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0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1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20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1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2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3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4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26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7.xml" ContentType="application/vnd.openxmlformats-officedocument.drawing+xml"/>
  <Override PartName="/xl/comments2.xml" ContentType="application/vnd.openxmlformats-officedocument.spreadsheetml.comment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8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29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30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31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32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3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4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5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36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37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38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4370" windowHeight="4485" tabRatio="852" firstSheet="7" activeTab="7"/>
  </bookViews>
  <sheets>
    <sheet name="Lake Codes" sheetId="2" r:id="rId1"/>
    <sheet name="All TSI" sheetId="63" r:id="rId2"/>
    <sheet name="QAQC" sheetId="70" r:id="rId3"/>
    <sheet name="Bass" sheetId="15" r:id="rId4"/>
    <sheet name="Bellaire" sheetId="16" r:id="rId5"/>
    <sheet name="Benway" sheetId="17" r:id="rId6"/>
    <sheet name="Black" sheetId="18" r:id="rId7"/>
    <sheet name="Burt (Main)" sheetId="19" r:id="rId8"/>
    <sheet name="Burt (North)" sheetId="20" r:id="rId9"/>
    <sheet name="Burt (South)" sheetId="21" r:id="rId10"/>
    <sheet name="Charlevoix (Main)" sheetId="22" r:id="rId11"/>
    <sheet name="Charlevoix (South Arm)" sheetId="23" r:id="rId12"/>
    <sheet name="Charlevoix (West)" sheetId="74" r:id="rId13"/>
    <sheet name="Clam" sheetId="24" r:id="rId14"/>
    <sheet name="Clear" sheetId="65" r:id="rId15"/>
    <sheet name="Crooked" sheetId="25" r:id="rId16"/>
    <sheet name="Deer" sheetId="3" r:id="rId17"/>
    <sheet name="Douglas, Cheboygan" sheetId="27" r:id="rId18"/>
    <sheet name="Douglas, Otsego" sheetId="28" r:id="rId19"/>
    <sheet name="Duncan Bay" sheetId="12" r:id="rId20"/>
    <sheet name="East GTB" sheetId="6" r:id="rId21"/>
    <sheet name="Elk" sheetId="29" r:id="rId22"/>
    <sheet name="Ellsworth" sheetId="30" r:id="rId23"/>
    <sheet name="Geneserath" sheetId="5" r:id="rId24"/>
    <sheet name="Geneva" sheetId="11" r:id="rId25"/>
    <sheet name="Hanley" sheetId="67" r:id="rId26"/>
    <sheet name="Huffman" sheetId="48" r:id="rId27"/>
    <sheet name="Intermediate" sheetId="62" r:id="rId28"/>
    <sheet name="Lancaster" sheetId="68" r:id="rId29"/>
    <sheet name="Lark's" sheetId="10" r:id="rId30"/>
    <sheet name="Long" sheetId="31" r:id="rId31"/>
    <sheet name="Marion" sheetId="13" r:id="rId32"/>
    <sheet name="Michigan, Bay Harbor" sheetId="59" r:id="rId33"/>
    <sheet name="Michigan, LTB" sheetId="32" r:id="rId34"/>
    <sheet name="Mullett, Main" sheetId="33" r:id="rId35"/>
    <sheet name="Mullett, North" sheetId="71" r:id="rId36"/>
    <sheet name="Mullett, South" sheetId="34" r:id="rId37"/>
    <sheet name="Munro" sheetId="9" r:id="rId38"/>
    <sheet name="Nowland" sheetId="73" r:id="rId39"/>
    <sheet name="Paradise" sheetId="35" r:id="rId40"/>
    <sheet name="Pickerel" sheetId="36" r:id="rId41"/>
    <sheet name="Round" sheetId="1" r:id="rId42"/>
    <sheet name="Silver" sheetId="38" r:id="rId43"/>
    <sheet name="Six Mile" sheetId="39" r:id="rId44"/>
    <sheet name="Skegemog" sheetId="40" r:id="rId45"/>
    <sheet name="Susan" sheetId="8" r:id="rId46"/>
    <sheet name="Thayer" sheetId="69" r:id="rId47"/>
    <sheet name="Thumb (Louise)" sheetId="41" r:id="rId48"/>
    <sheet name="Torch, North" sheetId="42" r:id="rId49"/>
    <sheet name="Torch, South" sheetId="43" r:id="rId50"/>
    <sheet name="Twin Lakes" sheetId="7" r:id="rId51"/>
    <sheet name="Walloon, Foot" sheetId="44" r:id="rId52"/>
    <sheet name="Walloon, North" sheetId="45" r:id="rId53"/>
    <sheet name="Walloon, Wildwood" sheetId="47" r:id="rId54"/>
    <sheet name="Walloon, West" sheetId="46" r:id="rId55"/>
    <sheet name="Wilson" sheetId="64" r:id="rId56"/>
    <sheet name="template" sheetId="4" r:id="rId57"/>
  </sheets>
  <calcPr calcId="145621"/>
</workbook>
</file>

<file path=xl/calcChain.xml><?xml version="1.0" encoding="utf-8"?>
<calcChain xmlns="http://schemas.openxmlformats.org/spreadsheetml/2006/main">
  <c r="G347" i="19" l="1"/>
  <c r="E119" i="69"/>
  <c r="F119" i="69"/>
  <c r="G119" i="69" s="1"/>
  <c r="F118" i="69"/>
  <c r="G118" i="69" s="1"/>
  <c r="F117" i="69"/>
  <c r="G117" i="69" s="1"/>
  <c r="F116" i="69"/>
  <c r="G116" i="69" s="1"/>
  <c r="F115" i="69"/>
  <c r="G115" i="69" s="1"/>
  <c r="F114" i="69"/>
  <c r="G114" i="69" s="1"/>
  <c r="F113" i="69"/>
  <c r="G113" i="69" s="1"/>
  <c r="F112" i="69"/>
  <c r="G112" i="69" s="1"/>
  <c r="F111" i="69"/>
  <c r="G111" i="69" s="1"/>
  <c r="F110" i="69"/>
  <c r="G110" i="69" s="1"/>
  <c r="F109" i="69"/>
  <c r="G109" i="69" s="1"/>
  <c r="F108" i="69"/>
  <c r="G108" i="69" s="1"/>
  <c r="F107" i="69"/>
  <c r="G107" i="69" s="1"/>
  <c r="F106" i="69"/>
  <c r="G106" i="69" s="1"/>
  <c r="F105" i="69"/>
  <c r="G105" i="69" s="1"/>
  <c r="F104" i="69"/>
  <c r="G104" i="69" s="1"/>
  <c r="H119" i="69" s="1"/>
  <c r="H204" i="39"/>
  <c r="F204" i="39"/>
  <c r="G204" i="39" s="1"/>
  <c r="F203" i="39"/>
  <c r="G203" i="39" s="1"/>
  <c r="F202" i="39"/>
  <c r="G202" i="39" s="1"/>
  <c r="F201" i="39"/>
  <c r="G201" i="39" s="1"/>
  <c r="F200" i="39"/>
  <c r="G200" i="39" s="1"/>
  <c r="F199" i="39"/>
  <c r="G199" i="39" s="1"/>
  <c r="F198" i="39"/>
  <c r="G198" i="39" s="1"/>
  <c r="F197" i="39"/>
  <c r="G197" i="39" s="1"/>
  <c r="F196" i="39"/>
  <c r="G196" i="39" s="1"/>
  <c r="F195" i="39"/>
  <c r="G195" i="39" s="1"/>
  <c r="F194" i="39"/>
  <c r="G194" i="39" s="1"/>
  <c r="F193" i="39"/>
  <c r="G193" i="39" s="1"/>
  <c r="H340" i="44"/>
  <c r="E340" i="44"/>
  <c r="F340" i="44"/>
  <c r="G340" i="44" s="1"/>
  <c r="F339" i="44"/>
  <c r="G339" i="44" s="1"/>
  <c r="F338" i="44"/>
  <c r="G338" i="44" s="1"/>
  <c r="F337" i="44"/>
  <c r="G337" i="44" s="1"/>
  <c r="F336" i="44"/>
  <c r="G336" i="44" s="1"/>
  <c r="F335" i="44"/>
  <c r="G335" i="44" s="1"/>
  <c r="F334" i="44"/>
  <c r="G334" i="44" s="1"/>
  <c r="F333" i="44"/>
  <c r="G333" i="44" s="1"/>
  <c r="F332" i="44"/>
  <c r="G332" i="44" s="1"/>
  <c r="F331" i="44"/>
  <c r="G331" i="44" s="1"/>
  <c r="F330" i="44"/>
  <c r="G330" i="44" s="1"/>
  <c r="H207" i="7"/>
  <c r="E207" i="7"/>
  <c r="F207" i="7"/>
  <c r="G207" i="7" s="1"/>
  <c r="F206" i="7"/>
  <c r="G206" i="7" s="1"/>
  <c r="F205" i="7"/>
  <c r="G205" i="7" s="1"/>
  <c r="F204" i="7"/>
  <c r="G204" i="7" s="1"/>
  <c r="F203" i="7"/>
  <c r="G203" i="7" s="1"/>
  <c r="F202" i="7"/>
  <c r="G202" i="7" s="1"/>
  <c r="F201" i="7"/>
  <c r="G201" i="7" s="1"/>
  <c r="F200" i="7"/>
  <c r="G200" i="7" s="1"/>
  <c r="F199" i="7"/>
  <c r="G199" i="7" s="1"/>
  <c r="F198" i="7"/>
  <c r="G198" i="7" s="1"/>
  <c r="F197" i="7"/>
  <c r="G197" i="7" s="1"/>
  <c r="F196" i="7"/>
  <c r="G196" i="7" s="1"/>
  <c r="H305" i="41"/>
  <c r="F305" i="41"/>
  <c r="G305" i="41" s="1"/>
  <c r="F304" i="41"/>
  <c r="G304" i="41" s="1"/>
  <c r="F303" i="41"/>
  <c r="G303" i="41" s="1"/>
  <c r="F302" i="41"/>
  <c r="G302" i="41" s="1"/>
  <c r="F301" i="41"/>
  <c r="G301" i="41" s="1"/>
  <c r="F300" i="41"/>
  <c r="G300" i="41" s="1"/>
  <c r="F299" i="41"/>
  <c r="G299" i="41" s="1"/>
  <c r="F298" i="41"/>
  <c r="G298" i="41" s="1"/>
  <c r="F297" i="41"/>
  <c r="G297" i="41" s="1"/>
  <c r="F296" i="41"/>
  <c r="G296" i="41" s="1"/>
  <c r="H158" i="31"/>
  <c r="E158" i="31"/>
  <c r="F158" i="31"/>
  <c r="G158" i="31"/>
  <c r="F157" i="31"/>
  <c r="G157" i="31" s="1"/>
  <c r="F156" i="31"/>
  <c r="G156" i="31" s="1"/>
  <c r="F155" i="31"/>
  <c r="G155" i="31" s="1"/>
  <c r="F154" i="31"/>
  <c r="G154" i="31" s="1"/>
  <c r="F153" i="31"/>
  <c r="G153" i="31" s="1"/>
  <c r="F152" i="31"/>
  <c r="G152" i="31" s="1"/>
  <c r="F151" i="31"/>
  <c r="G151" i="31" s="1"/>
  <c r="F150" i="31"/>
  <c r="G150" i="31" s="1"/>
  <c r="F149" i="31"/>
  <c r="G149" i="31" s="1"/>
  <c r="F148" i="31"/>
  <c r="G148" i="31" s="1"/>
  <c r="F147" i="31"/>
  <c r="G147" i="31" s="1"/>
  <c r="I346" i="33"/>
  <c r="G346" i="33"/>
  <c r="H346" i="33" s="1"/>
  <c r="G345" i="33"/>
  <c r="H345" i="33" s="1"/>
  <c r="G344" i="33"/>
  <c r="H344" i="33" s="1"/>
  <c r="G343" i="33"/>
  <c r="H343" i="33" s="1"/>
  <c r="G342" i="33"/>
  <c r="H342" i="33" s="1"/>
  <c r="G341" i="33"/>
  <c r="H341" i="33" s="1"/>
  <c r="G340" i="33"/>
  <c r="H340" i="33" s="1"/>
  <c r="G339" i="33"/>
  <c r="H339" i="33" s="1"/>
  <c r="G338" i="33"/>
  <c r="H338" i="33" s="1"/>
  <c r="G337" i="33"/>
  <c r="H337" i="33" s="1"/>
  <c r="G336" i="33"/>
  <c r="H336" i="33" s="1"/>
  <c r="H318" i="47"/>
  <c r="E318" i="47"/>
  <c r="F318" i="47"/>
  <c r="G318" i="47" s="1"/>
  <c r="F317" i="47"/>
  <c r="G317" i="47" s="1"/>
  <c r="F316" i="47"/>
  <c r="G316" i="47" s="1"/>
  <c r="F315" i="47"/>
  <c r="G315" i="47" s="1"/>
  <c r="F314" i="47"/>
  <c r="G314" i="47" s="1"/>
  <c r="F313" i="47"/>
  <c r="G313" i="47" s="1"/>
  <c r="F312" i="47"/>
  <c r="G312" i="47" s="1"/>
  <c r="F311" i="47"/>
  <c r="G311" i="47" s="1"/>
  <c r="F310" i="47"/>
  <c r="G310" i="47" s="1"/>
  <c r="F309" i="47"/>
  <c r="G309" i="47" s="1"/>
  <c r="F329" i="45" l="1"/>
  <c r="G329" i="45"/>
  <c r="F328" i="45"/>
  <c r="G328" i="45"/>
  <c r="F327" i="45"/>
  <c r="G327" i="45"/>
  <c r="F326" i="45"/>
  <c r="G326" i="45" s="1"/>
  <c r="F325" i="45"/>
  <c r="G325" i="45"/>
  <c r="F324" i="45"/>
  <c r="G324" i="45"/>
  <c r="F323" i="45"/>
  <c r="G323" i="45"/>
  <c r="F322" i="45"/>
  <c r="G322" i="45" s="1"/>
  <c r="F321" i="45"/>
  <c r="G321" i="45"/>
  <c r="F320" i="45"/>
  <c r="G320" i="45" s="1"/>
  <c r="F319" i="45"/>
  <c r="G319" i="45"/>
  <c r="H329" i="45" s="1"/>
  <c r="H324" i="46"/>
  <c r="E324" i="46"/>
  <c r="G324" i="46"/>
  <c r="F324" i="46"/>
  <c r="F323" i="46"/>
  <c r="G323" i="46"/>
  <c r="F322" i="46"/>
  <c r="G322" i="46"/>
  <c r="F321" i="46"/>
  <c r="G321" i="46" s="1"/>
  <c r="F320" i="46"/>
  <c r="G320" i="46"/>
  <c r="F319" i="46"/>
  <c r="G319" i="46" s="1"/>
  <c r="F318" i="46"/>
  <c r="G318" i="46"/>
  <c r="F317" i="46"/>
  <c r="G317" i="46"/>
  <c r="F316" i="46"/>
  <c r="G316" i="46"/>
  <c r="F315" i="46"/>
  <c r="G315" i="46"/>
  <c r="F314" i="46"/>
  <c r="G314" i="46" s="1"/>
  <c r="H355" i="36"/>
  <c r="E355" i="36"/>
  <c r="F355" i="36"/>
  <c r="G355" i="36"/>
  <c r="F354" i="36"/>
  <c r="G354" i="36"/>
  <c r="F353" i="36"/>
  <c r="G353" i="36"/>
  <c r="F352" i="36"/>
  <c r="G352" i="36"/>
  <c r="F351" i="36"/>
  <c r="G351" i="36"/>
  <c r="F350" i="36"/>
  <c r="G350" i="36"/>
  <c r="F349" i="36"/>
  <c r="G349" i="36"/>
  <c r="F348" i="36"/>
  <c r="G348" i="36"/>
  <c r="F347" i="36"/>
  <c r="G347" i="36"/>
  <c r="F346" i="36"/>
  <c r="G346" i="36"/>
  <c r="F345" i="36"/>
  <c r="G345" i="36"/>
  <c r="F344" i="36"/>
  <c r="G344" i="36"/>
  <c r="F343" i="36"/>
  <c r="G343" i="36"/>
  <c r="F342" i="36"/>
  <c r="G342" i="36"/>
  <c r="F341" i="36"/>
  <c r="G341" i="36"/>
  <c r="H281" i="35"/>
  <c r="F281" i="35"/>
  <c r="G281" i="35"/>
  <c r="F280" i="35"/>
  <c r="G280" i="35"/>
  <c r="F279" i="35"/>
  <c r="G279" i="35"/>
  <c r="F278" i="35"/>
  <c r="G278" i="35"/>
  <c r="F277" i="35"/>
  <c r="G277" i="35"/>
  <c r="F276" i="35"/>
  <c r="G276" i="35"/>
  <c r="F275" i="35"/>
  <c r="G275" i="35"/>
  <c r="F274" i="35"/>
  <c r="G274" i="35"/>
  <c r="F273" i="35"/>
  <c r="G273" i="35"/>
  <c r="F272" i="35"/>
  <c r="G272" i="35"/>
  <c r="F271" i="35"/>
  <c r="G271" i="35"/>
  <c r="A270" i="35"/>
  <c r="K204" i="9"/>
  <c r="H217" i="9"/>
  <c r="F217" i="9"/>
  <c r="G217" i="9"/>
  <c r="F216" i="9"/>
  <c r="G216" i="9"/>
  <c r="F215" i="9"/>
  <c r="G215" i="9"/>
  <c r="F214" i="9"/>
  <c r="G214" i="9"/>
  <c r="F213" i="9"/>
  <c r="G213" i="9"/>
  <c r="F212" i="9"/>
  <c r="G212" i="9"/>
  <c r="F211" i="9"/>
  <c r="G211" i="9" s="1"/>
  <c r="F210" i="9"/>
  <c r="G210" i="9" s="1"/>
  <c r="F209" i="9"/>
  <c r="G209" i="9" s="1"/>
  <c r="F208" i="9"/>
  <c r="G208" i="9" s="1"/>
  <c r="F207" i="9"/>
  <c r="G207" i="9"/>
  <c r="F206" i="9"/>
  <c r="G206" i="9"/>
  <c r="F205" i="9"/>
  <c r="G205" i="9"/>
  <c r="H69" i="71"/>
  <c r="F69" i="71"/>
  <c r="G69" i="71"/>
  <c r="F68" i="71"/>
  <c r="G68" i="71"/>
  <c r="F67" i="71"/>
  <c r="G67" i="71"/>
  <c r="F66" i="71"/>
  <c r="G66" i="71"/>
  <c r="F65" i="71"/>
  <c r="G65" i="71"/>
  <c r="F64" i="71"/>
  <c r="G64" i="71"/>
  <c r="F63" i="71"/>
  <c r="G63" i="71"/>
  <c r="F62" i="71"/>
  <c r="G62" i="71"/>
  <c r="F61" i="71"/>
  <c r="G61" i="71"/>
  <c r="F60" i="71"/>
  <c r="G60" i="71"/>
  <c r="F59" i="71"/>
  <c r="G59" i="71" s="1"/>
  <c r="K94" i="13"/>
  <c r="H107" i="13"/>
  <c r="F107" i="13"/>
  <c r="G107" i="13"/>
  <c r="F106" i="13"/>
  <c r="G106" i="13"/>
  <c r="F105" i="13"/>
  <c r="G105" i="13"/>
  <c r="F104" i="13"/>
  <c r="G104" i="13"/>
  <c r="F103" i="13"/>
  <c r="G103" i="13" s="1"/>
  <c r="F102" i="13"/>
  <c r="G102" i="13"/>
  <c r="F101" i="13"/>
  <c r="G101" i="13" s="1"/>
  <c r="F100" i="13"/>
  <c r="G100" i="13"/>
  <c r="F99" i="13"/>
  <c r="G99" i="13" s="1"/>
  <c r="F98" i="13"/>
  <c r="G98" i="13" s="1"/>
  <c r="F97" i="13"/>
  <c r="G97" i="13"/>
  <c r="F96" i="13"/>
  <c r="G96" i="13"/>
  <c r="F95" i="13"/>
  <c r="G95" i="13" s="1"/>
  <c r="H335" i="40" l="1"/>
  <c r="E335" i="40"/>
  <c r="F335" i="40"/>
  <c r="G335" i="40"/>
  <c r="F334" i="40"/>
  <c r="G334" i="40"/>
  <c r="F333" i="40"/>
  <c r="G333" i="40" s="1"/>
  <c r="F332" i="40"/>
  <c r="G332" i="40" s="1"/>
  <c r="F331" i="40"/>
  <c r="G331" i="40"/>
  <c r="F330" i="40"/>
  <c r="G330" i="40"/>
  <c r="F329" i="40"/>
  <c r="G329" i="40"/>
  <c r="F328" i="40"/>
  <c r="G328" i="40" s="1"/>
  <c r="F327" i="40"/>
  <c r="G327" i="40"/>
  <c r="F326" i="40"/>
  <c r="G326" i="40"/>
  <c r="F325" i="40"/>
  <c r="G325" i="40" s="1"/>
  <c r="F324" i="40"/>
  <c r="G324" i="40" s="1"/>
  <c r="F323" i="40"/>
  <c r="G323" i="40"/>
  <c r="H205" i="34"/>
  <c r="E205" i="34"/>
  <c r="F205" i="34"/>
  <c r="G205" i="34" s="1"/>
  <c r="F204" i="34"/>
  <c r="G204" i="34" s="1"/>
  <c r="F203" i="34"/>
  <c r="G203" i="34"/>
  <c r="F202" i="34"/>
  <c r="G202" i="34" s="1"/>
  <c r="F201" i="34"/>
  <c r="G201" i="34"/>
  <c r="F200" i="34"/>
  <c r="G200" i="34"/>
  <c r="F199" i="34"/>
  <c r="G199" i="34"/>
  <c r="F198" i="34"/>
  <c r="G198" i="34"/>
  <c r="F197" i="34"/>
  <c r="G197" i="34"/>
  <c r="F196" i="34"/>
  <c r="G196" i="34"/>
  <c r="F195" i="34"/>
  <c r="G195" i="34"/>
  <c r="F194" i="34"/>
  <c r="G194" i="34"/>
  <c r="F193" i="34"/>
  <c r="G193" i="34"/>
  <c r="H80" i="10"/>
  <c r="G78" i="10"/>
  <c r="G79" i="10"/>
  <c r="F78" i="10"/>
  <c r="F79" i="10"/>
  <c r="E80" i="10"/>
  <c r="F77" i="10"/>
  <c r="G77" i="10"/>
  <c r="F76" i="10"/>
  <c r="G76" i="10"/>
  <c r="F75" i="10"/>
  <c r="G75" i="10" s="1"/>
  <c r="H90" i="62"/>
  <c r="G75" i="62"/>
  <c r="E90" i="62"/>
  <c r="F90" i="62"/>
  <c r="G90" i="62" s="1"/>
  <c r="F89" i="62"/>
  <c r="G89" i="62"/>
  <c r="F88" i="62"/>
  <c r="G88" i="62" s="1"/>
  <c r="F87" i="62"/>
  <c r="G87" i="62" s="1"/>
  <c r="F86" i="62"/>
  <c r="G86" i="62"/>
  <c r="F85" i="62"/>
  <c r="G85" i="62"/>
  <c r="F84" i="62"/>
  <c r="G84" i="62"/>
  <c r="F83" i="62"/>
  <c r="G83" i="62" s="1"/>
  <c r="F82" i="62"/>
  <c r="G82" i="62" s="1"/>
  <c r="F81" i="62"/>
  <c r="G81" i="62"/>
  <c r="F80" i="62"/>
  <c r="G80" i="62"/>
  <c r="F79" i="62"/>
  <c r="G79" i="62"/>
  <c r="F78" i="62"/>
  <c r="G78" i="62"/>
  <c r="F77" i="62"/>
  <c r="G77" i="62"/>
  <c r="F76" i="62"/>
  <c r="G76" i="62"/>
  <c r="F75" i="62"/>
  <c r="H218" i="48"/>
  <c r="E218" i="48"/>
  <c r="F218" i="48"/>
  <c r="G218" i="48"/>
  <c r="F217" i="48"/>
  <c r="G217" i="48" s="1"/>
  <c r="F216" i="48"/>
  <c r="G216" i="48"/>
  <c r="F215" i="48"/>
  <c r="G215" i="48" s="1"/>
  <c r="F214" i="48"/>
  <c r="G214" i="48" s="1"/>
  <c r="F213" i="48"/>
  <c r="G213" i="48"/>
  <c r="F212" i="48"/>
  <c r="G212" i="48" s="1"/>
  <c r="F211" i="48"/>
  <c r="G211" i="48"/>
  <c r="F210" i="48"/>
  <c r="G210" i="48" s="1"/>
  <c r="H380" i="29"/>
  <c r="E380" i="29"/>
  <c r="F380" i="29"/>
  <c r="G380" i="29" s="1"/>
  <c r="F379" i="29"/>
  <c r="G379" i="29"/>
  <c r="F378" i="29"/>
  <c r="G378" i="29" s="1"/>
  <c r="F377" i="29"/>
  <c r="G377" i="29" s="1"/>
  <c r="F376" i="29"/>
  <c r="G376" i="29"/>
  <c r="F375" i="29"/>
  <c r="G375" i="29"/>
  <c r="F374" i="29"/>
  <c r="G374" i="29"/>
  <c r="F373" i="29"/>
  <c r="G373" i="29"/>
  <c r="F372" i="29"/>
  <c r="G372" i="29" s="1"/>
  <c r="F371" i="29"/>
  <c r="G371" i="29"/>
  <c r="F370" i="29"/>
  <c r="G370" i="29" s="1"/>
  <c r="F369" i="29"/>
  <c r="G369" i="29" s="1"/>
  <c r="F368" i="29"/>
  <c r="G368" i="29" s="1"/>
  <c r="H316" i="27"/>
  <c r="E316" i="27"/>
  <c r="E305" i="27"/>
  <c r="F316" i="27"/>
  <c r="G316" i="27"/>
  <c r="F315" i="27"/>
  <c r="G315" i="27" s="1"/>
  <c r="F314" i="27"/>
  <c r="G314" i="27"/>
  <c r="F313" i="27"/>
  <c r="G313" i="27"/>
  <c r="F312" i="27"/>
  <c r="G312" i="27"/>
  <c r="F311" i="27"/>
  <c r="G311" i="27"/>
  <c r="F310" i="27"/>
  <c r="G310" i="27"/>
  <c r="F309" i="27"/>
  <c r="G309" i="27"/>
  <c r="F308" i="27"/>
  <c r="G308" i="27" s="1"/>
  <c r="F307" i="27"/>
  <c r="G307" i="27"/>
  <c r="F306" i="27"/>
  <c r="G306" i="27" s="1"/>
  <c r="A305" i="27"/>
  <c r="H379" i="28"/>
  <c r="E379" i="28"/>
  <c r="F379" i="28"/>
  <c r="G379" i="28" s="1"/>
  <c r="F378" i="28"/>
  <c r="G378" i="28"/>
  <c r="F377" i="28"/>
  <c r="G377" i="28" s="1"/>
  <c r="F376" i="28"/>
  <c r="G376" i="28"/>
  <c r="F375" i="28"/>
  <c r="G375" i="28"/>
  <c r="F374" i="28"/>
  <c r="G374" i="28"/>
  <c r="F373" i="28"/>
  <c r="G373" i="28" s="1"/>
  <c r="F372" i="28"/>
  <c r="G372" i="28"/>
  <c r="F371" i="28"/>
  <c r="G371" i="28"/>
  <c r="F370" i="28"/>
  <c r="G370" i="28"/>
  <c r="F369" i="28"/>
  <c r="G369" i="28" s="1"/>
  <c r="F368" i="28"/>
  <c r="G368" i="28" s="1"/>
  <c r="F367" i="28"/>
  <c r="G367" i="28"/>
  <c r="F366" i="28"/>
  <c r="G366" i="28"/>
  <c r="H253" i="25"/>
  <c r="E253" i="25"/>
  <c r="F253" i="25"/>
  <c r="G253" i="25"/>
  <c r="F252" i="25"/>
  <c r="G252" i="25"/>
  <c r="F251" i="25"/>
  <c r="G251" i="25"/>
  <c r="F250" i="25"/>
  <c r="G250" i="25" s="1"/>
  <c r="F249" i="25"/>
  <c r="G249" i="25"/>
  <c r="F248" i="25"/>
  <c r="G248" i="25"/>
  <c r="F247" i="25"/>
  <c r="G247" i="25"/>
  <c r="F246" i="25"/>
  <c r="G246" i="25"/>
  <c r="F245" i="25"/>
  <c r="G245" i="25"/>
  <c r="F244" i="25"/>
  <c r="G244" i="25"/>
  <c r="F243" i="25"/>
  <c r="G243" i="25"/>
  <c r="F242" i="25"/>
  <c r="G242" i="25" s="1"/>
  <c r="E240" i="32" l="1"/>
  <c r="J240" i="32"/>
  <c r="H240" i="32"/>
  <c r="L240" i="32"/>
  <c r="K299" i="22"/>
  <c r="K297" i="22"/>
  <c r="K295" i="22"/>
  <c r="K293" i="22"/>
  <c r="K291" i="22"/>
  <c r="K289" i="22"/>
  <c r="K365" i="28"/>
  <c r="K363" i="28"/>
  <c r="K361" i="28"/>
  <c r="K359" i="28"/>
  <c r="K357" i="28"/>
  <c r="K355" i="28"/>
  <c r="K201" i="9" l="1"/>
  <c r="K198" i="9"/>
  <c r="K196" i="9"/>
  <c r="K194" i="9"/>
  <c r="K192" i="9"/>
  <c r="E312" i="22" l="1"/>
  <c r="F311" i="22"/>
  <c r="G311" i="22"/>
  <c r="F310" i="22"/>
  <c r="G310" i="22" s="1"/>
  <c r="F309" i="22"/>
  <c r="G309" i="22" s="1"/>
  <c r="F308" i="22"/>
  <c r="G308" i="22" s="1"/>
  <c r="F307" i="22"/>
  <c r="G307" i="22" s="1"/>
  <c r="F306" i="22"/>
  <c r="G306" i="22" s="1"/>
  <c r="F305" i="22"/>
  <c r="G305" i="22" s="1"/>
  <c r="F304" i="22"/>
  <c r="G304" i="22"/>
  <c r="F303" i="22"/>
  <c r="G303" i="22" s="1"/>
  <c r="F302" i="22"/>
  <c r="G302" i="22" s="1"/>
  <c r="F301" i="22"/>
  <c r="G301" i="22" s="1"/>
  <c r="H312" i="22" s="1"/>
  <c r="A301" i="22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S303" i="23"/>
  <c r="S304" i="23"/>
  <c r="S305" i="23"/>
  <c r="S306" i="23"/>
  <c r="S307" i="23"/>
  <c r="S308" i="23"/>
  <c r="S309" i="23"/>
  <c r="S310" i="23"/>
  <c r="S311" i="23"/>
  <c r="S312" i="23"/>
  <c r="S313" i="23"/>
  <c r="E313" i="23"/>
  <c r="F313" i="23"/>
  <c r="G313" i="23" s="1"/>
  <c r="F312" i="23"/>
  <c r="G312" i="23" s="1"/>
  <c r="F311" i="23"/>
  <c r="G311" i="23" s="1"/>
  <c r="F310" i="23"/>
  <c r="G310" i="23" s="1"/>
  <c r="F309" i="23"/>
  <c r="G309" i="23" s="1"/>
  <c r="F308" i="23"/>
  <c r="G308" i="23" s="1"/>
  <c r="F307" i="23"/>
  <c r="G307" i="23" s="1"/>
  <c r="F306" i="23"/>
  <c r="G306" i="23"/>
  <c r="F305" i="23"/>
  <c r="G305" i="23" s="1"/>
  <c r="F304" i="23"/>
  <c r="G304" i="23" s="1"/>
  <c r="F303" i="23"/>
  <c r="G303" i="23"/>
  <c r="H313" i="23" s="1"/>
  <c r="A303" i="23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E16" i="74"/>
  <c r="F16" i="74"/>
  <c r="G16" i="74"/>
  <c r="F15" i="74"/>
  <c r="G15" i="74" s="1"/>
  <c r="F14" i="74"/>
  <c r="G14" i="74" s="1"/>
  <c r="F13" i="74"/>
  <c r="G13" i="74" s="1"/>
  <c r="F12" i="74"/>
  <c r="G12" i="74"/>
  <c r="F11" i="74"/>
  <c r="G11" i="74"/>
  <c r="E141" i="20"/>
  <c r="F141" i="20"/>
  <c r="G141" i="20" s="1"/>
  <c r="F140" i="20"/>
  <c r="G140" i="20"/>
  <c r="F139" i="20"/>
  <c r="G139" i="20"/>
  <c r="F138" i="20"/>
  <c r="G138" i="20"/>
  <c r="F137" i="20"/>
  <c r="G137" i="20" s="1"/>
  <c r="F136" i="20"/>
  <c r="G136" i="20" s="1"/>
  <c r="F135" i="20"/>
  <c r="G135" i="20"/>
  <c r="F134" i="20"/>
  <c r="G134" i="20"/>
  <c r="F133" i="20"/>
  <c r="G133" i="20"/>
  <c r="F132" i="20"/>
  <c r="G132" i="20" s="1"/>
  <c r="A132" i="20"/>
  <c r="A133" i="20" s="1"/>
  <c r="A134" i="20" s="1"/>
  <c r="A135" i="20" s="1"/>
  <c r="A136" i="20" s="1"/>
  <c r="A137" i="20" s="1"/>
  <c r="A138" i="20" s="1"/>
  <c r="A139" i="20" s="1"/>
  <c r="A140" i="20" s="1"/>
  <c r="A141" i="20" s="1"/>
  <c r="S143" i="21"/>
  <c r="E155" i="21"/>
  <c r="F155" i="21"/>
  <c r="G155" i="21" s="1"/>
  <c r="F154" i="21"/>
  <c r="G154" i="21" s="1"/>
  <c r="F153" i="21"/>
  <c r="G153" i="21" s="1"/>
  <c r="F152" i="21"/>
  <c r="G152" i="21" s="1"/>
  <c r="F151" i="21"/>
  <c r="G151" i="21"/>
  <c r="F150" i="21"/>
  <c r="G150" i="21" s="1"/>
  <c r="F149" i="21"/>
  <c r="G149" i="21" s="1"/>
  <c r="F148" i="21"/>
  <c r="G148" i="21" s="1"/>
  <c r="F147" i="21"/>
  <c r="G147" i="21" s="1"/>
  <c r="F146" i="21"/>
  <c r="G146" i="21" s="1"/>
  <c r="F145" i="21"/>
  <c r="G145" i="21"/>
  <c r="F144" i="21"/>
  <c r="G144" i="21" s="1"/>
  <c r="A144" i="2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E316" i="18"/>
  <c r="F316" i="18"/>
  <c r="G316" i="18" s="1"/>
  <c r="F315" i="18"/>
  <c r="G315" i="18" s="1"/>
  <c r="F314" i="18"/>
  <c r="G314" i="18" s="1"/>
  <c r="F313" i="18"/>
  <c r="G313" i="18" s="1"/>
  <c r="F312" i="18"/>
  <c r="G312" i="18" s="1"/>
  <c r="F311" i="18"/>
  <c r="G311" i="18"/>
  <c r="F310" i="18"/>
  <c r="G310" i="18"/>
  <c r="F309" i="18"/>
  <c r="G309" i="18" s="1"/>
  <c r="F308" i="18"/>
  <c r="G308" i="18" s="1"/>
  <c r="F307" i="18"/>
  <c r="G307" i="18" s="1"/>
  <c r="F306" i="18"/>
  <c r="G306" i="18" s="1"/>
  <c r="F305" i="18"/>
  <c r="G305" i="18" s="1"/>
  <c r="F304" i="18"/>
  <c r="G304" i="18"/>
  <c r="H316" i="18" s="1"/>
  <c r="A304" i="18"/>
  <c r="A305" i="18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F10" i="17"/>
  <c r="G10" i="17"/>
  <c r="F11" i="17"/>
  <c r="G11" i="17"/>
  <c r="F12" i="17"/>
  <c r="G12" i="17" s="1"/>
  <c r="F13" i="17"/>
  <c r="G13" i="17"/>
  <c r="F14" i="17"/>
  <c r="G14" i="17"/>
  <c r="F15" i="17"/>
  <c r="G15" i="17"/>
  <c r="F16" i="17"/>
  <c r="G16" i="17" s="1"/>
  <c r="F17" i="17"/>
  <c r="G17" i="17" s="1"/>
  <c r="F18" i="17"/>
  <c r="G18" i="17" s="1"/>
  <c r="F19" i="17"/>
  <c r="G19" i="17"/>
  <c r="F20" i="17"/>
  <c r="G20" i="17" s="1"/>
  <c r="F21" i="17"/>
  <c r="G21" i="17"/>
  <c r="F9" i="17"/>
  <c r="G9" i="17" s="1"/>
  <c r="E21" i="17"/>
  <c r="E186" i="15"/>
  <c r="F186" i="15"/>
  <c r="G186" i="15"/>
  <c r="F185" i="15"/>
  <c r="G185" i="15" s="1"/>
  <c r="F184" i="15"/>
  <c r="G184" i="15" s="1"/>
  <c r="F183" i="15"/>
  <c r="G183" i="15"/>
  <c r="F182" i="15"/>
  <c r="G182" i="15"/>
  <c r="S181" i="15"/>
  <c r="S182" i="15"/>
  <c r="S183" i="15"/>
  <c r="S184" i="15"/>
  <c r="S185" i="15"/>
  <c r="S186" i="15"/>
  <c r="F181" i="15"/>
  <c r="G181" i="15"/>
  <c r="S180" i="15"/>
  <c r="F180" i="15"/>
  <c r="G180" i="15"/>
  <c r="E178" i="15"/>
  <c r="S179" i="15"/>
  <c r="F179" i="15"/>
  <c r="G179" i="15" s="1"/>
  <c r="H186" i="15" s="1"/>
  <c r="A179" i="15"/>
  <c r="A180" i="15" s="1"/>
  <c r="A181" i="15" s="1"/>
  <c r="A182" i="15" s="1"/>
  <c r="A183" i="15" s="1"/>
  <c r="A184" i="15" s="1"/>
  <c r="A185" i="15" s="1"/>
  <c r="A186" i="15" s="1"/>
  <c r="H21" i="17" l="1"/>
  <c r="H155" i="21"/>
  <c r="H16" i="74"/>
  <c r="H141" i="20"/>
  <c r="L335" i="33"/>
  <c r="L333" i="33"/>
  <c r="L331" i="33"/>
  <c r="L329" i="33"/>
  <c r="L327" i="33"/>
  <c r="L325" i="33"/>
  <c r="L323" i="33"/>
  <c r="J204" i="9" l="1"/>
  <c r="J192" i="34"/>
  <c r="K335" i="33"/>
  <c r="J20" i="30"/>
  <c r="J365" i="28"/>
  <c r="J270" i="35" l="1"/>
  <c r="E295" i="41" l="1"/>
  <c r="T295" i="41"/>
  <c r="T294" i="41"/>
  <c r="T293" i="41"/>
  <c r="T292" i="41"/>
  <c r="T291" i="41"/>
  <c r="T290" i="41"/>
  <c r="T289" i="41"/>
  <c r="T288" i="41"/>
  <c r="T287" i="41"/>
  <c r="T286" i="41"/>
  <c r="T285" i="41"/>
  <c r="T284" i="41"/>
  <c r="T283" i="41"/>
  <c r="R295" i="41"/>
  <c r="R294" i="41"/>
  <c r="R293" i="41"/>
  <c r="R292" i="41"/>
  <c r="R291" i="41"/>
  <c r="R290" i="41"/>
  <c r="R289" i="41"/>
  <c r="R288" i="41"/>
  <c r="R287" i="41"/>
  <c r="R286" i="41"/>
  <c r="R285" i="41"/>
  <c r="R284" i="41"/>
  <c r="R283" i="41"/>
  <c r="J295" i="41"/>
  <c r="F295" i="41"/>
  <c r="G295" i="41" s="1"/>
  <c r="F294" i="41"/>
  <c r="G294" i="41"/>
  <c r="F293" i="41"/>
  <c r="G293" i="41"/>
  <c r="F292" i="41"/>
  <c r="G292" i="41" s="1"/>
  <c r="F291" i="41"/>
  <c r="G291" i="41" s="1"/>
  <c r="F290" i="41"/>
  <c r="G290" i="41"/>
  <c r="F289" i="41"/>
  <c r="G289" i="41" s="1"/>
  <c r="F288" i="41"/>
  <c r="G288" i="41"/>
  <c r="F287" i="41"/>
  <c r="G287" i="41"/>
  <c r="F286" i="41"/>
  <c r="G286" i="41" s="1"/>
  <c r="F285" i="41"/>
  <c r="G285" i="41"/>
  <c r="F284" i="41"/>
  <c r="G284" i="41"/>
  <c r="F283" i="41"/>
  <c r="G283" i="41"/>
  <c r="A288" i="41"/>
  <c r="A289" i="41"/>
  <c r="A290" i="41"/>
  <c r="A291" i="41" s="1"/>
  <c r="A292" i="41"/>
  <c r="A293" i="41" s="1"/>
  <c r="A294" i="41" s="1"/>
  <c r="A295" i="41" s="1"/>
  <c r="E250" i="32"/>
  <c r="F250" i="32"/>
  <c r="G250" i="32" s="1"/>
  <c r="F249" i="32"/>
  <c r="G249" i="32" s="1"/>
  <c r="F248" i="32"/>
  <c r="G248" i="32" s="1"/>
  <c r="F247" i="32"/>
  <c r="G247" i="32" s="1"/>
  <c r="F246" i="32"/>
  <c r="G246" i="32" s="1"/>
  <c r="F245" i="32"/>
  <c r="G245" i="32"/>
  <c r="F244" i="32"/>
  <c r="G244" i="32" s="1"/>
  <c r="F243" i="32"/>
  <c r="G243" i="32" s="1"/>
  <c r="F242" i="32"/>
  <c r="G242" i="32" s="1"/>
  <c r="F241" i="32"/>
  <c r="G241" i="32" s="1"/>
  <c r="J250" i="32"/>
  <c r="A244" i="32"/>
  <c r="A245" i="32" s="1"/>
  <c r="A246" i="32" s="1"/>
  <c r="A247" i="32" s="1"/>
  <c r="A248" i="32"/>
  <c r="A249" i="32" s="1"/>
  <c r="A250" i="32" s="1"/>
  <c r="A241" i="32"/>
  <c r="A242" i="32" s="1"/>
  <c r="A243" i="32" s="1"/>
  <c r="J305" i="27"/>
  <c r="S300" i="27"/>
  <c r="S301" i="27"/>
  <c r="S302" i="27"/>
  <c r="S303" i="27"/>
  <c r="S304" i="27"/>
  <c r="S305" i="27"/>
  <c r="S298" i="27"/>
  <c r="S297" i="27"/>
  <c r="S296" i="27"/>
  <c r="S295" i="27"/>
  <c r="K302" i="27"/>
  <c r="K301" i="27"/>
  <c r="K305" i="27"/>
  <c r="K304" i="27"/>
  <c r="K303" i="27"/>
  <c r="K299" i="27"/>
  <c r="K298" i="27"/>
  <c r="K297" i="27"/>
  <c r="K296" i="27"/>
  <c r="K295" i="27"/>
  <c r="L305" i="27" s="1"/>
  <c r="K293" i="27"/>
  <c r="F300" i="27"/>
  <c r="G300" i="27" s="1"/>
  <c r="F301" i="27"/>
  <c r="G301" i="27" s="1"/>
  <c r="F302" i="27"/>
  <c r="G302" i="27"/>
  <c r="F303" i="27"/>
  <c r="G303" i="27" s="1"/>
  <c r="F304" i="27"/>
  <c r="G304" i="27" s="1"/>
  <c r="F305" i="27"/>
  <c r="G305" i="27" s="1"/>
  <c r="F298" i="27"/>
  <c r="G298" i="27"/>
  <c r="F297" i="27"/>
  <c r="G297" i="27"/>
  <c r="F296" i="27"/>
  <c r="G296" i="27"/>
  <c r="F295" i="27"/>
  <c r="G295" i="27" s="1"/>
  <c r="A297" i="27"/>
  <c r="A298" i="27"/>
  <c r="A299" i="27"/>
  <c r="A300" i="27" s="1"/>
  <c r="A301" i="27" s="1"/>
  <c r="A302" i="27" s="1"/>
  <c r="A303" i="27"/>
  <c r="A304" i="27" s="1"/>
  <c r="A295" i="27"/>
  <c r="A296" i="27" s="1"/>
  <c r="A359" i="28"/>
  <c r="A360" i="28"/>
  <c r="A361" i="28" s="1"/>
  <c r="A362" i="28" s="1"/>
  <c r="A363" i="28"/>
  <c r="A364" i="28" s="1"/>
  <c r="A365" i="28" s="1"/>
  <c r="A355" i="28"/>
  <c r="A356" i="28" s="1"/>
  <c r="A357" i="28" s="1"/>
  <c r="A358" i="28" s="1"/>
  <c r="E365" i="28"/>
  <c r="F355" i="28"/>
  <c r="G355" i="28" s="1"/>
  <c r="L365" i="28"/>
  <c r="M365" i="28" s="1"/>
  <c r="F356" i="28"/>
  <c r="G356" i="28" s="1"/>
  <c r="F357" i="28"/>
  <c r="G357" i="28"/>
  <c r="F358" i="28"/>
  <c r="G358" i="28" s="1"/>
  <c r="F359" i="28"/>
  <c r="G359" i="28" s="1"/>
  <c r="F360" i="28"/>
  <c r="G360" i="28" s="1"/>
  <c r="F361" i="28"/>
  <c r="G361" i="28" s="1"/>
  <c r="F362" i="28"/>
  <c r="G362" i="28"/>
  <c r="F363" i="28"/>
  <c r="G363" i="28"/>
  <c r="F364" i="28"/>
  <c r="G364" i="28"/>
  <c r="F365" i="28"/>
  <c r="G365" i="28"/>
  <c r="K9" i="74"/>
  <c r="K8" i="74"/>
  <c r="K7" i="74"/>
  <c r="K6" i="74"/>
  <c r="K3" i="74"/>
  <c r="K4" i="74"/>
  <c r="K2" i="74"/>
  <c r="K270" i="23"/>
  <c r="J10" i="74"/>
  <c r="G3" i="74"/>
  <c r="G7" i="74"/>
  <c r="G8" i="74"/>
  <c r="G10" i="74"/>
  <c r="G2" i="74"/>
  <c r="F3" i="74"/>
  <c r="F4" i="74"/>
  <c r="G4" i="74" s="1"/>
  <c r="F5" i="74"/>
  <c r="G5" i="74" s="1"/>
  <c r="F6" i="74"/>
  <c r="G6" i="74" s="1"/>
  <c r="F7" i="74"/>
  <c r="F8" i="74"/>
  <c r="F9" i="74"/>
  <c r="G9" i="74" s="1"/>
  <c r="F10" i="74"/>
  <c r="F2" i="74"/>
  <c r="E10" i="74"/>
  <c r="H365" i="28" l="1"/>
  <c r="H10" i="74"/>
  <c r="H305" i="27"/>
  <c r="M305" i="27" s="1"/>
  <c r="H250" i="32"/>
  <c r="H295" i="41"/>
  <c r="L10" i="74"/>
  <c r="M10" i="74" s="1"/>
  <c r="K293" i="41"/>
  <c r="K285" i="41"/>
  <c r="K287" i="41"/>
  <c r="K289" i="41"/>
  <c r="K291" i="41"/>
  <c r="K295" i="41"/>
  <c r="K283" i="41"/>
  <c r="L295" i="41" s="1"/>
  <c r="M295" i="41" s="1"/>
  <c r="A283" i="41"/>
  <c r="A284" i="41" s="1"/>
  <c r="A285" i="41" s="1"/>
  <c r="A286" i="41" s="1"/>
  <c r="A287" i="41" s="1"/>
  <c r="K249" i="32"/>
  <c r="K250" i="32"/>
  <c r="K247" i="32"/>
  <c r="K245" i="32"/>
  <c r="K243" i="32"/>
  <c r="K241" i="32"/>
  <c r="L250" i="32" s="1"/>
  <c r="B335" i="33"/>
  <c r="J313" i="46"/>
  <c r="E313" i="46"/>
  <c r="J318" i="45"/>
  <c r="E318" i="45"/>
  <c r="J329" i="44"/>
  <c r="E329" i="44"/>
  <c r="J195" i="7"/>
  <c r="E195" i="7"/>
  <c r="J103" i="69"/>
  <c r="E103" i="69"/>
  <c r="K337" i="36"/>
  <c r="K335" i="36"/>
  <c r="K333" i="36"/>
  <c r="K331" i="36"/>
  <c r="K330" i="36"/>
  <c r="K328" i="36"/>
  <c r="K326" i="36"/>
  <c r="J340" i="36"/>
  <c r="E340" i="36"/>
  <c r="E192" i="34"/>
  <c r="J58" i="71"/>
  <c r="E58" i="71"/>
  <c r="F335" i="33"/>
  <c r="J146" i="31"/>
  <c r="E146" i="31"/>
  <c r="J74" i="62"/>
  <c r="E74" i="62"/>
  <c r="E302" i="23"/>
  <c r="J143" i="21"/>
  <c r="E143" i="21"/>
  <c r="J335" i="19"/>
  <c r="E335" i="19"/>
  <c r="J303" i="18"/>
  <c r="E303" i="18"/>
  <c r="K20" i="30"/>
  <c r="K19" i="30"/>
  <c r="K18" i="30"/>
  <c r="K17" i="30"/>
  <c r="K14" i="30"/>
  <c r="F20" i="30"/>
  <c r="G20" i="30" s="1"/>
  <c r="F19" i="30"/>
  <c r="G19" i="30" s="1"/>
  <c r="F18" i="30"/>
  <c r="G18" i="30"/>
  <c r="F17" i="30"/>
  <c r="G17" i="30" s="1"/>
  <c r="A19" i="30"/>
  <c r="A20" i="30" s="1"/>
  <c r="A17" i="30"/>
  <c r="A18" i="30" s="1"/>
  <c r="K367" i="29"/>
  <c r="K365" i="29"/>
  <c r="K363" i="29"/>
  <c r="K361" i="29"/>
  <c r="K359" i="29"/>
  <c r="K357" i="29"/>
  <c r="K355" i="29"/>
  <c r="K352" i="29"/>
  <c r="J367" i="29"/>
  <c r="F366" i="29"/>
  <c r="G366" i="29"/>
  <c r="F356" i="29"/>
  <c r="F357" i="29"/>
  <c r="F358" i="29"/>
  <c r="F359" i="29"/>
  <c r="G359" i="29" s="1"/>
  <c r="F360" i="29"/>
  <c r="G360" i="29" s="1"/>
  <c r="F361" i="29"/>
  <c r="G361" i="29" s="1"/>
  <c r="F362" i="29"/>
  <c r="G362" i="29" s="1"/>
  <c r="F363" i="29"/>
  <c r="F364" i="29"/>
  <c r="F365" i="29"/>
  <c r="F367" i="29"/>
  <c r="G367" i="29" s="1"/>
  <c r="F355" i="29"/>
  <c r="G355" i="29" s="1"/>
  <c r="G356" i="29"/>
  <c r="G357" i="29"/>
  <c r="G358" i="29"/>
  <c r="G363" i="29"/>
  <c r="G364" i="29"/>
  <c r="G365" i="29"/>
  <c r="G342" i="29"/>
  <c r="E367" i="29"/>
  <c r="A356" i="29"/>
  <c r="A357" i="29" s="1"/>
  <c r="A358" i="29" s="1"/>
  <c r="A359" i="29"/>
  <c r="A360" i="29" s="1"/>
  <c r="A361" i="29" s="1"/>
  <c r="A362" i="29" s="1"/>
  <c r="A363" i="29" s="1"/>
  <c r="A364" i="29"/>
  <c r="A365" i="29" s="1"/>
  <c r="A366" i="29" s="1"/>
  <c r="A367" i="29" s="1"/>
  <c r="A355" i="29"/>
  <c r="K291" i="27"/>
  <c r="S302" i="23"/>
  <c r="S298" i="23"/>
  <c r="S301" i="23"/>
  <c r="S300" i="23"/>
  <c r="S299" i="23"/>
  <c r="S297" i="23"/>
  <c r="S296" i="23"/>
  <c r="S295" i="23"/>
  <c r="S294" i="23"/>
  <c r="S293" i="23"/>
  <c r="S292" i="23"/>
  <c r="S291" i="23"/>
  <c r="S290" i="23"/>
  <c r="K301" i="23"/>
  <c r="K299" i="23"/>
  <c r="K297" i="23"/>
  <c r="K295" i="23"/>
  <c r="K293" i="23"/>
  <c r="K292" i="23"/>
  <c r="K290" i="23"/>
  <c r="J302" i="23"/>
  <c r="F302" i="23"/>
  <c r="G302" i="23"/>
  <c r="F301" i="23"/>
  <c r="G301" i="23" s="1"/>
  <c r="F300" i="23"/>
  <c r="G300" i="23" s="1"/>
  <c r="F299" i="23"/>
  <c r="G299" i="23" s="1"/>
  <c r="F298" i="23"/>
  <c r="G298" i="23" s="1"/>
  <c r="F297" i="23"/>
  <c r="G297" i="23"/>
  <c r="F296" i="23"/>
  <c r="G296" i="23"/>
  <c r="F295" i="23"/>
  <c r="G295" i="23" s="1"/>
  <c r="F294" i="23"/>
  <c r="G294" i="23" s="1"/>
  <c r="F293" i="23"/>
  <c r="G293" i="23"/>
  <c r="F292" i="23"/>
  <c r="G292" i="23"/>
  <c r="F291" i="23"/>
  <c r="G291" i="23" s="1"/>
  <c r="H302" i="23" s="1"/>
  <c r="F290" i="23"/>
  <c r="G290" i="23" s="1"/>
  <c r="A291" i="23"/>
  <c r="A292" i="23" s="1"/>
  <c r="A293" i="23" s="1"/>
  <c r="A294" i="23"/>
  <c r="A295" i="23" s="1"/>
  <c r="A296" i="23" s="1"/>
  <c r="A297" i="23" s="1"/>
  <c r="A298" i="23"/>
  <c r="A299" i="23" s="1"/>
  <c r="A300" i="23" s="1"/>
  <c r="A301" i="23" s="1"/>
  <c r="A302" i="23"/>
  <c r="A290" i="23"/>
  <c r="L300" i="22"/>
  <c r="M300" i="22" s="1"/>
  <c r="J300" i="22"/>
  <c r="E300" i="22"/>
  <c r="A299" i="22"/>
  <c r="A300" i="22" s="1"/>
  <c r="G297" i="22"/>
  <c r="F300" i="22"/>
  <c r="F299" i="22"/>
  <c r="F298" i="22"/>
  <c r="F297" i="22"/>
  <c r="F296" i="22"/>
  <c r="G296" i="22" s="1"/>
  <c r="F295" i="22"/>
  <c r="G295" i="22" s="1"/>
  <c r="F294" i="22"/>
  <c r="F293" i="22"/>
  <c r="G293" i="22" s="1"/>
  <c r="G294" i="22"/>
  <c r="G298" i="22"/>
  <c r="G299" i="22"/>
  <c r="G300" i="22"/>
  <c r="F292" i="22"/>
  <c r="F291" i="22"/>
  <c r="G291" i="22" s="1"/>
  <c r="F290" i="22"/>
  <c r="G292" i="22"/>
  <c r="G290" i="22"/>
  <c r="F289" i="22"/>
  <c r="G289" i="22" s="1"/>
  <c r="A293" i="22"/>
  <c r="A294" i="22" s="1"/>
  <c r="A295" i="22" s="1"/>
  <c r="A296" i="22" s="1"/>
  <c r="A297" i="22"/>
  <c r="A298" i="22" s="1"/>
  <c r="A289" i="22"/>
  <c r="A290" i="22" s="1"/>
  <c r="A291" i="22" s="1"/>
  <c r="A292" i="22" s="1"/>
  <c r="K119" i="20"/>
  <c r="F129" i="20"/>
  <c r="G129" i="20" s="1"/>
  <c r="F130" i="20"/>
  <c r="G130" i="20" s="1"/>
  <c r="F131" i="20"/>
  <c r="G131" i="20"/>
  <c r="E131" i="20"/>
  <c r="F127" i="20"/>
  <c r="G127" i="20" s="1"/>
  <c r="F126" i="20"/>
  <c r="G126" i="20" s="1"/>
  <c r="F125" i="20"/>
  <c r="G125" i="20" s="1"/>
  <c r="F124" i="20"/>
  <c r="G124" i="20"/>
  <c r="F123" i="20"/>
  <c r="G123" i="20" s="1"/>
  <c r="F122" i="20"/>
  <c r="G122" i="20" s="1"/>
  <c r="H131" i="20" s="1"/>
  <c r="A123" i="20"/>
  <c r="A124" i="20" s="1"/>
  <c r="A125" i="20"/>
  <c r="A126" i="20" s="1"/>
  <c r="A127" i="20" s="1"/>
  <c r="A128" i="20" s="1"/>
  <c r="A129" i="20"/>
  <c r="A130" i="20"/>
  <c r="A131" i="20" s="1"/>
  <c r="A122" i="20"/>
  <c r="K335" i="19"/>
  <c r="K333" i="19"/>
  <c r="R323" i="19"/>
  <c r="R274" i="19"/>
  <c r="K323" i="19"/>
  <c r="K331" i="19"/>
  <c r="K329" i="19"/>
  <c r="L335" i="19" s="1"/>
  <c r="K327" i="19"/>
  <c r="K325" i="19"/>
  <c r="F335" i="19"/>
  <c r="G335" i="19" s="1"/>
  <c r="F334" i="19"/>
  <c r="G334" i="19" s="1"/>
  <c r="F333" i="19"/>
  <c r="G333" i="19" s="1"/>
  <c r="F332" i="19"/>
  <c r="G332" i="19"/>
  <c r="F331" i="19"/>
  <c r="G331" i="19" s="1"/>
  <c r="F330" i="19"/>
  <c r="G330" i="19" s="1"/>
  <c r="F329" i="19"/>
  <c r="G329" i="19" s="1"/>
  <c r="F328" i="19"/>
  <c r="G328" i="19" s="1"/>
  <c r="F327" i="19"/>
  <c r="G327" i="19" s="1"/>
  <c r="F326" i="19"/>
  <c r="G326" i="19" s="1"/>
  <c r="F325" i="19"/>
  <c r="G325" i="19" s="1"/>
  <c r="F324" i="19"/>
  <c r="G324" i="19" s="1"/>
  <c r="F323" i="19"/>
  <c r="G323" i="19" s="1"/>
  <c r="H335" i="19" s="1"/>
  <c r="A326" i="19"/>
  <c r="A327" i="19" s="1"/>
  <c r="A328" i="19" s="1"/>
  <c r="A329" i="19" s="1"/>
  <c r="A330" i="19"/>
  <c r="A331" i="19" s="1"/>
  <c r="A332" i="19" s="1"/>
  <c r="A333" i="19" s="1"/>
  <c r="A334" i="19" s="1"/>
  <c r="A335" i="19"/>
  <c r="A323" i="19"/>
  <c r="A324" i="19" s="1"/>
  <c r="A325" i="19" s="1"/>
  <c r="K301" i="18"/>
  <c r="K303" i="18"/>
  <c r="K299" i="18"/>
  <c r="K297" i="18"/>
  <c r="K295" i="18"/>
  <c r="K293" i="18"/>
  <c r="K291" i="18"/>
  <c r="K283" i="18"/>
  <c r="F303" i="18"/>
  <c r="G303" i="18"/>
  <c r="F302" i="18"/>
  <c r="G302" i="18" s="1"/>
  <c r="F301" i="18"/>
  <c r="G301" i="18" s="1"/>
  <c r="F300" i="18"/>
  <c r="G300" i="18"/>
  <c r="F299" i="18"/>
  <c r="G299" i="18" s="1"/>
  <c r="F298" i="18"/>
  <c r="G298" i="18"/>
  <c r="F297" i="18"/>
  <c r="G297" i="18" s="1"/>
  <c r="F296" i="18"/>
  <c r="G296" i="18"/>
  <c r="F295" i="18"/>
  <c r="G295" i="18"/>
  <c r="F294" i="18"/>
  <c r="G294" i="18"/>
  <c r="H303" i="18" s="1"/>
  <c r="F293" i="18"/>
  <c r="G293" i="18" s="1"/>
  <c r="F292" i="18"/>
  <c r="G292" i="18" s="1"/>
  <c r="F291" i="18"/>
  <c r="G291" i="18"/>
  <c r="A292" i="18"/>
  <c r="A293" i="18" s="1"/>
  <c r="A294" i="18"/>
  <c r="A295" i="18" s="1"/>
  <c r="A296" i="18" s="1"/>
  <c r="A297" i="18" s="1"/>
  <c r="A298" i="18" s="1"/>
  <c r="A299" i="18"/>
  <c r="A300" i="18" s="1"/>
  <c r="A301" i="18" s="1"/>
  <c r="A302" i="18" s="1"/>
  <c r="A303" i="18"/>
  <c r="A291" i="18"/>
  <c r="S173" i="15"/>
  <c r="S172" i="15"/>
  <c r="S174" i="15"/>
  <c r="S175" i="15"/>
  <c r="S176" i="15"/>
  <c r="S177" i="15"/>
  <c r="S178" i="15"/>
  <c r="K178" i="15"/>
  <c r="K176" i="15"/>
  <c r="K175" i="15"/>
  <c r="L178" i="15" s="1"/>
  <c r="K174" i="15"/>
  <c r="K173" i="15"/>
  <c r="J178" i="15"/>
  <c r="F178" i="15"/>
  <c r="G178" i="15" s="1"/>
  <c r="F177" i="15"/>
  <c r="G177" i="15"/>
  <c r="F176" i="15"/>
  <c r="G176" i="15" s="1"/>
  <c r="F175" i="15"/>
  <c r="G175" i="15" s="1"/>
  <c r="F174" i="15"/>
  <c r="G174" i="15" s="1"/>
  <c r="F173" i="15"/>
  <c r="G173" i="15" s="1"/>
  <c r="F172" i="15"/>
  <c r="G172" i="15" s="1"/>
  <c r="H178" i="15" s="1"/>
  <c r="M178" i="15" s="1"/>
  <c r="A173" i="15"/>
  <c r="A174" i="15"/>
  <c r="A175" i="15" s="1"/>
  <c r="A176" i="15"/>
  <c r="A177" i="15" s="1"/>
  <c r="A178" i="15" s="1"/>
  <c r="A172" i="15"/>
  <c r="U103" i="69"/>
  <c r="U102" i="69"/>
  <c r="U101" i="69"/>
  <c r="U100" i="69"/>
  <c r="U99" i="69"/>
  <c r="U98" i="69"/>
  <c r="U97" i="69"/>
  <c r="U96" i="69"/>
  <c r="U95" i="69"/>
  <c r="U94" i="69"/>
  <c r="U93" i="69"/>
  <c r="U92" i="69"/>
  <c r="U91" i="69"/>
  <c r="U90" i="69"/>
  <c r="U89" i="69"/>
  <c r="U88" i="69"/>
  <c r="U87" i="69"/>
  <c r="U86" i="69"/>
  <c r="N103" i="69"/>
  <c r="N99" i="69"/>
  <c r="N92" i="69"/>
  <c r="N17" i="69"/>
  <c r="K100" i="69"/>
  <c r="K98" i="69"/>
  <c r="K95" i="69"/>
  <c r="K93" i="69"/>
  <c r="K91" i="69"/>
  <c r="K89" i="69"/>
  <c r="L103" i="69" s="1"/>
  <c r="K79" i="69"/>
  <c r="A89" i="69"/>
  <c r="A90" i="69" s="1"/>
  <c r="A91" i="69" s="1"/>
  <c r="A92" i="69" s="1"/>
  <c r="A93" i="69"/>
  <c r="A94" i="69" s="1"/>
  <c r="A95" i="69" s="1"/>
  <c r="A96" i="69" s="1"/>
  <c r="A97" i="69"/>
  <c r="A98" i="69" s="1"/>
  <c r="A99" i="69" s="1"/>
  <c r="A100" i="69" s="1"/>
  <c r="A101" i="69" s="1"/>
  <c r="A102" i="69"/>
  <c r="A103" i="69" s="1"/>
  <c r="A86" i="69"/>
  <c r="A87" i="69" s="1"/>
  <c r="A88" i="69" s="1"/>
  <c r="F103" i="69"/>
  <c r="G103" i="69" s="1"/>
  <c r="F102" i="69"/>
  <c r="G102" i="69" s="1"/>
  <c r="F101" i="69"/>
  <c r="G101" i="69" s="1"/>
  <c r="F100" i="69"/>
  <c r="G100" i="69" s="1"/>
  <c r="F99" i="69"/>
  <c r="G99" i="69" s="1"/>
  <c r="F98" i="69"/>
  <c r="G98" i="69" s="1"/>
  <c r="F97" i="69"/>
  <c r="G97" i="69" s="1"/>
  <c r="F96" i="69"/>
  <c r="G96" i="69" s="1"/>
  <c r="F95" i="69"/>
  <c r="G95" i="69" s="1"/>
  <c r="F94" i="69"/>
  <c r="G94" i="69" s="1"/>
  <c r="F93" i="69"/>
  <c r="G93" i="69"/>
  <c r="F92" i="69"/>
  <c r="G92" i="69" s="1"/>
  <c r="F91" i="69"/>
  <c r="G91" i="69" s="1"/>
  <c r="F90" i="69"/>
  <c r="G90" i="69" s="1"/>
  <c r="F89" i="69"/>
  <c r="G89" i="69" s="1"/>
  <c r="H103" i="69" s="1"/>
  <c r="F88" i="69"/>
  <c r="G88" i="69" s="1"/>
  <c r="F87" i="69"/>
  <c r="G87" i="69" s="1"/>
  <c r="F86" i="69"/>
  <c r="G86" i="69" s="1"/>
  <c r="O103" i="69" l="1"/>
  <c r="H300" i="22"/>
  <c r="H367" i="29"/>
  <c r="M335" i="19"/>
  <c r="M250" i="32"/>
  <c r="L367" i="29"/>
  <c r="M367" i="29" s="1"/>
  <c r="L302" i="23"/>
  <c r="M302" i="23" s="1"/>
  <c r="L303" i="18"/>
  <c r="M303" i="18" s="1"/>
  <c r="H2" i="73"/>
  <c r="F2" i="73"/>
  <c r="E2" i="73"/>
  <c r="R328" i="44"/>
  <c r="R327" i="44"/>
  <c r="R326" i="44"/>
  <c r="R325" i="44"/>
  <c r="R324" i="44"/>
  <c r="R323" i="44"/>
  <c r="R322" i="44"/>
  <c r="R321" i="44"/>
  <c r="R320" i="44"/>
  <c r="R319" i="44"/>
  <c r="K329" i="44"/>
  <c r="K327" i="44"/>
  <c r="K325" i="44"/>
  <c r="K323" i="44"/>
  <c r="K321" i="44"/>
  <c r="K319" i="44"/>
  <c r="K316" i="44"/>
  <c r="K318" i="45"/>
  <c r="K316" i="45"/>
  <c r="K314" i="45"/>
  <c r="K312" i="45"/>
  <c r="K310" i="45"/>
  <c r="K308" i="45"/>
  <c r="K306" i="45"/>
  <c r="K304" i="45"/>
  <c r="K302" i="45"/>
  <c r="F329" i="44"/>
  <c r="G329" i="44" s="1"/>
  <c r="F328" i="44"/>
  <c r="G328" i="44" s="1"/>
  <c r="F327" i="44"/>
  <c r="G327" i="44" s="1"/>
  <c r="F326" i="44"/>
  <c r="G326" i="44"/>
  <c r="F325" i="44"/>
  <c r="G325" i="44" s="1"/>
  <c r="F324" i="44"/>
  <c r="G324" i="44"/>
  <c r="F323" i="44"/>
  <c r="G323" i="44"/>
  <c r="F322" i="44"/>
  <c r="G322" i="44" s="1"/>
  <c r="F321" i="44"/>
  <c r="G321" i="44"/>
  <c r="F320" i="44"/>
  <c r="G320" i="44" s="1"/>
  <c r="F319" i="44"/>
  <c r="G319" i="44" s="1"/>
  <c r="A320" i="44"/>
  <c r="A321" i="44" s="1"/>
  <c r="A322" i="44"/>
  <c r="A323" i="44"/>
  <c r="A324" i="44" s="1"/>
  <c r="A325" i="44" s="1"/>
  <c r="A326" i="44" s="1"/>
  <c r="A327" i="44"/>
  <c r="A328" i="44" s="1"/>
  <c r="A329" i="44" s="1"/>
  <c r="A319" i="44"/>
  <c r="F318" i="45"/>
  <c r="G318" i="45" s="1"/>
  <c r="F317" i="45"/>
  <c r="G317" i="45"/>
  <c r="F316" i="45"/>
  <c r="G316" i="45" s="1"/>
  <c r="F315" i="45"/>
  <c r="G315" i="45" s="1"/>
  <c r="F314" i="45"/>
  <c r="G314" i="45" s="1"/>
  <c r="F313" i="45"/>
  <c r="G313" i="45"/>
  <c r="F312" i="45"/>
  <c r="G312" i="45" s="1"/>
  <c r="F311" i="45"/>
  <c r="G311" i="45" s="1"/>
  <c r="F310" i="45"/>
  <c r="G310" i="45"/>
  <c r="F309" i="45"/>
  <c r="G309" i="45" s="1"/>
  <c r="F308" i="45"/>
  <c r="G308" i="45"/>
  <c r="A311" i="45"/>
  <c r="A312" i="45" s="1"/>
  <c r="A313" i="45" s="1"/>
  <c r="A314" i="45" s="1"/>
  <c r="A315" i="45" s="1"/>
  <c r="A316" i="45"/>
  <c r="A317" i="45" s="1"/>
  <c r="A318" i="45" s="1"/>
  <c r="A308" i="45"/>
  <c r="A309" i="45" s="1"/>
  <c r="A310" i="45" s="1"/>
  <c r="T327" i="36"/>
  <c r="T328" i="36"/>
  <c r="T329" i="36"/>
  <c r="T330" i="36"/>
  <c r="T331" i="36"/>
  <c r="T332" i="36"/>
  <c r="T333" i="36"/>
  <c r="T334" i="36"/>
  <c r="T335" i="36"/>
  <c r="T336" i="36"/>
  <c r="T337" i="36"/>
  <c r="T338" i="36"/>
  <c r="T339" i="36"/>
  <c r="T340" i="36"/>
  <c r="T326" i="36"/>
  <c r="L340" i="36"/>
  <c r="F340" i="36"/>
  <c r="G340" i="36" s="1"/>
  <c r="F339" i="36"/>
  <c r="G339" i="36"/>
  <c r="F338" i="36"/>
  <c r="G338" i="36"/>
  <c r="F337" i="36"/>
  <c r="G337" i="36" s="1"/>
  <c r="F336" i="36"/>
  <c r="G336" i="36" s="1"/>
  <c r="F335" i="36"/>
  <c r="G335" i="36" s="1"/>
  <c r="F334" i="36"/>
  <c r="G334" i="36" s="1"/>
  <c r="F333" i="36"/>
  <c r="G333" i="36" s="1"/>
  <c r="F332" i="36"/>
  <c r="G332" i="36"/>
  <c r="F331" i="36"/>
  <c r="G331" i="36" s="1"/>
  <c r="F330" i="36"/>
  <c r="G330" i="36"/>
  <c r="F329" i="36"/>
  <c r="G329" i="36" s="1"/>
  <c r="F328" i="36"/>
  <c r="G328" i="36" s="1"/>
  <c r="F327" i="36"/>
  <c r="G327" i="36" s="1"/>
  <c r="F326" i="36"/>
  <c r="G326" i="36" s="1"/>
  <c r="A327" i="36"/>
  <c r="A328" i="36"/>
  <c r="A329" i="36" s="1"/>
  <c r="A330" i="36"/>
  <c r="A331" i="36"/>
  <c r="A332" i="36" s="1"/>
  <c r="A333" i="36" s="1"/>
  <c r="A334" i="36" s="1"/>
  <c r="A335" i="36"/>
  <c r="A336" i="36"/>
  <c r="A337" i="36" s="1"/>
  <c r="A338" i="36" s="1"/>
  <c r="A339" i="36"/>
  <c r="A340" i="36" s="1"/>
  <c r="A326" i="36"/>
  <c r="S142" i="21"/>
  <c r="S141" i="21"/>
  <c r="S140" i="21"/>
  <c r="S139" i="21"/>
  <c r="S138" i="21"/>
  <c r="S137" i="21"/>
  <c r="S136" i="21"/>
  <c r="S135" i="21"/>
  <c r="S134" i="21"/>
  <c r="S133" i="21"/>
  <c r="S132" i="21"/>
  <c r="S131" i="21"/>
  <c r="K142" i="21"/>
  <c r="K140" i="21"/>
  <c r="K138" i="21"/>
  <c r="K136" i="21"/>
  <c r="K134" i="21"/>
  <c r="K132" i="21"/>
  <c r="F143" i="21"/>
  <c r="G143" i="21" s="1"/>
  <c r="F142" i="21"/>
  <c r="G142" i="21" s="1"/>
  <c r="F141" i="21"/>
  <c r="G141" i="21" s="1"/>
  <c r="F140" i="21"/>
  <c r="G140" i="21" s="1"/>
  <c r="F139" i="21"/>
  <c r="G139" i="21" s="1"/>
  <c r="F138" i="21"/>
  <c r="G138" i="21" s="1"/>
  <c r="F137" i="21"/>
  <c r="G137" i="21"/>
  <c r="F136" i="21"/>
  <c r="G136" i="21" s="1"/>
  <c r="F135" i="21"/>
  <c r="G135" i="21" s="1"/>
  <c r="F134" i="21"/>
  <c r="G134" i="21" s="1"/>
  <c r="F133" i="21"/>
  <c r="G133" i="21" s="1"/>
  <c r="F132" i="21"/>
  <c r="G132" i="21" s="1"/>
  <c r="F131" i="21"/>
  <c r="G131" i="21"/>
  <c r="A132" i="21"/>
  <c r="A133" i="21" s="1"/>
  <c r="A134" i="21" s="1"/>
  <c r="A135" i="21"/>
  <c r="A136" i="21" s="1"/>
  <c r="A137" i="21" s="1"/>
  <c r="A138" i="21" s="1"/>
  <c r="A139" i="21"/>
  <c r="A140" i="21" s="1"/>
  <c r="A141" i="21" s="1"/>
  <c r="A142" i="21" s="1"/>
  <c r="A143" i="21"/>
  <c r="A131" i="21"/>
  <c r="A196" i="9"/>
  <c r="A197" i="9" s="1"/>
  <c r="A198" i="9" s="1"/>
  <c r="A199" i="9" s="1"/>
  <c r="A200" i="9" s="1"/>
  <c r="A201" i="9"/>
  <c r="A202" i="9" s="1"/>
  <c r="A203" i="9" s="1"/>
  <c r="A204" i="9" s="1"/>
  <c r="A192" i="9"/>
  <c r="A193" i="9" s="1"/>
  <c r="A194" i="9" s="1"/>
  <c r="A195" i="9" s="1"/>
  <c r="L204" i="9"/>
  <c r="E204" i="9"/>
  <c r="F204" i="9"/>
  <c r="G204" i="9" s="1"/>
  <c r="F203" i="9"/>
  <c r="G203" i="9" s="1"/>
  <c r="F202" i="9"/>
  <c r="G202" i="9" s="1"/>
  <c r="F201" i="9"/>
  <c r="G201" i="9" s="1"/>
  <c r="F200" i="9"/>
  <c r="G200" i="9" s="1"/>
  <c r="F199" i="9"/>
  <c r="G199" i="9" s="1"/>
  <c r="F198" i="9"/>
  <c r="G198" i="9" s="1"/>
  <c r="F197" i="9"/>
  <c r="G197" i="9" s="1"/>
  <c r="F196" i="9"/>
  <c r="G196" i="9" s="1"/>
  <c r="F195" i="9"/>
  <c r="G195" i="9" s="1"/>
  <c r="F194" i="9"/>
  <c r="G194" i="9" s="1"/>
  <c r="F193" i="9"/>
  <c r="G193" i="9" s="1"/>
  <c r="F192" i="9"/>
  <c r="G192" i="9" s="1"/>
  <c r="R262" i="35"/>
  <c r="R263" i="35"/>
  <c r="R264" i="35"/>
  <c r="R265" i="35"/>
  <c r="R266" i="35"/>
  <c r="R267" i="35"/>
  <c r="R268" i="35"/>
  <c r="R269" i="35"/>
  <c r="R270" i="35"/>
  <c r="R261" i="35"/>
  <c r="K270" i="35"/>
  <c r="K268" i="35"/>
  <c r="K266" i="35"/>
  <c r="K264" i="35"/>
  <c r="K262" i="35"/>
  <c r="K261" i="35"/>
  <c r="F270" i="35"/>
  <c r="G270" i="35" s="1"/>
  <c r="F269" i="35"/>
  <c r="G269" i="35" s="1"/>
  <c r="F268" i="35"/>
  <c r="G268" i="35"/>
  <c r="F267" i="35"/>
  <c r="G267" i="35"/>
  <c r="F266" i="35"/>
  <c r="G266" i="35"/>
  <c r="F265" i="35"/>
  <c r="G265" i="35" s="1"/>
  <c r="F264" i="35"/>
  <c r="G264" i="35" s="1"/>
  <c r="F263" i="35"/>
  <c r="G263" i="35" s="1"/>
  <c r="F262" i="35"/>
  <c r="G262" i="35"/>
  <c r="F261" i="35"/>
  <c r="G261" i="35"/>
  <c r="A262" i="35"/>
  <c r="A263" i="35" s="1"/>
  <c r="A264" i="35" s="1"/>
  <c r="A265" i="35" s="1"/>
  <c r="A266" i="35"/>
  <c r="A267" i="35"/>
  <c r="A268" i="35" s="1"/>
  <c r="A269" i="35" s="1"/>
  <c r="A261" i="35"/>
  <c r="K313" i="46"/>
  <c r="K311" i="46"/>
  <c r="L313" i="46" s="1"/>
  <c r="K309" i="46"/>
  <c r="K307" i="46"/>
  <c r="K304" i="46"/>
  <c r="K303" i="46"/>
  <c r="F313" i="46"/>
  <c r="G313" i="46" s="1"/>
  <c r="F312" i="46"/>
  <c r="G312" i="46"/>
  <c r="F311" i="46"/>
  <c r="G311" i="46" s="1"/>
  <c r="F310" i="46"/>
  <c r="G310" i="46" s="1"/>
  <c r="F309" i="46"/>
  <c r="G309" i="46" s="1"/>
  <c r="F308" i="46"/>
  <c r="G308" i="46" s="1"/>
  <c r="F307" i="46"/>
  <c r="G307" i="46"/>
  <c r="F306" i="46"/>
  <c r="G306" i="46"/>
  <c r="F305" i="46"/>
  <c r="G305" i="46" s="1"/>
  <c r="F304" i="46"/>
  <c r="G304" i="46" s="1"/>
  <c r="F303" i="46"/>
  <c r="G303" i="46"/>
  <c r="A304" i="46"/>
  <c r="A305" i="46" s="1"/>
  <c r="A306" i="46"/>
  <c r="A307" i="46"/>
  <c r="A308" i="46" s="1"/>
  <c r="A309" i="46" s="1"/>
  <c r="A310" i="46" s="1"/>
  <c r="A311" i="46"/>
  <c r="A312" i="46" s="1"/>
  <c r="A313" i="46" s="1"/>
  <c r="A303" i="46"/>
  <c r="S193" i="7"/>
  <c r="S192" i="7"/>
  <c r="S191" i="7"/>
  <c r="S190" i="7"/>
  <c r="S189" i="7"/>
  <c r="S187" i="7"/>
  <c r="S186" i="7"/>
  <c r="S184" i="7"/>
  <c r="K195" i="7"/>
  <c r="K194" i="7"/>
  <c r="K192" i="7"/>
  <c r="K190" i="7"/>
  <c r="K188" i="7"/>
  <c r="K186" i="7"/>
  <c r="K184" i="7"/>
  <c r="F195" i="7"/>
  <c r="G195" i="7" s="1"/>
  <c r="F194" i="7"/>
  <c r="G194" i="7" s="1"/>
  <c r="F193" i="7"/>
  <c r="G193" i="7"/>
  <c r="F192" i="7"/>
  <c r="G192" i="7" s="1"/>
  <c r="F191" i="7"/>
  <c r="G191" i="7" s="1"/>
  <c r="F190" i="7"/>
  <c r="G190" i="7" s="1"/>
  <c r="F189" i="7"/>
  <c r="G189" i="7"/>
  <c r="F188" i="7"/>
  <c r="G188" i="7" s="1"/>
  <c r="F187" i="7"/>
  <c r="G187" i="7" s="1"/>
  <c r="F186" i="7"/>
  <c r="G186" i="7" s="1"/>
  <c r="F185" i="7"/>
  <c r="G185" i="7" s="1"/>
  <c r="F184" i="7"/>
  <c r="G184" i="7" s="1"/>
  <c r="A188" i="7"/>
  <c r="A189" i="7"/>
  <c r="A190" i="7"/>
  <c r="A191" i="7" s="1"/>
  <c r="A192" i="7" s="1"/>
  <c r="A193" i="7"/>
  <c r="A194" i="7" s="1"/>
  <c r="A195" i="7" s="1"/>
  <c r="A184" i="7"/>
  <c r="A185" i="7" s="1"/>
  <c r="A186" i="7" s="1"/>
  <c r="A187" i="7" s="1"/>
  <c r="K321" i="40"/>
  <c r="K319" i="40"/>
  <c r="K317" i="40"/>
  <c r="K315" i="40"/>
  <c r="K313" i="40"/>
  <c r="K311" i="40"/>
  <c r="E322" i="40"/>
  <c r="J322" i="40"/>
  <c r="F322" i="40"/>
  <c r="G322" i="40" s="1"/>
  <c r="F321" i="40"/>
  <c r="G321" i="40"/>
  <c r="F320" i="40"/>
  <c r="G320" i="40" s="1"/>
  <c r="F319" i="40"/>
  <c r="G319" i="40" s="1"/>
  <c r="F318" i="40"/>
  <c r="G318" i="40" s="1"/>
  <c r="F317" i="40"/>
  <c r="G317" i="40"/>
  <c r="F316" i="40"/>
  <c r="G316" i="40"/>
  <c r="F315" i="40"/>
  <c r="G315" i="40" s="1"/>
  <c r="F314" i="40"/>
  <c r="G314" i="40" s="1"/>
  <c r="F313" i="40"/>
  <c r="G313" i="40" s="1"/>
  <c r="F312" i="40"/>
  <c r="G312" i="40" s="1"/>
  <c r="F311" i="40"/>
  <c r="G311" i="40" s="1"/>
  <c r="H322" i="40" s="1"/>
  <c r="A315" i="40"/>
  <c r="A316" i="40" s="1"/>
  <c r="A317" i="40" s="1"/>
  <c r="A318" i="40" s="1"/>
  <c r="A319" i="40"/>
  <c r="A320" i="40" s="1"/>
  <c r="A321" i="40" s="1"/>
  <c r="A322" i="40" s="1"/>
  <c r="A311" i="40"/>
  <c r="A312" i="40" s="1"/>
  <c r="A313" i="40" s="1"/>
  <c r="A314" i="40" s="1"/>
  <c r="A186" i="39"/>
  <c r="A187" i="39" s="1"/>
  <c r="A188" i="39" s="1"/>
  <c r="A189" i="39"/>
  <c r="A190" i="39" s="1"/>
  <c r="A191" i="39" s="1"/>
  <c r="A192" i="39" s="1"/>
  <c r="A182" i="39"/>
  <c r="A183" i="39" s="1"/>
  <c r="A184" i="39" s="1"/>
  <c r="A185" i="39" s="1"/>
  <c r="R192" i="39"/>
  <c r="R191" i="39"/>
  <c r="R190" i="39"/>
  <c r="R189" i="39"/>
  <c r="R188" i="39"/>
  <c r="R187" i="39"/>
  <c r="R186" i="39"/>
  <c r="R185" i="39"/>
  <c r="R184" i="39"/>
  <c r="R183" i="39"/>
  <c r="R182" i="39"/>
  <c r="K192" i="39"/>
  <c r="K190" i="39"/>
  <c r="K188" i="39"/>
  <c r="K187" i="39"/>
  <c r="K185" i="39"/>
  <c r="K184" i="39"/>
  <c r="K183" i="39"/>
  <c r="K182" i="39"/>
  <c r="J192" i="39"/>
  <c r="E192" i="39"/>
  <c r="F192" i="39"/>
  <c r="G192" i="39" s="1"/>
  <c r="F191" i="39"/>
  <c r="G191" i="39" s="1"/>
  <c r="F190" i="39"/>
  <c r="G190" i="39" s="1"/>
  <c r="F189" i="39"/>
  <c r="G189" i="39" s="1"/>
  <c r="F188" i="39"/>
  <c r="G188" i="39" s="1"/>
  <c r="F187" i="39"/>
  <c r="G187" i="39" s="1"/>
  <c r="F186" i="39"/>
  <c r="G186" i="39" s="1"/>
  <c r="F185" i="39"/>
  <c r="G185" i="39"/>
  <c r="F184" i="39"/>
  <c r="G184" i="39"/>
  <c r="F183" i="39"/>
  <c r="G183" i="39" s="1"/>
  <c r="F182" i="39"/>
  <c r="G182" i="39" s="1"/>
  <c r="T324" i="33"/>
  <c r="T325" i="33"/>
  <c r="T326" i="33"/>
  <c r="T327" i="33"/>
  <c r="T328" i="33"/>
  <c r="T329" i="33"/>
  <c r="T330" i="33"/>
  <c r="T331" i="33"/>
  <c r="T332" i="33"/>
  <c r="T333" i="33"/>
  <c r="T334" i="33"/>
  <c r="T335" i="33"/>
  <c r="T323" i="33"/>
  <c r="M335" i="33"/>
  <c r="G335" i="33"/>
  <c r="H335" i="33" s="1"/>
  <c r="G334" i="33"/>
  <c r="H334" i="33" s="1"/>
  <c r="G333" i="33"/>
  <c r="H333" i="33" s="1"/>
  <c r="G332" i="33"/>
  <c r="H332" i="33"/>
  <c r="G331" i="33"/>
  <c r="H331" i="33"/>
  <c r="G330" i="33"/>
  <c r="H330" i="33"/>
  <c r="G329" i="33"/>
  <c r="H329" i="33"/>
  <c r="G328" i="33"/>
  <c r="H328" i="33"/>
  <c r="G327" i="33"/>
  <c r="H327" i="33"/>
  <c r="G326" i="33"/>
  <c r="H326" i="33" s="1"/>
  <c r="G325" i="33"/>
  <c r="H325" i="33" s="1"/>
  <c r="G324" i="33"/>
  <c r="H324" i="33" s="1"/>
  <c r="G323" i="33"/>
  <c r="H323" i="33" s="1"/>
  <c r="B324" i="33"/>
  <c r="B325" i="33" s="1"/>
  <c r="B326" i="33"/>
  <c r="B327" i="33" s="1"/>
  <c r="B328" i="33" s="1"/>
  <c r="B329" i="33" s="1"/>
  <c r="B330" i="33" s="1"/>
  <c r="B331" i="33"/>
  <c r="B332" i="33"/>
  <c r="B333" i="33" s="1"/>
  <c r="B334" i="33" s="1"/>
  <c r="B323" i="33"/>
  <c r="K92" i="13"/>
  <c r="K90" i="13"/>
  <c r="K88" i="13"/>
  <c r="L94" i="13" s="1"/>
  <c r="K86" i="13"/>
  <c r="K85" i="13"/>
  <c r="J94" i="13"/>
  <c r="E94" i="13"/>
  <c r="F94" i="13"/>
  <c r="G94" i="13" s="1"/>
  <c r="F93" i="13"/>
  <c r="G93" i="13" s="1"/>
  <c r="F92" i="13"/>
  <c r="G92" i="13" s="1"/>
  <c r="F91" i="13"/>
  <c r="G91" i="13" s="1"/>
  <c r="F90" i="13"/>
  <c r="G90" i="13" s="1"/>
  <c r="F89" i="13"/>
  <c r="G89" i="13"/>
  <c r="F88" i="13"/>
  <c r="G88" i="13"/>
  <c r="F87" i="13"/>
  <c r="G87" i="13"/>
  <c r="F86" i="13"/>
  <c r="G86" i="13" s="1"/>
  <c r="F85" i="13"/>
  <c r="G85" i="13" s="1"/>
  <c r="H94" i="13" s="1"/>
  <c r="M94" i="13" s="1"/>
  <c r="A86" i="13"/>
  <c r="A87" i="13" s="1"/>
  <c r="A88" i="13"/>
  <c r="A89" i="13"/>
  <c r="A90" i="13" s="1"/>
  <c r="A91" i="13" s="1"/>
  <c r="A92" i="13"/>
  <c r="A93" i="13" s="1"/>
  <c r="A94" i="13" s="1"/>
  <c r="A85" i="13"/>
  <c r="K58" i="71"/>
  <c r="K56" i="71"/>
  <c r="K54" i="71"/>
  <c r="K52" i="71"/>
  <c r="K50" i="71"/>
  <c r="K48" i="71"/>
  <c r="K45" i="71"/>
  <c r="F58" i="71"/>
  <c r="G58" i="71"/>
  <c r="F57" i="71"/>
  <c r="G57" i="71"/>
  <c r="F56" i="71"/>
  <c r="G56" i="71"/>
  <c r="F55" i="71"/>
  <c r="G55" i="71" s="1"/>
  <c r="F54" i="71"/>
  <c r="G54" i="71" s="1"/>
  <c r="F53" i="71"/>
  <c r="G53" i="71" s="1"/>
  <c r="F52" i="71"/>
  <c r="G52" i="71" s="1"/>
  <c r="F51" i="71"/>
  <c r="G51" i="71" s="1"/>
  <c r="F50" i="71"/>
  <c r="G50" i="71" s="1"/>
  <c r="F49" i="71"/>
  <c r="G49" i="71"/>
  <c r="F48" i="71"/>
  <c r="G48" i="71" s="1"/>
  <c r="F47" i="71"/>
  <c r="G47" i="71" s="1"/>
  <c r="F46" i="71"/>
  <c r="G46" i="71"/>
  <c r="F45" i="71"/>
  <c r="G45" i="71" s="1"/>
  <c r="F44" i="71"/>
  <c r="G44" i="71" s="1"/>
  <c r="A49" i="71"/>
  <c r="A50" i="71" s="1"/>
  <c r="A51" i="71" s="1"/>
  <c r="A52" i="71" s="1"/>
  <c r="A53" i="71"/>
  <c r="A54" i="71" s="1"/>
  <c r="A55" i="71" s="1"/>
  <c r="A56" i="71" s="1"/>
  <c r="A57" i="71" s="1"/>
  <c r="A58" i="71"/>
  <c r="A44" i="71"/>
  <c r="A45" i="71" s="1"/>
  <c r="A46" i="71" s="1"/>
  <c r="A47" i="71" s="1"/>
  <c r="A48" i="71" s="1"/>
  <c r="R192" i="34"/>
  <c r="R191" i="34"/>
  <c r="R190" i="34"/>
  <c r="R189" i="34"/>
  <c r="R188" i="34"/>
  <c r="R187" i="34"/>
  <c r="R186" i="34"/>
  <c r="R185" i="34"/>
  <c r="R184" i="34"/>
  <c r="R183" i="34"/>
  <c r="R182" i="34"/>
  <c r="R181" i="34"/>
  <c r="R180" i="34"/>
  <c r="F192" i="34"/>
  <c r="G192" i="34" s="1"/>
  <c r="F191" i="34"/>
  <c r="G191" i="34" s="1"/>
  <c r="F190" i="34"/>
  <c r="G190" i="34" s="1"/>
  <c r="F189" i="34"/>
  <c r="G189" i="34" s="1"/>
  <c r="F188" i="34"/>
  <c r="G188" i="34"/>
  <c r="F187" i="34"/>
  <c r="G187" i="34"/>
  <c r="F186" i="34"/>
  <c r="G186" i="34" s="1"/>
  <c r="F185" i="34"/>
  <c r="G185" i="34" s="1"/>
  <c r="F184" i="34"/>
  <c r="G184" i="34"/>
  <c r="F183" i="34"/>
  <c r="G183" i="34" s="1"/>
  <c r="F182" i="34"/>
  <c r="G182" i="34" s="1"/>
  <c r="F181" i="34"/>
  <c r="G181" i="34" s="1"/>
  <c r="F180" i="34"/>
  <c r="G180" i="34" s="1"/>
  <c r="A183" i="34"/>
  <c r="A184" i="34" s="1"/>
  <c r="A185" i="34" s="1"/>
  <c r="A186" i="34" s="1"/>
  <c r="A187" i="34" s="1"/>
  <c r="A188" i="34"/>
  <c r="A189" i="34" s="1"/>
  <c r="A190" i="34" s="1"/>
  <c r="A191" i="34"/>
  <c r="A192" i="34"/>
  <c r="A180" i="34"/>
  <c r="A181" i="34" s="1"/>
  <c r="A182" i="34" s="1"/>
  <c r="H192" i="39" l="1"/>
  <c r="H192" i="34"/>
  <c r="H58" i="71"/>
  <c r="L195" i="7"/>
  <c r="M204" i="9"/>
  <c r="L192" i="39"/>
  <c r="M192" i="39" s="1"/>
  <c r="H313" i="46"/>
  <c r="L318" i="45"/>
  <c r="H318" i="45"/>
  <c r="H329" i="44"/>
  <c r="L270" i="35"/>
  <c r="M270" i="35" s="1"/>
  <c r="H340" i="36"/>
  <c r="M340" i="36" s="1"/>
  <c r="L58" i="71"/>
  <c r="H195" i="7"/>
  <c r="M313" i="46"/>
  <c r="I335" i="33"/>
  <c r="N335" i="33" s="1"/>
  <c r="H204" i="9"/>
  <c r="L329" i="44"/>
  <c r="M329" i="44" s="1"/>
  <c r="M318" i="45"/>
  <c r="M195" i="7"/>
  <c r="L322" i="40"/>
  <c r="M322" i="40" s="1"/>
  <c r="S146" i="31"/>
  <c r="S145" i="31"/>
  <c r="S144" i="31"/>
  <c r="S143" i="31"/>
  <c r="S142" i="31"/>
  <c r="S141" i="31"/>
  <c r="S140" i="31"/>
  <c r="S139" i="31"/>
  <c r="S138" i="31"/>
  <c r="S137" i="31"/>
  <c r="K145" i="31"/>
  <c r="K143" i="31"/>
  <c r="K141" i="31"/>
  <c r="K139" i="31"/>
  <c r="K137" i="31"/>
  <c r="L146" i="31" s="1"/>
  <c r="F146" i="31"/>
  <c r="G146" i="31" s="1"/>
  <c r="F145" i="31"/>
  <c r="G145" i="31" s="1"/>
  <c r="F144" i="31"/>
  <c r="G144" i="31"/>
  <c r="F143" i="31"/>
  <c r="G143" i="31"/>
  <c r="F142" i="31"/>
  <c r="G142" i="31"/>
  <c r="F141" i="31"/>
  <c r="G141" i="31"/>
  <c r="F140" i="31"/>
  <c r="G140" i="31" s="1"/>
  <c r="F139" i="31"/>
  <c r="G139" i="31"/>
  <c r="F138" i="31"/>
  <c r="G138" i="31" s="1"/>
  <c r="F137" i="31"/>
  <c r="G137" i="31"/>
  <c r="H146" i="31" s="1"/>
  <c r="A137" i="31"/>
  <c r="A138" i="31" s="1"/>
  <c r="A139" i="31" s="1"/>
  <c r="A140" i="31" s="1"/>
  <c r="A141" i="31" s="1"/>
  <c r="A142" i="31" s="1"/>
  <c r="A143" i="31" s="1"/>
  <c r="A144" i="31" s="1"/>
  <c r="A145" i="31" s="1"/>
  <c r="A146" i="31" s="1"/>
  <c r="A71" i="10"/>
  <c r="A72" i="10" s="1"/>
  <c r="A73" i="10"/>
  <c r="A74" i="10"/>
  <c r="A69" i="10"/>
  <c r="A70" i="10" s="1"/>
  <c r="K133" i="31"/>
  <c r="K70" i="10"/>
  <c r="K71" i="10"/>
  <c r="K72" i="10"/>
  <c r="K73" i="10"/>
  <c r="L74" i="10" s="1"/>
  <c r="M74" i="10" s="1"/>
  <c r="K74" i="10"/>
  <c r="K69" i="10"/>
  <c r="J74" i="10"/>
  <c r="E74" i="10"/>
  <c r="F74" i="10"/>
  <c r="G74" i="10" s="1"/>
  <c r="F73" i="10"/>
  <c r="G73" i="10"/>
  <c r="F72" i="10"/>
  <c r="G72" i="10" s="1"/>
  <c r="F71" i="10"/>
  <c r="G71" i="10"/>
  <c r="F70" i="10"/>
  <c r="G70" i="10"/>
  <c r="F69" i="10"/>
  <c r="G69" i="10" s="1"/>
  <c r="H74" i="10" s="1"/>
  <c r="K73" i="62"/>
  <c r="K71" i="62"/>
  <c r="K69" i="62"/>
  <c r="K67" i="62"/>
  <c r="K65" i="62"/>
  <c r="K63" i="62"/>
  <c r="K61" i="62"/>
  <c r="K59" i="62"/>
  <c r="F74" i="62"/>
  <c r="G74" i="62"/>
  <c r="F73" i="62"/>
  <c r="G73" i="62"/>
  <c r="F72" i="62"/>
  <c r="G72" i="62"/>
  <c r="F71" i="62"/>
  <c r="G71" i="62"/>
  <c r="F70" i="62"/>
  <c r="G70" i="62" s="1"/>
  <c r="F69" i="62"/>
  <c r="G69" i="62" s="1"/>
  <c r="F68" i="62"/>
  <c r="G68" i="62" s="1"/>
  <c r="F67" i="62"/>
  <c r="G67" i="62" s="1"/>
  <c r="F66" i="62"/>
  <c r="G66" i="62"/>
  <c r="F65" i="62"/>
  <c r="G65" i="62" s="1"/>
  <c r="F64" i="62"/>
  <c r="G64" i="62" s="1"/>
  <c r="F63" i="62"/>
  <c r="G63" i="62" s="1"/>
  <c r="F62" i="62"/>
  <c r="G62" i="62" s="1"/>
  <c r="F61" i="62"/>
  <c r="G61" i="62"/>
  <c r="F60" i="62"/>
  <c r="G60" i="62"/>
  <c r="F59" i="62"/>
  <c r="G59" i="62" s="1"/>
  <c r="A60" i="62"/>
  <c r="A61" i="62" s="1"/>
  <c r="A62" i="62" s="1"/>
  <c r="A63" i="62" s="1"/>
  <c r="A64" i="62"/>
  <c r="A65" i="62" s="1"/>
  <c r="A66" i="62" s="1"/>
  <c r="A67" i="62" s="1"/>
  <c r="A68" i="62"/>
  <c r="A69" i="62" s="1"/>
  <c r="A70" i="62" s="1"/>
  <c r="A71" i="62" s="1"/>
  <c r="A72" i="62" s="1"/>
  <c r="A73" i="62"/>
  <c r="A74" i="62"/>
  <c r="A59" i="62"/>
  <c r="K209" i="48"/>
  <c r="K208" i="48"/>
  <c r="K207" i="48"/>
  <c r="F209" i="48"/>
  <c r="G209" i="48" s="1"/>
  <c r="F208" i="48"/>
  <c r="G208" i="48"/>
  <c r="F207" i="48"/>
  <c r="G207" i="48" s="1"/>
  <c r="M146" i="31" l="1"/>
  <c r="L74" i="62"/>
  <c r="H74" i="62"/>
  <c r="M74" i="62" s="1"/>
  <c r="M58" i="71"/>
  <c r="S130" i="21"/>
  <c r="S128" i="21"/>
  <c r="K130" i="21"/>
  <c r="L143" i="21" s="1"/>
  <c r="K128" i="21"/>
  <c r="F130" i="21"/>
  <c r="G130" i="21" s="1"/>
  <c r="H143" i="21" s="1"/>
  <c r="M143" i="21" l="1"/>
  <c r="J8" i="24"/>
  <c r="J167" i="24"/>
  <c r="J156" i="24"/>
  <c r="J145" i="24"/>
  <c r="J133" i="24"/>
  <c r="J123" i="24"/>
  <c r="J109" i="24"/>
  <c r="J96" i="24"/>
  <c r="J86" i="24"/>
  <c r="J74" i="24"/>
  <c r="J60" i="24"/>
  <c r="J41" i="24"/>
  <c r="J25" i="24"/>
  <c r="F307" i="45" l="1"/>
  <c r="G307" i="45" s="1"/>
  <c r="F325" i="36" l="1"/>
  <c r="G325" i="36" s="1"/>
  <c r="J129" i="21" l="1"/>
  <c r="E129" i="21"/>
  <c r="E116" i="21"/>
  <c r="E103" i="21"/>
  <c r="E90" i="21"/>
  <c r="E65" i="21"/>
  <c r="E50" i="21"/>
  <c r="E30" i="21"/>
  <c r="E13" i="21"/>
  <c r="E121" i="20"/>
  <c r="E108" i="20"/>
  <c r="J94" i="20"/>
  <c r="E94" i="20"/>
  <c r="J77" i="20"/>
  <c r="E77" i="20"/>
  <c r="J67" i="20"/>
  <c r="E67" i="20"/>
  <c r="E51" i="20"/>
  <c r="E24" i="20"/>
  <c r="J10" i="64"/>
  <c r="E10" i="64"/>
  <c r="J144" i="43"/>
  <c r="E144" i="43"/>
  <c r="J133" i="43"/>
  <c r="E133" i="43"/>
  <c r="J122" i="43"/>
  <c r="E122" i="43"/>
  <c r="J110" i="43"/>
  <c r="E110" i="43"/>
  <c r="J98" i="43"/>
  <c r="E98" i="43"/>
  <c r="J86" i="43"/>
  <c r="E86" i="43"/>
  <c r="J73" i="43"/>
  <c r="E73" i="43"/>
  <c r="J61" i="43"/>
  <c r="E61" i="43"/>
  <c r="J49" i="43"/>
  <c r="E49" i="43"/>
  <c r="J37" i="43"/>
  <c r="E37" i="43"/>
  <c r="J18" i="43"/>
  <c r="J14" i="43"/>
  <c r="E14" i="43"/>
  <c r="J7" i="43"/>
  <c r="J113" i="42"/>
  <c r="E113" i="42"/>
  <c r="J92" i="42"/>
  <c r="E92" i="42"/>
  <c r="E79" i="42"/>
  <c r="J79" i="42"/>
  <c r="J67" i="42"/>
  <c r="E67" i="42"/>
  <c r="J53" i="42"/>
  <c r="E53" i="42"/>
  <c r="J42" i="42"/>
  <c r="E42" i="42"/>
  <c r="J31" i="42"/>
  <c r="E31" i="42"/>
  <c r="J7" i="42"/>
  <c r="E46" i="8"/>
  <c r="E77" i="8"/>
  <c r="E36" i="8"/>
  <c r="E28" i="8"/>
  <c r="E18" i="8"/>
  <c r="E236" i="38"/>
  <c r="E218" i="38"/>
  <c r="E201" i="38"/>
  <c r="E183" i="38"/>
  <c r="E165" i="38"/>
  <c r="E149" i="38"/>
  <c r="E134" i="38"/>
  <c r="E118" i="38"/>
  <c r="E104" i="38"/>
  <c r="E73" i="38"/>
  <c r="E51" i="38"/>
  <c r="E32" i="38"/>
  <c r="J104" i="1"/>
  <c r="E96" i="1"/>
  <c r="E83" i="1"/>
  <c r="E70" i="1"/>
  <c r="E55" i="1"/>
  <c r="E40" i="1"/>
  <c r="E30" i="1"/>
  <c r="E20" i="1"/>
  <c r="J42" i="11"/>
  <c r="J34" i="11"/>
  <c r="E34" i="11"/>
  <c r="E19" i="5"/>
  <c r="E9" i="5"/>
  <c r="E49" i="6"/>
  <c r="E36" i="6"/>
  <c r="E26" i="6"/>
  <c r="E13" i="6"/>
  <c r="J27" i="12"/>
  <c r="J21" i="12"/>
  <c r="E32" i="3"/>
  <c r="E25" i="3"/>
  <c r="J4" i="65"/>
  <c r="E167" i="24"/>
  <c r="E156" i="24"/>
  <c r="E145" i="24"/>
  <c r="E133" i="24"/>
  <c r="E123" i="24"/>
  <c r="E109" i="24"/>
  <c r="E96" i="24"/>
  <c r="E86" i="24"/>
  <c r="E74" i="24"/>
  <c r="E60" i="24"/>
  <c r="E41" i="24"/>
  <c r="E25" i="24"/>
  <c r="K8" i="17"/>
  <c r="H8" i="17"/>
  <c r="E8" i="17"/>
  <c r="J120" i="16"/>
  <c r="E120" i="16"/>
  <c r="J107" i="16"/>
  <c r="J93" i="16"/>
  <c r="E93" i="16"/>
  <c r="J84" i="16"/>
  <c r="J66" i="16"/>
  <c r="J43" i="16"/>
  <c r="J28" i="16"/>
  <c r="E28" i="16"/>
  <c r="J16" i="16"/>
  <c r="E16" i="16"/>
  <c r="J153" i="46"/>
  <c r="J302" i="46"/>
  <c r="E302" i="46"/>
  <c r="J291" i="46"/>
  <c r="E291" i="46"/>
  <c r="J278" i="46"/>
  <c r="E278" i="46"/>
  <c r="J265" i="46"/>
  <c r="E265" i="46"/>
  <c r="J252" i="46"/>
  <c r="E252" i="46"/>
  <c r="J237" i="46"/>
  <c r="E237" i="46"/>
  <c r="J221" i="46"/>
  <c r="E221" i="46"/>
  <c r="J208" i="46"/>
  <c r="E208" i="46"/>
  <c r="J194" i="46"/>
  <c r="E194" i="46"/>
  <c r="J165" i="46"/>
  <c r="E165" i="46"/>
  <c r="E153" i="46"/>
  <c r="J137" i="46"/>
  <c r="E137" i="46"/>
  <c r="E123" i="46"/>
  <c r="J123" i="46"/>
  <c r="J109" i="46"/>
  <c r="E109" i="46"/>
  <c r="J95" i="46"/>
  <c r="E95" i="46"/>
  <c r="E81" i="46"/>
  <c r="J81" i="46"/>
  <c r="J68" i="46"/>
  <c r="E68" i="46"/>
  <c r="J51" i="46"/>
  <c r="E51" i="46"/>
  <c r="J39" i="46"/>
  <c r="E39" i="46"/>
  <c r="J15" i="46"/>
  <c r="E15" i="46"/>
  <c r="J28" i="46"/>
  <c r="E28" i="46"/>
  <c r="J308" i="47"/>
  <c r="E308" i="47"/>
  <c r="E297" i="47"/>
  <c r="J284" i="47"/>
  <c r="E284" i="47"/>
  <c r="J271" i="47"/>
  <c r="E271" i="47"/>
  <c r="J259" i="47"/>
  <c r="E259" i="47"/>
  <c r="J244" i="47"/>
  <c r="E244" i="47"/>
  <c r="J228" i="47"/>
  <c r="E228" i="47"/>
  <c r="J214" i="47"/>
  <c r="E214" i="47"/>
  <c r="J201" i="47"/>
  <c r="E201" i="47"/>
  <c r="J186" i="47"/>
  <c r="E186" i="47"/>
  <c r="J171" i="47"/>
  <c r="E171" i="47"/>
  <c r="J157" i="47"/>
  <c r="E157" i="47"/>
  <c r="J142" i="47"/>
  <c r="E142" i="47"/>
  <c r="J127" i="47"/>
  <c r="E127" i="47"/>
  <c r="J113" i="47"/>
  <c r="E113" i="47"/>
  <c r="J100" i="47"/>
  <c r="J92" i="47"/>
  <c r="E92" i="47"/>
  <c r="J71" i="47"/>
  <c r="E71" i="47"/>
  <c r="J58" i="47"/>
  <c r="E58" i="47"/>
  <c r="J43" i="47"/>
  <c r="E43" i="47"/>
  <c r="J28" i="47"/>
  <c r="E28" i="47"/>
  <c r="J14" i="47"/>
  <c r="E14" i="47"/>
  <c r="J306" i="45"/>
  <c r="E306" i="45"/>
  <c r="J295" i="45"/>
  <c r="E295" i="45"/>
  <c r="J282" i="45"/>
  <c r="E282" i="45"/>
  <c r="J269" i="45"/>
  <c r="E269" i="45"/>
  <c r="J257" i="45"/>
  <c r="E257" i="45"/>
  <c r="J242" i="45"/>
  <c r="E242" i="45"/>
  <c r="J227" i="45"/>
  <c r="E227" i="45"/>
  <c r="J216" i="45"/>
  <c r="E216" i="45"/>
  <c r="J202" i="45"/>
  <c r="E202" i="45"/>
  <c r="J187" i="45"/>
  <c r="J174" i="45"/>
  <c r="E174" i="45"/>
  <c r="J159" i="45"/>
  <c r="E159" i="45"/>
  <c r="J143" i="45"/>
  <c r="E143" i="45"/>
  <c r="J129" i="45"/>
  <c r="E129" i="45"/>
  <c r="J116" i="45"/>
  <c r="E116" i="45"/>
  <c r="J100" i="45"/>
  <c r="E100" i="45"/>
  <c r="J85" i="45"/>
  <c r="E85" i="45"/>
  <c r="J73" i="45"/>
  <c r="E73" i="45"/>
  <c r="J56" i="45"/>
  <c r="E56" i="45"/>
  <c r="J43" i="45"/>
  <c r="E43" i="45"/>
  <c r="J36" i="45"/>
  <c r="E36" i="45"/>
  <c r="J28" i="45"/>
  <c r="E28" i="45"/>
  <c r="J15" i="45"/>
  <c r="E15" i="45"/>
  <c r="J318" i="44" l="1"/>
  <c r="E318" i="44"/>
  <c r="J307" i="44"/>
  <c r="E307" i="44"/>
  <c r="J295" i="44"/>
  <c r="E295" i="44"/>
  <c r="J282" i="44"/>
  <c r="E282" i="44"/>
  <c r="E269" i="44"/>
  <c r="J269" i="44"/>
  <c r="J254" i="44"/>
  <c r="E254" i="44"/>
  <c r="J238" i="44"/>
  <c r="E238" i="44"/>
  <c r="J224" i="44"/>
  <c r="J211" i="44"/>
  <c r="E224" i="44"/>
  <c r="E211" i="44"/>
  <c r="E196" i="44"/>
  <c r="J196" i="44"/>
  <c r="J181" i="44"/>
  <c r="E181" i="44"/>
  <c r="J166" i="44"/>
  <c r="E166" i="44"/>
  <c r="J151" i="44"/>
  <c r="E151" i="44"/>
  <c r="J134" i="44"/>
  <c r="E134" i="44"/>
  <c r="J119" i="44"/>
  <c r="E119" i="44"/>
  <c r="J103" i="44"/>
  <c r="E103" i="44"/>
  <c r="J87" i="44"/>
  <c r="E87" i="44"/>
  <c r="J75" i="44"/>
  <c r="E75" i="44"/>
  <c r="J59" i="44"/>
  <c r="E59" i="44"/>
  <c r="J44" i="44"/>
  <c r="J38" i="44"/>
  <c r="E38" i="44"/>
  <c r="J28" i="44"/>
  <c r="E28" i="44"/>
  <c r="J18" i="44"/>
  <c r="E18" i="44"/>
  <c r="E9" i="44"/>
  <c r="J183" i="7"/>
  <c r="E183" i="7"/>
  <c r="J170" i="7"/>
  <c r="E170" i="7"/>
  <c r="J157" i="7"/>
  <c r="E157" i="7"/>
  <c r="J148" i="7"/>
  <c r="E148" i="7"/>
  <c r="J139" i="7"/>
  <c r="E139" i="7"/>
  <c r="J131" i="7"/>
  <c r="E123" i="7"/>
  <c r="J84" i="7"/>
  <c r="E84" i="7"/>
  <c r="E72" i="7"/>
  <c r="J42" i="7"/>
  <c r="E65" i="7"/>
  <c r="E42" i="7"/>
  <c r="E33" i="7"/>
  <c r="E26" i="7"/>
  <c r="J8" i="41" l="1"/>
  <c r="E8" i="41"/>
  <c r="J282" i="41"/>
  <c r="E282" i="41"/>
  <c r="J251" i="41"/>
  <c r="J242" i="41"/>
  <c r="E242" i="41"/>
  <c r="J231" i="41"/>
  <c r="E231" i="41"/>
  <c r="E219" i="41"/>
  <c r="J219" i="41"/>
  <c r="J206" i="41"/>
  <c r="E206" i="41"/>
  <c r="J193" i="41"/>
  <c r="E193" i="41"/>
  <c r="J181" i="41"/>
  <c r="E181" i="41"/>
  <c r="J169" i="41"/>
  <c r="E169" i="41"/>
  <c r="E154" i="41"/>
  <c r="J143" i="41"/>
  <c r="E143" i="41"/>
  <c r="J129" i="41"/>
  <c r="E129" i="41"/>
  <c r="J114" i="41"/>
  <c r="E114" i="41"/>
  <c r="J100" i="41"/>
  <c r="E100" i="41"/>
  <c r="E85" i="41"/>
  <c r="J85" i="41"/>
  <c r="J74" i="41"/>
  <c r="E74" i="41"/>
  <c r="J59" i="41"/>
  <c r="E59" i="41"/>
  <c r="E46" i="41"/>
  <c r="J34" i="41"/>
  <c r="E34" i="41"/>
  <c r="E17" i="41"/>
  <c r="J17" i="41"/>
  <c r="J85" i="69"/>
  <c r="E85" i="69"/>
  <c r="J66" i="69"/>
  <c r="E66" i="69"/>
  <c r="E47" i="69"/>
  <c r="J47" i="69"/>
  <c r="J14" i="69"/>
  <c r="E14" i="69"/>
  <c r="J310" i="40"/>
  <c r="E310" i="40"/>
  <c r="J298" i="40"/>
  <c r="E298" i="40"/>
  <c r="J282" i="40"/>
  <c r="E282" i="40"/>
  <c r="J269" i="40"/>
  <c r="E269" i="40"/>
  <c r="J252" i="40"/>
  <c r="J245" i="40"/>
  <c r="E245" i="40"/>
  <c r="J230" i="40"/>
  <c r="E230" i="40"/>
  <c r="J216" i="40"/>
  <c r="E216" i="40"/>
  <c r="J202" i="40"/>
  <c r="E202" i="40"/>
  <c r="J169" i="40"/>
  <c r="J182" i="40"/>
  <c r="J193" i="40"/>
  <c r="E193" i="40"/>
  <c r="E182" i="40"/>
  <c r="E169" i="40"/>
  <c r="J154" i="40"/>
  <c r="E154" i="40"/>
  <c r="J137" i="40"/>
  <c r="E137" i="40"/>
  <c r="J120" i="40"/>
  <c r="E120" i="40"/>
  <c r="J105" i="40"/>
  <c r="E105" i="40"/>
  <c r="J88" i="40"/>
  <c r="E88" i="40"/>
  <c r="J73" i="40"/>
  <c r="E73" i="40"/>
  <c r="J59" i="40"/>
  <c r="E59" i="40"/>
  <c r="E31" i="40"/>
  <c r="E44" i="40"/>
  <c r="J44" i="40"/>
  <c r="J31" i="40"/>
  <c r="J15" i="40"/>
  <c r="J7" i="40"/>
  <c r="J181" i="39"/>
  <c r="E163" i="39"/>
  <c r="E153" i="39"/>
  <c r="J163" i="39"/>
  <c r="J153" i="39"/>
  <c r="J130" i="39"/>
  <c r="J118" i="39"/>
  <c r="E118" i="39"/>
  <c r="J107" i="39"/>
  <c r="E97" i="39"/>
  <c r="J97" i="39"/>
  <c r="J86" i="39"/>
  <c r="J77" i="39"/>
  <c r="J71" i="39"/>
  <c r="J64" i="39"/>
  <c r="J35" i="39"/>
  <c r="J40" i="39"/>
  <c r="J44" i="39"/>
  <c r="J57" i="39"/>
  <c r="E71" i="39"/>
  <c r="E64" i="39"/>
  <c r="E35" i="39"/>
  <c r="J28" i="39"/>
  <c r="E28" i="39"/>
  <c r="E16" i="39"/>
  <c r="J324" i="36"/>
  <c r="E324" i="36"/>
  <c r="J308" i="36"/>
  <c r="E308" i="36"/>
  <c r="J292" i="36"/>
  <c r="E292" i="36"/>
  <c r="J275" i="36"/>
  <c r="E275" i="36"/>
  <c r="J259" i="36"/>
  <c r="E259" i="36"/>
  <c r="J247" i="36"/>
  <c r="E247" i="36"/>
  <c r="J234" i="36"/>
  <c r="E234" i="36"/>
  <c r="J212" i="36"/>
  <c r="E212" i="36"/>
  <c r="J199" i="36"/>
  <c r="E199" i="36"/>
  <c r="J188" i="36"/>
  <c r="E188" i="36"/>
  <c r="J177" i="36"/>
  <c r="E177" i="36"/>
  <c r="J163" i="36"/>
  <c r="E163" i="36"/>
  <c r="J148" i="36"/>
  <c r="E148" i="36"/>
  <c r="J122" i="36"/>
  <c r="E122" i="36"/>
  <c r="E107" i="36"/>
  <c r="J82" i="36"/>
  <c r="E82" i="36"/>
  <c r="J62" i="36"/>
  <c r="E62" i="36"/>
  <c r="E47" i="36"/>
  <c r="E37" i="36"/>
  <c r="E28" i="36"/>
  <c r="E15" i="36"/>
  <c r="J260" i="35"/>
  <c r="E260" i="35"/>
  <c r="J249" i="35"/>
  <c r="E249" i="35"/>
  <c r="J235" i="35"/>
  <c r="E235" i="35"/>
  <c r="J223" i="35"/>
  <c r="E223" i="35"/>
  <c r="J209" i="35"/>
  <c r="E209" i="35"/>
  <c r="J196" i="35"/>
  <c r="E196" i="35"/>
  <c r="J183" i="35"/>
  <c r="E183" i="35"/>
  <c r="J168" i="35"/>
  <c r="E168" i="35"/>
  <c r="J154" i="35"/>
  <c r="E154" i="35"/>
  <c r="J141" i="35"/>
  <c r="E141" i="35"/>
  <c r="J126" i="35"/>
  <c r="E126" i="35"/>
  <c r="J112" i="35"/>
  <c r="E112" i="35"/>
  <c r="J89" i="35"/>
  <c r="E81" i="35"/>
  <c r="E72" i="35"/>
  <c r="J57" i="35"/>
  <c r="E57" i="35"/>
  <c r="J37" i="35"/>
  <c r="E37" i="35"/>
  <c r="E16" i="35"/>
  <c r="J191" i="9"/>
  <c r="E191" i="9"/>
  <c r="E179" i="9"/>
  <c r="J179" i="9"/>
  <c r="J165" i="9"/>
  <c r="E165" i="9"/>
  <c r="J149" i="9"/>
  <c r="E137" i="9"/>
  <c r="J137" i="9"/>
  <c r="J123" i="9"/>
  <c r="E123" i="9"/>
  <c r="J110" i="9"/>
  <c r="E110" i="9"/>
  <c r="J100" i="9"/>
  <c r="E100" i="9"/>
  <c r="J93" i="9"/>
  <c r="E93" i="9"/>
  <c r="E81" i="9"/>
  <c r="J81" i="9"/>
  <c r="J72" i="9"/>
  <c r="J64" i="9"/>
  <c r="E64" i="9"/>
  <c r="J53" i="9"/>
  <c r="E53" i="9"/>
  <c r="E41" i="9"/>
  <c r="J41" i="9"/>
  <c r="J26" i="9"/>
  <c r="E26" i="9"/>
  <c r="E13" i="9"/>
  <c r="J179" i="34"/>
  <c r="E179" i="34"/>
  <c r="J165" i="34"/>
  <c r="E165" i="34"/>
  <c r="E144" i="34"/>
  <c r="E124" i="34"/>
  <c r="E104" i="34"/>
  <c r="E85" i="34"/>
  <c r="J67" i="34"/>
  <c r="E67" i="34"/>
  <c r="E50" i="34"/>
  <c r="E32" i="34"/>
  <c r="J32" i="34"/>
  <c r="J15" i="34"/>
  <c r="E15" i="34"/>
  <c r="E38" i="19"/>
  <c r="E25" i="19"/>
  <c r="E12" i="19"/>
  <c r="E290" i="18"/>
  <c r="E276" i="18"/>
  <c r="E261" i="18"/>
  <c r="E245" i="18"/>
  <c r="E230" i="18"/>
  <c r="J214" i="18"/>
  <c r="E214" i="18"/>
  <c r="J198" i="18"/>
  <c r="E198" i="18"/>
  <c r="E143" i="18"/>
  <c r="E130" i="18"/>
  <c r="E113" i="18"/>
  <c r="E104" i="18"/>
  <c r="E89" i="18"/>
  <c r="E74" i="18"/>
  <c r="E61" i="18"/>
  <c r="E46" i="18"/>
  <c r="E31" i="18"/>
  <c r="E16" i="18"/>
  <c r="E161" i="15"/>
  <c r="E149" i="15"/>
  <c r="E136" i="15"/>
  <c r="E130" i="15"/>
  <c r="E124" i="15"/>
  <c r="J112" i="15"/>
  <c r="E112" i="15"/>
  <c r="J101" i="15"/>
  <c r="E101" i="15"/>
  <c r="J89" i="15"/>
  <c r="E89" i="15"/>
  <c r="J75" i="15"/>
  <c r="E75" i="15"/>
  <c r="J62" i="15"/>
  <c r="E62" i="15"/>
  <c r="J51" i="15"/>
  <c r="E51" i="15"/>
  <c r="J124" i="34"/>
  <c r="J104" i="34"/>
  <c r="J85" i="34"/>
  <c r="J50" i="34"/>
  <c r="J43" i="71"/>
  <c r="E43" i="71"/>
  <c r="E18" i="71"/>
  <c r="K322" i="33"/>
  <c r="F322" i="33"/>
  <c r="K307" i="33"/>
  <c r="F307" i="33"/>
  <c r="K292" i="33"/>
  <c r="K281" i="33"/>
  <c r="F281" i="33"/>
  <c r="K268" i="33"/>
  <c r="F268" i="33"/>
  <c r="K253" i="33"/>
  <c r="F253" i="33"/>
  <c r="K239" i="33"/>
  <c r="F239" i="33"/>
  <c r="K229" i="33"/>
  <c r="F229" i="33"/>
  <c r="K218" i="33"/>
  <c r="F218" i="33"/>
  <c r="F207" i="33"/>
  <c r="K183" i="33"/>
  <c r="F183" i="33"/>
  <c r="K169" i="33"/>
  <c r="F169" i="33"/>
  <c r="F155" i="33"/>
  <c r="K155" i="33"/>
  <c r="K141" i="33"/>
  <c r="F141" i="33"/>
  <c r="K128" i="33"/>
  <c r="K115" i="33"/>
  <c r="K108" i="33"/>
  <c r="F108" i="33"/>
  <c r="K95" i="33"/>
  <c r="F95" i="33"/>
  <c r="K81" i="33"/>
  <c r="F81" i="33"/>
  <c r="F67" i="33"/>
  <c r="F54" i="33"/>
  <c r="F41" i="33"/>
  <c r="F27" i="33"/>
  <c r="F14" i="33"/>
  <c r="J234" i="32"/>
  <c r="E234" i="32"/>
  <c r="J226" i="32"/>
  <c r="E226" i="32"/>
  <c r="J217" i="32"/>
  <c r="E217" i="32"/>
  <c r="J206" i="32"/>
  <c r="E206" i="32"/>
  <c r="J195" i="32"/>
  <c r="E195" i="32"/>
  <c r="J184" i="32"/>
  <c r="E184" i="32"/>
  <c r="J165" i="32"/>
  <c r="E165" i="32"/>
  <c r="J154" i="32"/>
  <c r="E154" i="32"/>
  <c r="J144" i="32"/>
  <c r="E144" i="32"/>
  <c r="J118" i="32"/>
  <c r="E118" i="32"/>
  <c r="E106" i="32"/>
  <c r="J95" i="32"/>
  <c r="E95" i="32"/>
  <c r="J83" i="32"/>
  <c r="E83" i="32"/>
  <c r="J71" i="32"/>
  <c r="E71" i="32"/>
  <c r="E60" i="32"/>
  <c r="E53" i="32"/>
  <c r="J53" i="32"/>
  <c r="E39" i="32"/>
  <c r="E32" i="32"/>
  <c r="E21" i="32"/>
  <c r="J88" i="59" l="1"/>
  <c r="J77" i="59"/>
  <c r="E121" i="59"/>
  <c r="J121" i="59"/>
  <c r="J105" i="59"/>
  <c r="E105" i="59"/>
  <c r="J64" i="59"/>
  <c r="E64" i="59"/>
  <c r="J48" i="59"/>
  <c r="E48" i="59"/>
  <c r="J32" i="59"/>
  <c r="E32" i="59"/>
  <c r="J18" i="59"/>
  <c r="E18" i="59"/>
  <c r="J84" i="13"/>
  <c r="E84" i="13"/>
  <c r="J71" i="13"/>
  <c r="E71" i="13"/>
  <c r="J65" i="13"/>
  <c r="E65" i="13"/>
  <c r="J54" i="13"/>
  <c r="E54" i="13"/>
  <c r="J44" i="13"/>
  <c r="E44" i="13"/>
  <c r="J36" i="13"/>
  <c r="E36" i="13"/>
  <c r="J26" i="13"/>
  <c r="E26" i="13"/>
  <c r="J136" i="31"/>
  <c r="E136" i="31"/>
  <c r="J126" i="31"/>
  <c r="E126" i="31"/>
  <c r="J113" i="31"/>
  <c r="E113" i="31"/>
  <c r="J103" i="31"/>
  <c r="E103" i="31"/>
  <c r="J88" i="31"/>
  <c r="E88" i="31"/>
  <c r="E72" i="31"/>
  <c r="J59" i="31"/>
  <c r="E59" i="31"/>
  <c r="E50" i="31"/>
  <c r="J50" i="31"/>
  <c r="E41" i="31"/>
  <c r="J63" i="10"/>
  <c r="E63" i="10"/>
  <c r="J57" i="10"/>
  <c r="E57" i="10"/>
  <c r="E26" i="10"/>
  <c r="E20" i="10"/>
  <c r="E11" i="10"/>
  <c r="J58" i="62"/>
  <c r="E58" i="62"/>
  <c r="E36" i="62"/>
  <c r="E11" i="62"/>
  <c r="J206" i="48"/>
  <c r="E206" i="48"/>
  <c r="E193" i="48"/>
  <c r="J151" i="48"/>
  <c r="E151" i="48"/>
  <c r="E138" i="48"/>
  <c r="J121" i="48"/>
  <c r="E121" i="48"/>
  <c r="J105" i="48"/>
  <c r="E105" i="48"/>
  <c r="J89" i="48"/>
  <c r="E89" i="48"/>
  <c r="J74" i="48"/>
  <c r="E74" i="48"/>
  <c r="J58" i="48"/>
  <c r="E58" i="48"/>
  <c r="E43" i="48"/>
  <c r="J26" i="48"/>
  <c r="E26" i="48"/>
  <c r="E10" i="48"/>
  <c r="J10" i="48"/>
  <c r="J16" i="30"/>
  <c r="E16" i="30"/>
  <c r="J354" i="29"/>
  <c r="E354" i="29"/>
  <c r="J341" i="29"/>
  <c r="J330" i="29"/>
  <c r="E330" i="29"/>
  <c r="J302" i="29"/>
  <c r="E302" i="29"/>
  <c r="J285" i="29"/>
  <c r="E285" i="29"/>
  <c r="J267" i="29"/>
  <c r="E267" i="29"/>
  <c r="J251" i="29"/>
  <c r="E251" i="29"/>
  <c r="J233" i="29"/>
  <c r="E233" i="29"/>
  <c r="J215" i="29"/>
  <c r="E215" i="29"/>
  <c r="J198" i="29"/>
  <c r="E198" i="29"/>
  <c r="J180" i="29"/>
  <c r="E180" i="29"/>
  <c r="J163" i="29"/>
  <c r="E163" i="29"/>
  <c r="J143" i="29"/>
  <c r="E143" i="29"/>
  <c r="J126" i="29"/>
  <c r="E126" i="29"/>
  <c r="J108" i="29"/>
  <c r="E108" i="29"/>
  <c r="J91" i="29"/>
  <c r="E91" i="29"/>
  <c r="J75" i="29"/>
  <c r="E75" i="29"/>
  <c r="J55" i="29"/>
  <c r="E55" i="29"/>
  <c r="J33" i="29"/>
  <c r="E33" i="29"/>
  <c r="J15" i="29"/>
  <c r="J354" i="28"/>
  <c r="E354" i="28"/>
  <c r="J339" i="28"/>
  <c r="E339" i="28"/>
  <c r="J325" i="28"/>
  <c r="E325" i="28"/>
  <c r="J310" i="28"/>
  <c r="E310" i="28"/>
  <c r="J294" i="28"/>
  <c r="E294" i="28"/>
  <c r="J279" i="28"/>
  <c r="E279" i="28"/>
  <c r="E264" i="28"/>
  <c r="J264" i="28"/>
  <c r="J249" i="28"/>
  <c r="E249" i="28"/>
  <c r="J235" i="28"/>
  <c r="E235" i="28"/>
  <c r="J220" i="28"/>
  <c r="E220" i="28"/>
  <c r="J204" i="28"/>
  <c r="E204" i="28"/>
  <c r="J187" i="28"/>
  <c r="E187" i="28"/>
  <c r="J168" i="28"/>
  <c r="E168" i="28"/>
  <c r="J149" i="28"/>
  <c r="E149" i="28"/>
  <c r="J128" i="28"/>
  <c r="E128" i="28"/>
  <c r="J108" i="28"/>
  <c r="E108" i="28"/>
  <c r="J89" i="28"/>
  <c r="E89" i="28"/>
  <c r="J68" i="28"/>
  <c r="E68" i="28"/>
  <c r="J43" i="28"/>
  <c r="E43" i="28"/>
  <c r="J22" i="28"/>
  <c r="E22" i="28"/>
  <c r="J294" i="27"/>
  <c r="E294" i="27"/>
  <c r="J266" i="27"/>
  <c r="E266" i="27"/>
  <c r="J255" i="27"/>
  <c r="E255" i="27"/>
  <c r="J244" i="27"/>
  <c r="E244" i="27"/>
  <c r="J233" i="27"/>
  <c r="E233" i="27"/>
  <c r="J222" i="27"/>
  <c r="E222" i="27"/>
  <c r="J209" i="27"/>
  <c r="E209" i="27"/>
  <c r="J196" i="27"/>
  <c r="E196" i="27"/>
  <c r="J182" i="27"/>
  <c r="E182" i="27"/>
  <c r="E170" i="27"/>
  <c r="J161" i="27"/>
  <c r="E161" i="27"/>
  <c r="J147" i="27"/>
  <c r="E147" i="27"/>
  <c r="J133" i="27"/>
  <c r="E133" i="27"/>
  <c r="J119" i="27"/>
  <c r="E119" i="27"/>
  <c r="J107" i="27"/>
  <c r="E107" i="27"/>
  <c r="E97" i="27"/>
  <c r="E69" i="27"/>
  <c r="E55" i="27"/>
  <c r="E44" i="27"/>
  <c r="E32" i="27"/>
  <c r="E11" i="27"/>
  <c r="J235" i="25"/>
  <c r="E235" i="25"/>
  <c r="J223" i="25"/>
  <c r="J215" i="25"/>
  <c r="E215" i="25"/>
  <c r="J204" i="25"/>
  <c r="E204" i="25"/>
  <c r="J195" i="25"/>
  <c r="E195" i="25"/>
  <c r="J180" i="25"/>
  <c r="J170" i="25"/>
  <c r="E170" i="25"/>
  <c r="J161" i="25"/>
  <c r="J148" i="25"/>
  <c r="J140" i="25"/>
  <c r="E140" i="25"/>
  <c r="E129" i="25"/>
  <c r="J119" i="25"/>
  <c r="E119" i="25"/>
  <c r="J110" i="25"/>
  <c r="E110" i="25"/>
  <c r="J100" i="25"/>
  <c r="E100" i="25"/>
  <c r="E78" i="25"/>
  <c r="J70" i="25"/>
  <c r="E51" i="25"/>
  <c r="E36" i="25"/>
  <c r="E21" i="25"/>
  <c r="J106" i="23" l="1"/>
  <c r="J289" i="23"/>
  <c r="E289" i="23"/>
  <c r="J267" i="23"/>
  <c r="E267" i="23"/>
  <c r="E256" i="23"/>
  <c r="J245" i="23"/>
  <c r="E245" i="23"/>
  <c r="J232" i="23"/>
  <c r="E232" i="23"/>
  <c r="J218" i="23"/>
  <c r="E218" i="23"/>
  <c r="J203" i="23"/>
  <c r="E203" i="23"/>
  <c r="J190" i="23"/>
  <c r="E190" i="23"/>
  <c r="J152" i="23"/>
  <c r="E152" i="23"/>
  <c r="J135" i="23"/>
  <c r="E135" i="23"/>
  <c r="J121" i="23"/>
  <c r="E121" i="23"/>
  <c r="E106" i="23"/>
  <c r="J92" i="23"/>
  <c r="E92" i="23"/>
  <c r="J79" i="23"/>
  <c r="E79" i="23"/>
  <c r="E64" i="23"/>
  <c r="E15" i="23"/>
  <c r="J64" i="23"/>
  <c r="E28" i="23"/>
  <c r="E288" i="22"/>
  <c r="E274" i="22"/>
  <c r="E261" i="22"/>
  <c r="E247" i="22"/>
  <c r="E226" i="22"/>
  <c r="E214" i="22"/>
  <c r="E194" i="22"/>
  <c r="E185" i="22"/>
  <c r="E166" i="22"/>
  <c r="E154" i="22"/>
  <c r="E141" i="22"/>
  <c r="E131" i="22"/>
  <c r="E117" i="22"/>
  <c r="E105" i="22"/>
  <c r="J94" i="22"/>
  <c r="E94" i="22"/>
  <c r="J84" i="22"/>
  <c r="E84" i="22"/>
  <c r="J74" i="22"/>
  <c r="E74" i="22"/>
  <c r="J62" i="22"/>
  <c r="E62" i="22"/>
  <c r="E48" i="22"/>
  <c r="E16" i="22"/>
  <c r="J117" i="22" l="1"/>
  <c r="J48" i="22"/>
  <c r="J103" i="21"/>
  <c r="J90" i="21"/>
  <c r="J65" i="21"/>
  <c r="J50" i="21"/>
  <c r="J30" i="21"/>
  <c r="J121" i="20"/>
  <c r="J108" i="20"/>
  <c r="J25" i="19"/>
  <c r="J322" i="19"/>
  <c r="E322" i="19"/>
  <c r="J315" i="19"/>
  <c r="E315" i="19"/>
  <c r="E301" i="19"/>
  <c r="J286" i="19"/>
  <c r="E286" i="19"/>
  <c r="J273" i="19"/>
  <c r="E273" i="19"/>
  <c r="J260" i="19"/>
  <c r="E260" i="19"/>
  <c r="J247" i="19"/>
  <c r="E247" i="19"/>
  <c r="J235" i="19"/>
  <c r="E235" i="19"/>
  <c r="J221" i="19"/>
  <c r="E221" i="19"/>
  <c r="J207" i="19"/>
  <c r="E207" i="19"/>
  <c r="J192" i="19"/>
  <c r="E192" i="19"/>
  <c r="J176" i="19"/>
  <c r="E176" i="19"/>
  <c r="J163" i="19"/>
  <c r="E163" i="19"/>
  <c r="J150" i="19"/>
  <c r="E150" i="19"/>
  <c r="J134" i="19"/>
  <c r="E134" i="19"/>
  <c r="J118" i="19"/>
  <c r="E118" i="19"/>
  <c r="J104" i="19"/>
  <c r="E104" i="19"/>
  <c r="J90" i="19"/>
  <c r="E90" i="19"/>
  <c r="E68" i="19"/>
  <c r="J68" i="19"/>
  <c r="J54" i="19"/>
  <c r="E54" i="19"/>
  <c r="J38" i="19"/>
  <c r="J290" i="18"/>
  <c r="J276" i="18"/>
  <c r="J261" i="18"/>
  <c r="J245" i="18"/>
  <c r="J230" i="18"/>
  <c r="J162" i="18"/>
  <c r="J143" i="18"/>
  <c r="J130" i="18"/>
  <c r="J104" i="18"/>
  <c r="J89" i="18"/>
  <c r="J61" i="18"/>
  <c r="J144" i="34" l="1"/>
  <c r="K283" i="22" l="1"/>
  <c r="K285" i="22"/>
  <c r="K287" i="22"/>
  <c r="K281" i="22"/>
  <c r="K279" i="22"/>
  <c r="K277" i="22"/>
  <c r="K275" i="22"/>
  <c r="J288" i="22"/>
  <c r="K181" i="39"/>
  <c r="K180" i="39"/>
  <c r="K179" i="39"/>
  <c r="K178" i="39"/>
  <c r="K176" i="39"/>
  <c r="L181" i="39" s="1"/>
  <c r="M181" i="39" s="1"/>
  <c r="L310" i="33"/>
  <c r="L312" i="33"/>
  <c r="L315" i="33"/>
  <c r="L316" i="33"/>
  <c r="L318" i="33"/>
  <c r="L320" i="33"/>
  <c r="L322" i="33"/>
  <c r="L308" i="33"/>
  <c r="K251" i="35"/>
  <c r="K253" i="35"/>
  <c r="K254" i="35"/>
  <c r="K256" i="35"/>
  <c r="K258" i="35"/>
  <c r="K250" i="35"/>
  <c r="L288" i="22" l="1"/>
  <c r="L260" i="35"/>
  <c r="M322" i="33"/>
  <c r="R293" i="46"/>
  <c r="R294" i="46"/>
  <c r="R295" i="46"/>
  <c r="R296" i="46"/>
  <c r="R297" i="46"/>
  <c r="R298" i="46"/>
  <c r="R299" i="46"/>
  <c r="R300" i="46"/>
  <c r="R301" i="46"/>
  <c r="R302" i="46"/>
  <c r="R292" i="46"/>
  <c r="K302" i="46"/>
  <c r="K300" i="46"/>
  <c r="K298" i="46"/>
  <c r="K296" i="46"/>
  <c r="K294" i="46"/>
  <c r="K292" i="46"/>
  <c r="L302" i="46" s="1"/>
  <c r="F302" i="46"/>
  <c r="G302" i="46" s="1"/>
  <c r="F301" i="46"/>
  <c r="G301" i="46" s="1"/>
  <c r="F300" i="46"/>
  <c r="G300" i="46" s="1"/>
  <c r="F299" i="46"/>
  <c r="G299" i="46" s="1"/>
  <c r="F298" i="46"/>
  <c r="G298" i="46" s="1"/>
  <c r="F297" i="46"/>
  <c r="G297" i="46" s="1"/>
  <c r="F296" i="46"/>
  <c r="G296" i="46" s="1"/>
  <c r="F295" i="46"/>
  <c r="G295" i="46" s="1"/>
  <c r="F294" i="46"/>
  <c r="G294" i="46" s="1"/>
  <c r="F293" i="46"/>
  <c r="G293" i="46" s="1"/>
  <c r="F292" i="46"/>
  <c r="G292" i="46" s="1"/>
  <c r="V299" i="47"/>
  <c r="V300" i="47"/>
  <c r="V301" i="47"/>
  <c r="V302" i="47"/>
  <c r="V303" i="47"/>
  <c r="V304" i="47"/>
  <c r="V305" i="47"/>
  <c r="V306" i="47"/>
  <c r="V307" i="47"/>
  <c r="V308" i="47"/>
  <c r="V298" i="47"/>
  <c r="T299" i="47"/>
  <c r="T300" i="47"/>
  <c r="T301" i="47"/>
  <c r="T302" i="47"/>
  <c r="T303" i="47"/>
  <c r="T304" i="47"/>
  <c r="T305" i="47"/>
  <c r="T306" i="47"/>
  <c r="T307" i="47"/>
  <c r="T308" i="47"/>
  <c r="T298" i="47"/>
  <c r="K300" i="47"/>
  <c r="K302" i="47"/>
  <c r="K304" i="47"/>
  <c r="K306" i="47"/>
  <c r="K308" i="47"/>
  <c r="K298" i="47"/>
  <c r="L308" i="47" s="1"/>
  <c r="F308" i="47"/>
  <c r="G308" i="47" s="1"/>
  <c r="F307" i="47"/>
  <c r="G307" i="47" s="1"/>
  <c r="F306" i="47"/>
  <c r="G306" i="47" s="1"/>
  <c r="F305" i="47"/>
  <c r="G305" i="47" s="1"/>
  <c r="F304" i="47"/>
  <c r="G304" i="47" s="1"/>
  <c r="F303" i="47"/>
  <c r="G303" i="47" s="1"/>
  <c r="F302" i="47"/>
  <c r="G302" i="47" s="1"/>
  <c r="F301" i="47"/>
  <c r="G301" i="47" s="1"/>
  <c r="F300" i="47"/>
  <c r="G300" i="47" s="1"/>
  <c r="F299" i="47"/>
  <c r="G299" i="47" s="1"/>
  <c r="F298" i="47"/>
  <c r="G298" i="47" s="1"/>
  <c r="K298" i="45"/>
  <c r="K300" i="45"/>
  <c r="K296" i="45"/>
  <c r="K312" i="44"/>
  <c r="F306" i="45"/>
  <c r="G306" i="45" s="1"/>
  <c r="F305" i="45"/>
  <c r="G305" i="45" s="1"/>
  <c r="F304" i="45"/>
  <c r="G304" i="45" s="1"/>
  <c r="F303" i="45"/>
  <c r="G303" i="45" s="1"/>
  <c r="F302" i="45"/>
  <c r="G302" i="45" s="1"/>
  <c r="F301" i="45"/>
  <c r="G301" i="45" s="1"/>
  <c r="F300" i="45"/>
  <c r="G300" i="45" s="1"/>
  <c r="F299" i="45"/>
  <c r="G299" i="45" s="1"/>
  <c r="F298" i="45"/>
  <c r="G298" i="45" s="1"/>
  <c r="F297" i="45"/>
  <c r="G297" i="45" s="1"/>
  <c r="F296" i="45"/>
  <c r="G296" i="45" s="1"/>
  <c r="R318" i="44"/>
  <c r="R317" i="44"/>
  <c r="R316" i="44"/>
  <c r="R315" i="44"/>
  <c r="R314" i="44"/>
  <c r="R313" i="44"/>
  <c r="R312" i="44"/>
  <c r="R311" i="44"/>
  <c r="R310" i="44"/>
  <c r="R309" i="44"/>
  <c r="R308" i="44"/>
  <c r="K308" i="44"/>
  <c r="K310" i="44"/>
  <c r="K314" i="44"/>
  <c r="K318" i="44"/>
  <c r="F318" i="44"/>
  <c r="G318" i="44" s="1"/>
  <c r="F317" i="44"/>
  <c r="G317" i="44" s="1"/>
  <c r="F316" i="44"/>
  <c r="G316" i="44" s="1"/>
  <c r="F315" i="44"/>
  <c r="G315" i="44" s="1"/>
  <c r="F314" i="44"/>
  <c r="G314" i="44" s="1"/>
  <c r="F313" i="44"/>
  <c r="G313" i="44" s="1"/>
  <c r="F312" i="44"/>
  <c r="G312" i="44" s="1"/>
  <c r="F311" i="44"/>
  <c r="G311" i="44" s="1"/>
  <c r="F310" i="44"/>
  <c r="G310" i="44" s="1"/>
  <c r="F309" i="44"/>
  <c r="G309" i="44" s="1"/>
  <c r="F308" i="44"/>
  <c r="G308" i="44" s="1"/>
  <c r="H306" i="45" l="1"/>
  <c r="H308" i="47"/>
  <c r="M308" i="47" s="1"/>
  <c r="H302" i="46"/>
  <c r="M302" i="46" s="1"/>
  <c r="L318" i="44"/>
  <c r="H318" i="44"/>
  <c r="L306" i="45"/>
  <c r="M306" i="45" s="1"/>
  <c r="S183" i="7"/>
  <c r="S181" i="7"/>
  <c r="S180" i="7"/>
  <c r="S179" i="7"/>
  <c r="S178" i="7"/>
  <c r="S177" i="7"/>
  <c r="S176" i="7"/>
  <c r="S175" i="7"/>
  <c r="S174" i="7"/>
  <c r="K182" i="7"/>
  <c r="K180" i="7"/>
  <c r="K178" i="7"/>
  <c r="K176" i="7"/>
  <c r="K174" i="7"/>
  <c r="K172" i="7"/>
  <c r="K171" i="7"/>
  <c r="F183" i="7"/>
  <c r="G183" i="7" s="1"/>
  <c r="F182" i="7"/>
  <c r="G182" i="7" s="1"/>
  <c r="F181" i="7"/>
  <c r="G181" i="7" s="1"/>
  <c r="F180" i="7"/>
  <c r="G180" i="7" s="1"/>
  <c r="F179" i="7"/>
  <c r="G179" i="7" s="1"/>
  <c r="F178" i="7"/>
  <c r="G178" i="7" s="1"/>
  <c r="F177" i="7"/>
  <c r="G177" i="7" s="1"/>
  <c r="F176" i="7"/>
  <c r="G176" i="7" s="1"/>
  <c r="F175" i="7"/>
  <c r="G175" i="7" s="1"/>
  <c r="F174" i="7"/>
  <c r="G174" i="7" s="1"/>
  <c r="F173" i="7"/>
  <c r="G173" i="7" s="1"/>
  <c r="F172" i="7"/>
  <c r="G172" i="7" s="1"/>
  <c r="F171" i="7"/>
  <c r="G171" i="7"/>
  <c r="T282" i="41"/>
  <c r="T281" i="41"/>
  <c r="T280" i="41"/>
  <c r="T279" i="41"/>
  <c r="T278" i="41"/>
  <c r="T277" i="41"/>
  <c r="T276" i="41"/>
  <c r="T275" i="41"/>
  <c r="T274" i="41"/>
  <c r="T273" i="41"/>
  <c r="T272" i="41"/>
  <c r="R282" i="41"/>
  <c r="R281" i="41"/>
  <c r="R280" i="41"/>
  <c r="R279" i="41"/>
  <c r="R278" i="41"/>
  <c r="R277" i="41"/>
  <c r="R276" i="41"/>
  <c r="R275" i="41"/>
  <c r="R274" i="41"/>
  <c r="R273" i="41"/>
  <c r="R272" i="41"/>
  <c r="K282" i="41"/>
  <c r="K280" i="41"/>
  <c r="K278" i="41"/>
  <c r="K276" i="41"/>
  <c r="K274" i="41"/>
  <c r="K272" i="41"/>
  <c r="F282" i="41"/>
  <c r="G282" i="41" s="1"/>
  <c r="F281" i="41"/>
  <c r="G281" i="41" s="1"/>
  <c r="F280" i="41"/>
  <c r="G280" i="41" s="1"/>
  <c r="F279" i="41"/>
  <c r="G279" i="41" s="1"/>
  <c r="F278" i="41"/>
  <c r="G278" i="41" s="1"/>
  <c r="F277" i="41"/>
  <c r="G277" i="41" s="1"/>
  <c r="F276" i="41"/>
  <c r="G276" i="41" s="1"/>
  <c r="F275" i="41"/>
  <c r="G275" i="41" s="1"/>
  <c r="F274" i="41"/>
  <c r="G274" i="41" s="1"/>
  <c r="F273" i="41"/>
  <c r="G273" i="41" s="1"/>
  <c r="F272" i="41"/>
  <c r="G272" i="41" s="1"/>
  <c r="T85" i="69"/>
  <c r="T84" i="69"/>
  <c r="T83" i="69"/>
  <c r="T82" i="69"/>
  <c r="T81" i="69"/>
  <c r="T80" i="69"/>
  <c r="T79" i="69"/>
  <c r="T78" i="69"/>
  <c r="T77" i="69"/>
  <c r="T76" i="69"/>
  <c r="T75" i="69"/>
  <c r="T74" i="69"/>
  <c r="T73" i="69"/>
  <c r="T72" i="69"/>
  <c r="T71" i="69"/>
  <c r="T70" i="69"/>
  <c r="T69" i="69"/>
  <c r="T68" i="69"/>
  <c r="T67" i="69"/>
  <c r="K85" i="69"/>
  <c r="K83" i="69"/>
  <c r="K81" i="69"/>
  <c r="K77" i="69"/>
  <c r="K76" i="69"/>
  <c r="K75" i="69"/>
  <c r="K73" i="69"/>
  <c r="K71" i="69"/>
  <c r="K69" i="69"/>
  <c r="K68" i="69"/>
  <c r="K67" i="69"/>
  <c r="F85" i="69"/>
  <c r="G85" i="69" s="1"/>
  <c r="F84" i="69"/>
  <c r="G84" i="69" s="1"/>
  <c r="F83" i="69"/>
  <c r="G83" i="69" s="1"/>
  <c r="F82" i="69"/>
  <c r="G82" i="69" s="1"/>
  <c r="F81" i="69"/>
  <c r="G81" i="69" s="1"/>
  <c r="F80" i="69"/>
  <c r="G80" i="69" s="1"/>
  <c r="F79" i="69"/>
  <c r="G79" i="69" s="1"/>
  <c r="F78" i="69"/>
  <c r="G78" i="69" s="1"/>
  <c r="F77" i="69"/>
  <c r="G77" i="69" s="1"/>
  <c r="F76" i="69"/>
  <c r="G76" i="69" s="1"/>
  <c r="F75" i="69"/>
  <c r="G75" i="69" s="1"/>
  <c r="F74" i="69"/>
  <c r="G74" i="69" s="1"/>
  <c r="F73" i="69"/>
  <c r="G73" i="69" s="1"/>
  <c r="F72" i="69"/>
  <c r="G72" i="69" s="1"/>
  <c r="F71" i="69"/>
  <c r="G71" i="69" s="1"/>
  <c r="F70" i="69"/>
  <c r="G70" i="69" s="1"/>
  <c r="F69" i="69"/>
  <c r="G69" i="69" s="1"/>
  <c r="F68" i="69"/>
  <c r="G68" i="69" s="1"/>
  <c r="F67" i="69"/>
  <c r="G67" i="69" s="1"/>
  <c r="K310" i="40"/>
  <c r="K309" i="40"/>
  <c r="K307" i="40"/>
  <c r="K305" i="40"/>
  <c r="K303" i="40"/>
  <c r="K301" i="40"/>
  <c r="K299" i="40"/>
  <c r="L310" i="40" s="1"/>
  <c r="F310" i="40"/>
  <c r="G310" i="40" s="1"/>
  <c r="F309" i="40"/>
  <c r="G309" i="40" s="1"/>
  <c r="F308" i="40"/>
  <c r="G308" i="40" s="1"/>
  <c r="F307" i="40"/>
  <c r="G307" i="40" s="1"/>
  <c r="F306" i="40"/>
  <c r="G306" i="40" s="1"/>
  <c r="F305" i="40"/>
  <c r="G305" i="40" s="1"/>
  <c r="F304" i="40"/>
  <c r="G304" i="40" s="1"/>
  <c r="F303" i="40"/>
  <c r="G303" i="40" s="1"/>
  <c r="F302" i="40"/>
  <c r="G302" i="40" s="1"/>
  <c r="F301" i="40"/>
  <c r="G301" i="40" s="1"/>
  <c r="F300" i="40"/>
  <c r="G300" i="40" s="1"/>
  <c r="F299" i="40"/>
  <c r="G299" i="40" s="1"/>
  <c r="R181" i="39"/>
  <c r="R180" i="39"/>
  <c r="R179" i="39"/>
  <c r="R178" i="39"/>
  <c r="R177" i="39"/>
  <c r="R176" i="39"/>
  <c r="F181" i="39"/>
  <c r="G181" i="39" s="1"/>
  <c r="F180" i="39"/>
  <c r="G180" i="39" s="1"/>
  <c r="F179" i="39"/>
  <c r="G179" i="39" s="1"/>
  <c r="F178" i="39"/>
  <c r="G178" i="39" s="1"/>
  <c r="F177" i="39"/>
  <c r="G177" i="39" s="1"/>
  <c r="F176" i="39"/>
  <c r="G176" i="39" s="1"/>
  <c r="R324" i="36"/>
  <c r="R323" i="36"/>
  <c r="R322" i="36"/>
  <c r="R321" i="36"/>
  <c r="R320" i="36"/>
  <c r="R319" i="36"/>
  <c r="R318" i="36"/>
  <c r="R317" i="36"/>
  <c r="R316" i="36"/>
  <c r="R315" i="36"/>
  <c r="R314" i="36"/>
  <c r="R313" i="36"/>
  <c r="R312" i="36"/>
  <c r="R311" i="36"/>
  <c r="R310" i="36"/>
  <c r="R309" i="36"/>
  <c r="K323" i="36"/>
  <c r="K321" i="36"/>
  <c r="K319" i="36"/>
  <c r="K317" i="36"/>
  <c r="K315" i="36"/>
  <c r="K313" i="36"/>
  <c r="K311" i="36"/>
  <c r="K309" i="36"/>
  <c r="L324" i="36" s="1"/>
  <c r="F324" i="36"/>
  <c r="G324" i="36" s="1"/>
  <c r="F323" i="36"/>
  <c r="G323" i="36" s="1"/>
  <c r="F322" i="36"/>
  <c r="G322" i="36" s="1"/>
  <c r="F321" i="36"/>
  <c r="G321" i="36" s="1"/>
  <c r="F320" i="36"/>
  <c r="G320" i="36" s="1"/>
  <c r="F319" i="36"/>
  <c r="G319" i="36" s="1"/>
  <c r="F318" i="36"/>
  <c r="G318" i="36" s="1"/>
  <c r="F317" i="36"/>
  <c r="G317" i="36" s="1"/>
  <c r="F316" i="36"/>
  <c r="G316" i="36" s="1"/>
  <c r="F315" i="36"/>
  <c r="G315" i="36" s="1"/>
  <c r="F314" i="36"/>
  <c r="G314" i="36" s="1"/>
  <c r="F313" i="36"/>
  <c r="G313" i="36" s="1"/>
  <c r="F312" i="36"/>
  <c r="G312" i="36" s="1"/>
  <c r="F311" i="36"/>
  <c r="G311" i="36" s="1"/>
  <c r="F310" i="36"/>
  <c r="G310" i="36" s="1"/>
  <c r="F309" i="36"/>
  <c r="G309" i="36" s="1"/>
  <c r="H324" i="36" s="1"/>
  <c r="S258" i="35"/>
  <c r="S257" i="35"/>
  <c r="S256" i="35"/>
  <c r="S255" i="35"/>
  <c r="S254" i="35"/>
  <c r="S253" i="35"/>
  <c r="S252" i="35"/>
  <c r="S251" i="35"/>
  <c r="S250" i="35"/>
  <c r="S249" i="35"/>
  <c r="S248" i="35"/>
  <c r="K42" i="71"/>
  <c r="K39" i="71"/>
  <c r="K37" i="71"/>
  <c r="K35" i="71"/>
  <c r="K33" i="71"/>
  <c r="K31" i="71"/>
  <c r="F43" i="71"/>
  <c r="G43" i="71" s="1"/>
  <c r="F42" i="71"/>
  <c r="G42" i="71" s="1"/>
  <c r="F41" i="71"/>
  <c r="G41" i="71" s="1"/>
  <c r="F40" i="71"/>
  <c r="G40" i="71" s="1"/>
  <c r="F39" i="71"/>
  <c r="G39" i="71" s="1"/>
  <c r="F38" i="71"/>
  <c r="G38" i="71" s="1"/>
  <c r="F37" i="71"/>
  <c r="G37" i="71" s="1"/>
  <c r="F36" i="71"/>
  <c r="G36" i="71" s="1"/>
  <c r="F35" i="71"/>
  <c r="G35" i="71" s="1"/>
  <c r="F34" i="71"/>
  <c r="G34" i="71" s="1"/>
  <c r="F33" i="71"/>
  <c r="G33" i="71" s="1"/>
  <c r="F32" i="71"/>
  <c r="G32" i="71" s="1"/>
  <c r="F31" i="71"/>
  <c r="G31" i="71" s="1"/>
  <c r="F2" i="71"/>
  <c r="G2" i="71" s="1"/>
  <c r="F3" i="71"/>
  <c r="G3" i="71" s="1"/>
  <c r="F4" i="71"/>
  <c r="G4" i="71" s="1"/>
  <c r="F5" i="71"/>
  <c r="G5" i="71" s="1"/>
  <c r="F6" i="71"/>
  <c r="G6" i="71" s="1"/>
  <c r="F7" i="71"/>
  <c r="G7" i="71" s="1"/>
  <c r="F8" i="71"/>
  <c r="G8" i="71" s="1"/>
  <c r="F9" i="71"/>
  <c r="G9" i="71" s="1"/>
  <c r="F10" i="71"/>
  <c r="G10" i="71" s="1"/>
  <c r="F11" i="71"/>
  <c r="G11" i="71" s="1"/>
  <c r="F12" i="71"/>
  <c r="G12" i="71" s="1"/>
  <c r="F13" i="71"/>
  <c r="G13" i="71" s="1"/>
  <c r="F14" i="71"/>
  <c r="G14" i="71" s="1"/>
  <c r="F15" i="71"/>
  <c r="G15" i="71" s="1"/>
  <c r="F16" i="71"/>
  <c r="G16" i="71" s="1"/>
  <c r="F17" i="71"/>
  <c r="G17" i="71" s="1"/>
  <c r="F18" i="71"/>
  <c r="G18" i="71" s="1"/>
  <c r="F19" i="71"/>
  <c r="G19" i="71"/>
  <c r="F20" i="71"/>
  <c r="G20" i="71" s="1"/>
  <c r="F21" i="71"/>
  <c r="G21" i="71"/>
  <c r="F22" i="71"/>
  <c r="G22" i="71" s="1"/>
  <c r="F23" i="71"/>
  <c r="G23" i="71" s="1"/>
  <c r="F24" i="71"/>
  <c r="G24" i="71" s="1"/>
  <c r="F25" i="71"/>
  <c r="G25" i="71" s="1"/>
  <c r="F26" i="71"/>
  <c r="G26" i="71" s="1"/>
  <c r="F27" i="71"/>
  <c r="G27" i="71" s="1"/>
  <c r="F28" i="71"/>
  <c r="G28" i="71" s="1"/>
  <c r="F29" i="71"/>
  <c r="G29" i="71" s="1"/>
  <c r="F30" i="71"/>
  <c r="G30" i="71" s="1"/>
  <c r="F260" i="35"/>
  <c r="G260" i="35" s="1"/>
  <c r="F259" i="35"/>
  <c r="G259" i="35" s="1"/>
  <c r="F258" i="35"/>
  <c r="G258" i="35" s="1"/>
  <c r="F257" i="35"/>
  <c r="G257" i="35" s="1"/>
  <c r="F256" i="35"/>
  <c r="G256" i="35" s="1"/>
  <c r="F255" i="35"/>
  <c r="G255" i="35" s="1"/>
  <c r="F254" i="35"/>
  <c r="G254" i="35" s="1"/>
  <c r="F253" i="35"/>
  <c r="G253" i="35" s="1"/>
  <c r="F252" i="35"/>
  <c r="G252" i="35" s="1"/>
  <c r="F251" i="35"/>
  <c r="G251" i="35" s="1"/>
  <c r="F250" i="35"/>
  <c r="G250" i="35" s="1"/>
  <c r="K190" i="9"/>
  <c r="K188" i="9"/>
  <c r="K186" i="9"/>
  <c r="K184" i="9"/>
  <c r="K182" i="9"/>
  <c r="K180" i="9"/>
  <c r="L191" i="9" s="1"/>
  <c r="F191" i="9"/>
  <c r="G191" i="9" s="1"/>
  <c r="F190" i="9"/>
  <c r="G190" i="9" s="1"/>
  <c r="F189" i="9"/>
  <c r="G189" i="9" s="1"/>
  <c r="F188" i="9"/>
  <c r="G188" i="9" s="1"/>
  <c r="F187" i="9"/>
  <c r="G187" i="9" s="1"/>
  <c r="F186" i="9"/>
  <c r="G186" i="9" s="1"/>
  <c r="F185" i="9"/>
  <c r="G185" i="9" s="1"/>
  <c r="F184" i="9"/>
  <c r="G184" i="9" s="1"/>
  <c r="F183" i="9"/>
  <c r="G183" i="9" s="1"/>
  <c r="F182" i="9"/>
  <c r="G182" i="9" s="1"/>
  <c r="F181" i="9"/>
  <c r="G181" i="9" s="1"/>
  <c r="F180" i="9"/>
  <c r="G180" i="9" s="1"/>
  <c r="T322" i="33"/>
  <c r="T321" i="33"/>
  <c r="T320" i="33"/>
  <c r="T319" i="33"/>
  <c r="T318" i="33"/>
  <c r="T317" i="33"/>
  <c r="T316" i="33"/>
  <c r="T315" i="33"/>
  <c r="T314" i="33"/>
  <c r="T313" i="33"/>
  <c r="T312" i="33"/>
  <c r="T311" i="33"/>
  <c r="T310" i="33"/>
  <c r="T309" i="33"/>
  <c r="T308" i="33"/>
  <c r="G322" i="33"/>
  <c r="H322" i="33" s="1"/>
  <c r="G321" i="33"/>
  <c r="H321" i="33" s="1"/>
  <c r="G320" i="33"/>
  <c r="H320" i="33" s="1"/>
  <c r="G319" i="33"/>
  <c r="H319" i="33" s="1"/>
  <c r="G318" i="33"/>
  <c r="H318" i="33" s="1"/>
  <c r="G317" i="33"/>
  <c r="H317" i="33" s="1"/>
  <c r="G316" i="33"/>
  <c r="H316" i="33" s="1"/>
  <c r="G315" i="33"/>
  <c r="H315" i="33" s="1"/>
  <c r="G314" i="33"/>
  <c r="H314" i="33" s="1"/>
  <c r="G313" i="33"/>
  <c r="H313" i="33" s="1"/>
  <c r="G312" i="33"/>
  <c r="H312" i="33" s="1"/>
  <c r="G311" i="33"/>
  <c r="H311" i="33" s="1"/>
  <c r="G310" i="33"/>
  <c r="H310" i="33" s="1"/>
  <c r="G309" i="33"/>
  <c r="H309" i="33" s="1"/>
  <c r="G308" i="33"/>
  <c r="H308" i="33" s="1"/>
  <c r="R179" i="34"/>
  <c r="R178" i="34"/>
  <c r="R177" i="34"/>
  <c r="R176" i="34"/>
  <c r="R175" i="34"/>
  <c r="R174" i="34"/>
  <c r="R173" i="34"/>
  <c r="R172" i="34"/>
  <c r="R171" i="34"/>
  <c r="R170" i="34"/>
  <c r="R169" i="34"/>
  <c r="R168" i="34"/>
  <c r="R167" i="34"/>
  <c r="R166" i="34"/>
  <c r="K178" i="34"/>
  <c r="K176" i="34"/>
  <c r="K174" i="34"/>
  <c r="K172" i="34"/>
  <c r="K170" i="34"/>
  <c r="K168" i="34"/>
  <c r="L179" i="34" s="1"/>
  <c r="K166" i="34"/>
  <c r="F179" i="34"/>
  <c r="G179" i="34" s="1"/>
  <c r="F178" i="34"/>
  <c r="G178" i="34" s="1"/>
  <c r="F177" i="34"/>
  <c r="G177" i="34" s="1"/>
  <c r="F176" i="34"/>
  <c r="G176" i="34" s="1"/>
  <c r="F175" i="34"/>
  <c r="G175" i="34" s="1"/>
  <c r="F174" i="34"/>
  <c r="G174" i="34" s="1"/>
  <c r="F173" i="34"/>
  <c r="G173" i="34" s="1"/>
  <c r="F172" i="34"/>
  <c r="G172" i="34" s="1"/>
  <c r="F171" i="34"/>
  <c r="G171" i="34" s="1"/>
  <c r="F170" i="34"/>
  <c r="G170" i="34" s="1"/>
  <c r="F169" i="34"/>
  <c r="G169" i="34" s="1"/>
  <c r="F168" i="34"/>
  <c r="G168" i="34" s="1"/>
  <c r="F167" i="34"/>
  <c r="G167" i="34" s="1"/>
  <c r="F166" i="34"/>
  <c r="G166" i="34" s="1"/>
  <c r="T134" i="59"/>
  <c r="T133" i="59"/>
  <c r="T132" i="59"/>
  <c r="T130" i="59"/>
  <c r="T129" i="59"/>
  <c r="T127" i="59"/>
  <c r="T126" i="59"/>
  <c r="T125" i="59"/>
  <c r="T124" i="59"/>
  <c r="T123" i="59"/>
  <c r="T122" i="59"/>
  <c r="K134" i="59"/>
  <c r="K132" i="59"/>
  <c r="K130" i="59"/>
  <c r="K126" i="59"/>
  <c r="K124" i="59"/>
  <c r="K122" i="59"/>
  <c r="F134" i="59"/>
  <c r="G134" i="59" s="1"/>
  <c r="F133" i="59"/>
  <c r="G133" i="59" s="1"/>
  <c r="F132" i="59"/>
  <c r="G132" i="59" s="1"/>
  <c r="F130" i="59"/>
  <c r="G130" i="59" s="1"/>
  <c r="F129" i="59"/>
  <c r="G129" i="59" s="1"/>
  <c r="F127" i="59"/>
  <c r="G127" i="59" s="1"/>
  <c r="F126" i="59"/>
  <c r="G126" i="59" s="1"/>
  <c r="F125" i="59"/>
  <c r="G125" i="59" s="1"/>
  <c r="F124" i="59"/>
  <c r="G124" i="59" s="1"/>
  <c r="F123" i="59"/>
  <c r="G123" i="59" s="1"/>
  <c r="F122" i="59"/>
  <c r="G122" i="59" s="1"/>
  <c r="K84" i="13"/>
  <c r="K82" i="13"/>
  <c r="K80" i="13"/>
  <c r="K78" i="13"/>
  <c r="K76" i="13"/>
  <c r="K74" i="13"/>
  <c r="K72" i="13"/>
  <c r="F84" i="13"/>
  <c r="G84" i="13" s="1"/>
  <c r="F83" i="13"/>
  <c r="G83" i="13" s="1"/>
  <c r="F82" i="13"/>
  <c r="G82" i="13" s="1"/>
  <c r="F81" i="13"/>
  <c r="G81" i="13" s="1"/>
  <c r="F80" i="13"/>
  <c r="G80" i="13" s="1"/>
  <c r="F79" i="13"/>
  <c r="G79" i="13" s="1"/>
  <c r="F78" i="13"/>
  <c r="G78" i="13" s="1"/>
  <c r="F77" i="13"/>
  <c r="G77" i="13" s="1"/>
  <c r="F76" i="13"/>
  <c r="G76" i="13" s="1"/>
  <c r="F75" i="13"/>
  <c r="G75" i="13" s="1"/>
  <c r="F74" i="13"/>
  <c r="G74" i="13" s="1"/>
  <c r="F73" i="13"/>
  <c r="G73" i="13" s="1"/>
  <c r="F72" i="13"/>
  <c r="G72" i="13" s="1"/>
  <c r="H84" i="13" l="1"/>
  <c r="H183" i="7"/>
  <c r="H310" i="40"/>
  <c r="M310" i="40" s="1"/>
  <c r="H85" i="69"/>
  <c r="L84" i="13"/>
  <c r="I322" i="33"/>
  <c r="N322" i="33" s="1"/>
  <c r="L282" i="41"/>
  <c r="H18" i="71"/>
  <c r="H43" i="71"/>
  <c r="M318" i="44"/>
  <c r="H260" i="35"/>
  <c r="M260" i="35" s="1"/>
  <c r="L43" i="71"/>
  <c r="M43" i="71" s="1"/>
  <c r="L85" i="69"/>
  <c r="H179" i="34"/>
  <c r="M179" i="34" s="1"/>
  <c r="L183" i="7"/>
  <c r="H191" i="9"/>
  <c r="H282" i="41"/>
  <c r="M282" i="41" s="1"/>
  <c r="M191" i="9"/>
  <c r="M183" i="7"/>
  <c r="M324" i="36"/>
  <c r="S136" i="31"/>
  <c r="S135" i="31"/>
  <c r="S134" i="31"/>
  <c r="S133" i="31"/>
  <c r="S132" i="31"/>
  <c r="S131" i="31"/>
  <c r="S130" i="31"/>
  <c r="S129" i="31"/>
  <c r="S128" i="31"/>
  <c r="S127" i="31"/>
  <c r="K135" i="31"/>
  <c r="K131" i="31"/>
  <c r="K130" i="31"/>
  <c r="K128" i="31"/>
  <c r="K127" i="31"/>
  <c r="L136" i="31" s="1"/>
  <c r="F136" i="31"/>
  <c r="G136" i="31" s="1"/>
  <c r="F135" i="31"/>
  <c r="G135" i="31" s="1"/>
  <c r="F134" i="31"/>
  <c r="G134" i="31" s="1"/>
  <c r="F133" i="31"/>
  <c r="G133" i="31" s="1"/>
  <c r="F132" i="31"/>
  <c r="G132" i="31" s="1"/>
  <c r="F131" i="31"/>
  <c r="G131" i="31" s="1"/>
  <c r="F130" i="31"/>
  <c r="G130" i="31" s="1"/>
  <c r="F129" i="31"/>
  <c r="G129" i="31" s="1"/>
  <c r="F128" i="31"/>
  <c r="G128" i="31" s="1"/>
  <c r="F127" i="31"/>
  <c r="G127" i="31" s="1"/>
  <c r="J68" i="10"/>
  <c r="K68" i="10"/>
  <c r="K67" i="10"/>
  <c r="K66" i="10"/>
  <c r="K65" i="10"/>
  <c r="K64" i="10"/>
  <c r="L68" i="10" s="1"/>
  <c r="M68" i="10" s="1"/>
  <c r="F68" i="10"/>
  <c r="G68" i="10" s="1"/>
  <c r="F67" i="10"/>
  <c r="G67" i="10" s="1"/>
  <c r="F66" i="10"/>
  <c r="G66" i="10" s="1"/>
  <c r="F65" i="10"/>
  <c r="G65" i="10" s="1"/>
  <c r="F64" i="10"/>
  <c r="G64" i="10" s="1"/>
  <c r="K57" i="62"/>
  <c r="K55" i="62"/>
  <c r="K53" i="62"/>
  <c r="K51" i="62"/>
  <c r="K49" i="62"/>
  <c r="K47" i="62"/>
  <c r="K45" i="62"/>
  <c r="K43" i="62"/>
  <c r="F58" i="62"/>
  <c r="G58" i="62" s="1"/>
  <c r="F57" i="62"/>
  <c r="G57" i="62" s="1"/>
  <c r="F56" i="62"/>
  <c r="G56" i="62" s="1"/>
  <c r="F55" i="62"/>
  <c r="G55" i="62" s="1"/>
  <c r="F54" i="62"/>
  <c r="G54" i="62" s="1"/>
  <c r="F53" i="62"/>
  <c r="G53" i="62" s="1"/>
  <c r="F52" i="62"/>
  <c r="G52" i="62" s="1"/>
  <c r="F51" i="62"/>
  <c r="G51" i="62" s="1"/>
  <c r="F50" i="62"/>
  <c r="G50" i="62" s="1"/>
  <c r="F49" i="62"/>
  <c r="G49" i="62" s="1"/>
  <c r="F48" i="62"/>
  <c r="G48" i="62" s="1"/>
  <c r="F47" i="62"/>
  <c r="G47" i="62" s="1"/>
  <c r="F46" i="62"/>
  <c r="G46" i="62" s="1"/>
  <c r="F45" i="62"/>
  <c r="G45" i="62" s="1"/>
  <c r="F44" i="62"/>
  <c r="G44" i="62" s="1"/>
  <c r="F43" i="62"/>
  <c r="G43" i="62" s="1"/>
  <c r="K206" i="48"/>
  <c r="K204" i="48"/>
  <c r="K202" i="48"/>
  <c r="K200" i="48"/>
  <c r="K198" i="48"/>
  <c r="K196" i="48"/>
  <c r="K194" i="48"/>
  <c r="F206" i="48"/>
  <c r="G206" i="48" s="1"/>
  <c r="F205" i="48"/>
  <c r="G205" i="48" s="1"/>
  <c r="F204" i="48"/>
  <c r="G204" i="48" s="1"/>
  <c r="F203" i="48"/>
  <c r="G203" i="48" s="1"/>
  <c r="F202" i="48"/>
  <c r="G202" i="48" s="1"/>
  <c r="F201" i="48"/>
  <c r="G201" i="48" s="1"/>
  <c r="F200" i="48"/>
  <c r="G200" i="48" s="1"/>
  <c r="F199" i="48"/>
  <c r="G199" i="48" s="1"/>
  <c r="F198" i="48"/>
  <c r="G198" i="48" s="1"/>
  <c r="F197" i="48"/>
  <c r="G197" i="48" s="1"/>
  <c r="F196" i="48"/>
  <c r="G196" i="48" s="1"/>
  <c r="F195" i="48"/>
  <c r="G195" i="48" s="1"/>
  <c r="F194" i="48"/>
  <c r="G194" i="48" s="1"/>
  <c r="K16" i="30"/>
  <c r="K12" i="30"/>
  <c r="K10" i="30"/>
  <c r="K8" i="30"/>
  <c r="K6" i="30"/>
  <c r="L16" i="30" s="1"/>
  <c r="F16" i="30"/>
  <c r="G16" i="30" s="1"/>
  <c r="F15" i="30"/>
  <c r="G15" i="30" s="1"/>
  <c r="F14" i="30"/>
  <c r="G14" i="30" s="1"/>
  <c r="F13" i="30"/>
  <c r="G13" i="30" s="1"/>
  <c r="F12" i="30"/>
  <c r="G12" i="30" s="1"/>
  <c r="F11" i="30"/>
  <c r="G11" i="30" s="1"/>
  <c r="F10" i="30"/>
  <c r="G10" i="30" s="1"/>
  <c r="F9" i="30"/>
  <c r="G9" i="30" s="1"/>
  <c r="F8" i="30"/>
  <c r="G8" i="30" s="1"/>
  <c r="F7" i="30"/>
  <c r="G7" i="30" s="1"/>
  <c r="F6" i="30"/>
  <c r="G6" i="30" s="1"/>
  <c r="K354" i="29"/>
  <c r="K350" i="29"/>
  <c r="K348" i="29"/>
  <c r="K346" i="29"/>
  <c r="K344" i="29"/>
  <c r="K342" i="29"/>
  <c r="G354" i="29"/>
  <c r="G353" i="29"/>
  <c r="G352" i="29"/>
  <c r="G351" i="29"/>
  <c r="G350" i="29"/>
  <c r="G348" i="29"/>
  <c r="G347" i="29"/>
  <c r="G346" i="29"/>
  <c r="G345" i="29"/>
  <c r="G344" i="29"/>
  <c r="G343" i="29"/>
  <c r="K353" i="28"/>
  <c r="K351" i="28"/>
  <c r="K349" i="28"/>
  <c r="K347" i="28"/>
  <c r="K345" i="28"/>
  <c r="K343" i="28"/>
  <c r="K341" i="28"/>
  <c r="F354" i="28"/>
  <c r="G354" i="28" s="1"/>
  <c r="F353" i="28"/>
  <c r="G353" i="28" s="1"/>
  <c r="F352" i="28"/>
  <c r="G352" i="28" s="1"/>
  <c r="F351" i="28"/>
  <c r="G351" i="28" s="1"/>
  <c r="F350" i="28"/>
  <c r="G350" i="28" s="1"/>
  <c r="F349" i="28"/>
  <c r="G349" i="28" s="1"/>
  <c r="F348" i="28"/>
  <c r="G348" i="28" s="1"/>
  <c r="F347" i="28"/>
  <c r="G347" i="28" s="1"/>
  <c r="F346" i="28"/>
  <c r="G346" i="28" s="1"/>
  <c r="F345" i="28"/>
  <c r="G345" i="28" s="1"/>
  <c r="F344" i="28"/>
  <c r="G344" i="28" s="1"/>
  <c r="F343" i="28"/>
  <c r="G343" i="28" s="1"/>
  <c r="F342" i="28"/>
  <c r="G342" i="28" s="1"/>
  <c r="F341" i="28"/>
  <c r="G341" i="28" s="1"/>
  <c r="F340" i="28"/>
  <c r="G340" i="28" s="1"/>
  <c r="S294" i="27"/>
  <c r="S293" i="27"/>
  <c r="S292" i="27"/>
  <c r="S291" i="27"/>
  <c r="S288" i="27"/>
  <c r="S287" i="27"/>
  <c r="S286" i="27"/>
  <c r="S285" i="27"/>
  <c r="S284" i="27"/>
  <c r="S283" i="27"/>
  <c r="K294" i="27"/>
  <c r="K292" i="27"/>
  <c r="K287" i="27"/>
  <c r="K286" i="27"/>
  <c r="K285" i="27"/>
  <c r="K284" i="27"/>
  <c r="K283" i="27"/>
  <c r="F294" i="27"/>
  <c r="G294" i="27" s="1"/>
  <c r="F293" i="27"/>
  <c r="G293" i="27" s="1"/>
  <c r="F292" i="27"/>
  <c r="G292" i="27" s="1"/>
  <c r="F291" i="27"/>
  <c r="G291" i="27" s="1"/>
  <c r="F288" i="27"/>
  <c r="G288" i="27" s="1"/>
  <c r="F287" i="27"/>
  <c r="G287" i="27" s="1"/>
  <c r="F286" i="27"/>
  <c r="G286" i="27" s="1"/>
  <c r="F285" i="27"/>
  <c r="G285" i="27" s="1"/>
  <c r="F284" i="27"/>
  <c r="G284" i="27" s="1"/>
  <c r="F283" i="27"/>
  <c r="G283" i="27" s="1"/>
  <c r="S289" i="23"/>
  <c r="S288" i="23"/>
  <c r="S287" i="23"/>
  <c r="S286" i="23"/>
  <c r="S285" i="23"/>
  <c r="S284" i="23"/>
  <c r="S283" i="23"/>
  <c r="S282" i="23"/>
  <c r="S281" i="23"/>
  <c r="S280" i="23"/>
  <c r="K288" i="23"/>
  <c r="K286" i="23"/>
  <c r="K284" i="23"/>
  <c r="K282" i="23"/>
  <c r="K280" i="23"/>
  <c r="L289" i="23" s="1"/>
  <c r="F289" i="23"/>
  <c r="G289" i="23" s="1"/>
  <c r="F288" i="23"/>
  <c r="G288" i="23" s="1"/>
  <c r="F287" i="23"/>
  <c r="G287" i="23" s="1"/>
  <c r="F286" i="23"/>
  <c r="G286" i="23" s="1"/>
  <c r="F285" i="23"/>
  <c r="G285" i="23" s="1"/>
  <c r="F284" i="23"/>
  <c r="G284" i="23" s="1"/>
  <c r="F283" i="23"/>
  <c r="G283" i="23" s="1"/>
  <c r="F282" i="23"/>
  <c r="G282" i="23" s="1"/>
  <c r="F281" i="23"/>
  <c r="G281" i="23"/>
  <c r="F280" i="23"/>
  <c r="G280" i="23" s="1"/>
  <c r="L206" i="48" l="1"/>
  <c r="H354" i="29"/>
  <c r="M84" i="13"/>
  <c r="O85" i="69"/>
  <c r="H206" i="48"/>
  <c r="M206" i="48" s="1"/>
  <c r="H354" i="28"/>
  <c r="L354" i="29"/>
  <c r="M354" i="29" s="1"/>
  <c r="H136" i="31"/>
  <c r="M136" i="31" s="1"/>
  <c r="L294" i="27"/>
  <c r="L354" i="28"/>
  <c r="L58" i="62"/>
  <c r="H58" i="62"/>
  <c r="M58" i="62" s="1"/>
  <c r="M16" i="30"/>
  <c r="H16" i="30"/>
  <c r="H289" i="23"/>
  <c r="M289" i="23" s="1"/>
  <c r="H294" i="27"/>
  <c r="M294" i="27" s="1"/>
  <c r="S129" i="21"/>
  <c r="S127" i="21"/>
  <c r="S126" i="21"/>
  <c r="S125" i="21"/>
  <c r="S124" i="21"/>
  <c r="S123" i="21"/>
  <c r="S122" i="21"/>
  <c r="S121" i="21"/>
  <c r="S120" i="21"/>
  <c r="S119" i="21"/>
  <c r="S118" i="21"/>
  <c r="S117" i="21"/>
  <c r="K126" i="21"/>
  <c r="K124" i="21"/>
  <c r="K122" i="21"/>
  <c r="K120" i="21"/>
  <c r="K118" i="21"/>
  <c r="K117" i="21"/>
  <c r="L129" i="21" s="1"/>
  <c r="F129" i="21"/>
  <c r="G129" i="21" s="1"/>
  <c r="F128" i="21"/>
  <c r="G128" i="21" s="1"/>
  <c r="F127" i="21"/>
  <c r="G127" i="21" s="1"/>
  <c r="F126" i="21"/>
  <c r="G126" i="21" s="1"/>
  <c r="F125" i="21"/>
  <c r="G125" i="21" s="1"/>
  <c r="F124" i="21"/>
  <c r="G124" i="21" s="1"/>
  <c r="F123" i="21"/>
  <c r="G123" i="21" s="1"/>
  <c r="F122" i="21"/>
  <c r="G122" i="21" s="1"/>
  <c r="F121" i="21"/>
  <c r="G121" i="21" s="1"/>
  <c r="F120" i="21"/>
  <c r="G120" i="21" s="1"/>
  <c r="F119" i="21"/>
  <c r="G119" i="21" s="1"/>
  <c r="F118" i="21"/>
  <c r="G118" i="21" s="1"/>
  <c r="F117" i="21"/>
  <c r="G117" i="21" s="1"/>
  <c r="R121" i="20"/>
  <c r="R120" i="20"/>
  <c r="R119" i="20"/>
  <c r="R118" i="20"/>
  <c r="R117" i="20"/>
  <c r="R116" i="20"/>
  <c r="R115" i="20"/>
  <c r="R114" i="20"/>
  <c r="R113" i="20"/>
  <c r="R112" i="20"/>
  <c r="R111" i="20"/>
  <c r="R110" i="20"/>
  <c r="R109" i="20"/>
  <c r="K121" i="20"/>
  <c r="K117" i="20"/>
  <c r="K115" i="20"/>
  <c r="K113" i="20"/>
  <c r="K111" i="20"/>
  <c r="K109" i="20"/>
  <c r="L121" i="20" s="1"/>
  <c r="F121" i="20"/>
  <c r="G121" i="20" s="1"/>
  <c r="F120" i="20"/>
  <c r="G120" i="20" s="1"/>
  <c r="F119" i="20"/>
  <c r="G119" i="20" s="1"/>
  <c r="F118" i="20"/>
  <c r="G118" i="20" s="1"/>
  <c r="F117" i="20"/>
  <c r="G117" i="20" s="1"/>
  <c r="F116" i="20"/>
  <c r="G116" i="20" s="1"/>
  <c r="F115" i="20"/>
  <c r="G115" i="20" s="1"/>
  <c r="F114" i="20"/>
  <c r="G114" i="20" s="1"/>
  <c r="F113" i="20"/>
  <c r="G113" i="20" s="1"/>
  <c r="F112" i="20"/>
  <c r="G112" i="20" s="1"/>
  <c r="F111" i="20"/>
  <c r="G111" i="20" s="1"/>
  <c r="F110" i="20"/>
  <c r="G110" i="20" s="1"/>
  <c r="F109" i="20"/>
  <c r="G109" i="20" s="1"/>
  <c r="K322" i="19"/>
  <c r="K321" i="19"/>
  <c r="K320" i="19"/>
  <c r="K319" i="19"/>
  <c r="K317" i="19"/>
  <c r="K316" i="19"/>
  <c r="F322" i="19"/>
  <c r="G322" i="19" s="1"/>
  <c r="F321" i="19"/>
  <c r="G321" i="19" s="1"/>
  <c r="F320" i="19"/>
  <c r="G320" i="19" s="1"/>
  <c r="F319" i="19"/>
  <c r="G319" i="19" s="1"/>
  <c r="F318" i="19"/>
  <c r="G318" i="19" s="1"/>
  <c r="F317" i="19"/>
  <c r="G317" i="19" s="1"/>
  <c r="F316" i="19"/>
  <c r="G316" i="19" s="1"/>
  <c r="S290" i="18"/>
  <c r="S289" i="18"/>
  <c r="S288" i="18"/>
  <c r="S287" i="18"/>
  <c r="S286" i="18"/>
  <c r="S285" i="18"/>
  <c r="S284" i="18"/>
  <c r="S283" i="18"/>
  <c r="S282" i="18"/>
  <c r="S281" i="18"/>
  <c r="S280" i="18"/>
  <c r="S279" i="18"/>
  <c r="S278" i="18"/>
  <c r="S277" i="18"/>
  <c r="K287" i="18"/>
  <c r="K285" i="18"/>
  <c r="K281" i="18"/>
  <c r="K279" i="18"/>
  <c r="K277" i="18"/>
  <c r="K289" i="18"/>
  <c r="K276" i="18"/>
  <c r="F290" i="18"/>
  <c r="G290" i="18" s="1"/>
  <c r="F289" i="18"/>
  <c r="G289" i="18" s="1"/>
  <c r="F288" i="18"/>
  <c r="G288" i="18" s="1"/>
  <c r="F287" i="18"/>
  <c r="G287" i="18" s="1"/>
  <c r="F286" i="18"/>
  <c r="G286" i="18" s="1"/>
  <c r="F285" i="18"/>
  <c r="G285" i="18" s="1"/>
  <c r="F284" i="18"/>
  <c r="G284" i="18" s="1"/>
  <c r="F283" i="18"/>
  <c r="G283" i="18" s="1"/>
  <c r="F282" i="18"/>
  <c r="G282" i="18" s="1"/>
  <c r="F281" i="18"/>
  <c r="G281" i="18" s="1"/>
  <c r="F280" i="18"/>
  <c r="G280" i="18" s="1"/>
  <c r="F279" i="18"/>
  <c r="G279" i="18" s="1"/>
  <c r="F278" i="18"/>
  <c r="G278" i="18" s="1"/>
  <c r="F277" i="18"/>
  <c r="G277" i="18" s="1"/>
  <c r="F288" i="22"/>
  <c r="G288" i="22" s="1"/>
  <c r="F287" i="22"/>
  <c r="G287" i="22" s="1"/>
  <c r="F286" i="22"/>
  <c r="G286" i="22" s="1"/>
  <c r="F285" i="22"/>
  <c r="G285" i="22" s="1"/>
  <c r="F284" i="22"/>
  <c r="G284" i="22" s="1"/>
  <c r="F283" i="22"/>
  <c r="G283" i="22" s="1"/>
  <c r="F282" i="22"/>
  <c r="G282" i="22" s="1"/>
  <c r="F281" i="22"/>
  <c r="G281" i="22" s="1"/>
  <c r="F280" i="22"/>
  <c r="G280" i="22" s="1"/>
  <c r="F279" i="22"/>
  <c r="G279" i="22" s="1"/>
  <c r="F278" i="22"/>
  <c r="G278" i="22" s="1"/>
  <c r="F277" i="22"/>
  <c r="G277" i="22" s="1"/>
  <c r="F276" i="22"/>
  <c r="G276" i="22" s="1"/>
  <c r="F275" i="22"/>
  <c r="G275" i="22" s="1"/>
  <c r="K164" i="15"/>
  <c r="K169" i="15"/>
  <c r="K170" i="15"/>
  <c r="G171" i="15"/>
  <c r="F171" i="15"/>
  <c r="F168" i="15"/>
  <c r="F169" i="15"/>
  <c r="F170" i="15"/>
  <c r="G170" i="15"/>
  <c r="G169" i="15"/>
  <c r="G168" i="15"/>
  <c r="F166" i="15"/>
  <c r="G166" i="15" s="1"/>
  <c r="F165" i="15"/>
  <c r="G165" i="15" s="1"/>
  <c r="F164" i="15"/>
  <c r="G164" i="15" s="1"/>
  <c r="F163" i="15"/>
  <c r="G163" i="15" s="1"/>
  <c r="K162" i="15"/>
  <c r="K161" i="15"/>
  <c r="F162" i="15"/>
  <c r="G162" i="15" s="1"/>
  <c r="H290" i="18" l="1"/>
  <c r="L290" i="18"/>
  <c r="H121" i="20"/>
  <c r="M121" i="20" s="1"/>
  <c r="H129" i="21"/>
  <c r="M129" i="21" s="1"/>
  <c r="M354" i="28"/>
  <c r="L322" i="19"/>
  <c r="M322" i="19" s="1"/>
  <c r="H288" i="22"/>
  <c r="M288" i="22" s="1"/>
  <c r="H322" i="19"/>
  <c r="J170" i="27"/>
  <c r="J97" i="27"/>
  <c r="K67" i="13"/>
  <c r="K68" i="13"/>
  <c r="K69" i="13"/>
  <c r="K70" i="13"/>
  <c r="K71" i="13"/>
  <c r="K66" i="13"/>
  <c r="K59" i="10"/>
  <c r="K60" i="10"/>
  <c r="K58" i="10"/>
  <c r="K61" i="10"/>
  <c r="K62" i="10"/>
  <c r="K63" i="10"/>
  <c r="K113" i="31"/>
  <c r="K57" i="10"/>
  <c r="F241" i="25"/>
  <c r="G241" i="25" s="1"/>
  <c r="F240" i="25"/>
  <c r="F239" i="25"/>
  <c r="G239" i="25" s="1"/>
  <c r="F238" i="25"/>
  <c r="G238" i="25" s="1"/>
  <c r="F237" i="25"/>
  <c r="G237" i="25" s="1"/>
  <c r="F236" i="25"/>
  <c r="G236" i="25" s="1"/>
  <c r="G240" i="25"/>
  <c r="K290" i="47"/>
  <c r="K292" i="47"/>
  <c r="K294" i="47"/>
  <c r="F297" i="47"/>
  <c r="G297" i="47"/>
  <c r="T297" i="47"/>
  <c r="T296" i="47"/>
  <c r="F296" i="47"/>
  <c r="G296" i="47"/>
  <c r="T295" i="47"/>
  <c r="F295" i="47"/>
  <c r="G295" i="47" s="1"/>
  <c r="T294" i="47"/>
  <c r="F294" i="47"/>
  <c r="G294" i="47" s="1"/>
  <c r="T293" i="47"/>
  <c r="F293" i="47"/>
  <c r="G293" i="47"/>
  <c r="T292" i="47"/>
  <c r="F292" i="47"/>
  <c r="G292" i="47"/>
  <c r="T291" i="47"/>
  <c r="F291" i="47"/>
  <c r="G291" i="47" s="1"/>
  <c r="T290" i="47"/>
  <c r="F290" i="47"/>
  <c r="G290" i="47"/>
  <c r="T289" i="47"/>
  <c r="F289" i="47"/>
  <c r="G289" i="47" s="1"/>
  <c r="T288" i="47"/>
  <c r="F288" i="47"/>
  <c r="G288" i="47"/>
  <c r="T287" i="47"/>
  <c r="F287" i="47"/>
  <c r="G287" i="47" s="1"/>
  <c r="T286" i="47"/>
  <c r="F286" i="47"/>
  <c r="G286" i="47" s="1"/>
  <c r="T285" i="47"/>
  <c r="F285" i="47"/>
  <c r="G285" i="47"/>
  <c r="H297" i="47" s="1"/>
  <c r="R291" i="46"/>
  <c r="K291" i="46"/>
  <c r="F291" i="46"/>
  <c r="G291" i="46" s="1"/>
  <c r="R290" i="46"/>
  <c r="F290" i="46"/>
  <c r="G290" i="46" s="1"/>
  <c r="R289" i="46"/>
  <c r="K289" i="46"/>
  <c r="F289" i="46"/>
  <c r="G289" i="46" s="1"/>
  <c r="R288" i="46"/>
  <c r="F288" i="46"/>
  <c r="G288" i="46"/>
  <c r="R287" i="46"/>
  <c r="K287" i="46"/>
  <c r="F287" i="46"/>
  <c r="G287" i="46"/>
  <c r="R286" i="46"/>
  <c r="F286" i="46"/>
  <c r="G286" i="46" s="1"/>
  <c r="R285" i="46"/>
  <c r="K285" i="46"/>
  <c r="G285" i="46"/>
  <c r="F285" i="46"/>
  <c r="R284" i="46"/>
  <c r="F284" i="46"/>
  <c r="G284" i="46" s="1"/>
  <c r="R283" i="46"/>
  <c r="K283" i="46"/>
  <c r="F283" i="46"/>
  <c r="G283" i="46" s="1"/>
  <c r="R282" i="46"/>
  <c r="G282" i="46"/>
  <c r="F282" i="46"/>
  <c r="R281" i="46"/>
  <c r="K281" i="46"/>
  <c r="F281" i="46"/>
  <c r="G281" i="46" s="1"/>
  <c r="R280" i="46"/>
  <c r="F280" i="46"/>
  <c r="G280" i="46"/>
  <c r="R279" i="46"/>
  <c r="K279" i="46"/>
  <c r="F279" i="46"/>
  <c r="G279" i="46"/>
  <c r="R307" i="44"/>
  <c r="K307" i="44"/>
  <c r="F307" i="44"/>
  <c r="G307" i="44" s="1"/>
  <c r="R306" i="44"/>
  <c r="F306" i="44"/>
  <c r="G306" i="44" s="1"/>
  <c r="R305" i="44"/>
  <c r="K305" i="44"/>
  <c r="F305" i="44"/>
  <c r="G305" i="44" s="1"/>
  <c r="R304" i="44"/>
  <c r="K304" i="44"/>
  <c r="F304" i="44"/>
  <c r="G304" i="44"/>
  <c r="R303" i="44"/>
  <c r="G303" i="44"/>
  <c r="F303" i="44"/>
  <c r="R302" i="44"/>
  <c r="K302" i="44"/>
  <c r="G302" i="44"/>
  <c r="F302" i="44"/>
  <c r="R301" i="44"/>
  <c r="F301" i="44"/>
  <c r="G301" i="44"/>
  <c r="R300" i="44"/>
  <c r="K300" i="44"/>
  <c r="F300" i="44"/>
  <c r="G300" i="44"/>
  <c r="R299" i="44"/>
  <c r="G299" i="44"/>
  <c r="F299" i="44"/>
  <c r="R298" i="44"/>
  <c r="K298" i="44"/>
  <c r="G298" i="44"/>
  <c r="F298" i="44"/>
  <c r="R297" i="44"/>
  <c r="F297" i="44"/>
  <c r="G297" i="44"/>
  <c r="R296" i="44"/>
  <c r="K296" i="44"/>
  <c r="L307" i="44" s="1"/>
  <c r="F296" i="44"/>
  <c r="G296" i="44"/>
  <c r="K295" i="45"/>
  <c r="F295" i="45"/>
  <c r="G295" i="45"/>
  <c r="F294" i="45"/>
  <c r="G294" i="45" s="1"/>
  <c r="K293" i="45"/>
  <c r="F293" i="45"/>
  <c r="G293" i="45" s="1"/>
  <c r="F292" i="45"/>
  <c r="G292" i="45" s="1"/>
  <c r="K291" i="45"/>
  <c r="F291" i="45"/>
  <c r="G291" i="45"/>
  <c r="F290" i="45"/>
  <c r="G290" i="45"/>
  <c r="K289" i="45"/>
  <c r="F289" i="45"/>
  <c r="G289" i="45" s="1"/>
  <c r="F288" i="45"/>
  <c r="G288" i="45" s="1"/>
  <c r="K287" i="45"/>
  <c r="F287" i="45"/>
  <c r="G287" i="45"/>
  <c r="F286" i="45"/>
  <c r="G286" i="45" s="1"/>
  <c r="K285" i="45"/>
  <c r="F285" i="45"/>
  <c r="G285" i="45"/>
  <c r="F284" i="45"/>
  <c r="G284" i="45" s="1"/>
  <c r="K283" i="45"/>
  <c r="L295" i="45" s="1"/>
  <c r="F283" i="45"/>
  <c r="G283" i="45" s="1"/>
  <c r="S167" i="7"/>
  <c r="S168" i="7"/>
  <c r="S169" i="7"/>
  <c r="S170" i="7"/>
  <c r="S166" i="7"/>
  <c r="S165" i="7"/>
  <c r="S164" i="7"/>
  <c r="S163" i="7"/>
  <c r="S162" i="7"/>
  <c r="S161" i="7"/>
  <c r="S160" i="7"/>
  <c r="S159" i="7"/>
  <c r="S158" i="7"/>
  <c r="K166" i="7"/>
  <c r="K160" i="7"/>
  <c r="K163" i="7"/>
  <c r="F169" i="7"/>
  <c r="G169" i="7" s="1"/>
  <c r="K168" i="7"/>
  <c r="F168" i="7"/>
  <c r="G168" i="7" s="1"/>
  <c r="F167" i="7"/>
  <c r="G167" i="7"/>
  <c r="F166" i="7"/>
  <c r="G166" i="7" s="1"/>
  <c r="K170" i="7"/>
  <c r="F170" i="7"/>
  <c r="G170" i="7" s="1"/>
  <c r="F165" i="7"/>
  <c r="G165" i="7" s="1"/>
  <c r="F164" i="7"/>
  <c r="G164" i="7" s="1"/>
  <c r="F163" i="7"/>
  <c r="G163" i="7" s="1"/>
  <c r="F162" i="7"/>
  <c r="G162" i="7" s="1"/>
  <c r="F161" i="7"/>
  <c r="G161" i="7" s="1"/>
  <c r="F160" i="7"/>
  <c r="G160" i="7" s="1"/>
  <c r="F159" i="7"/>
  <c r="G159" i="7" s="1"/>
  <c r="K158" i="7"/>
  <c r="L170" i="7" s="1"/>
  <c r="F158" i="7"/>
  <c r="G158" i="7"/>
  <c r="K271" i="41"/>
  <c r="K263" i="41"/>
  <c r="K265" i="41"/>
  <c r="K267" i="41"/>
  <c r="K269" i="41"/>
  <c r="F264" i="41"/>
  <c r="G264" i="41" s="1"/>
  <c r="F265" i="41"/>
  <c r="G265" i="41" s="1"/>
  <c r="F266" i="41"/>
  <c r="G266" i="41" s="1"/>
  <c r="F267" i="41"/>
  <c r="G267" i="41" s="1"/>
  <c r="F268" i="41"/>
  <c r="G268" i="41" s="1"/>
  <c r="F269" i="41"/>
  <c r="G269" i="41" s="1"/>
  <c r="F270" i="41"/>
  <c r="G270" i="41" s="1"/>
  <c r="F271" i="41"/>
  <c r="G271" i="41" s="1"/>
  <c r="F263" i="41"/>
  <c r="G263" i="41" s="1"/>
  <c r="T270" i="41"/>
  <c r="R270" i="41"/>
  <c r="T269" i="41"/>
  <c r="R269" i="41"/>
  <c r="T268" i="41"/>
  <c r="R268" i="41"/>
  <c r="T271" i="41"/>
  <c r="R271" i="41"/>
  <c r="T267" i="41"/>
  <c r="R267" i="41"/>
  <c r="T266" i="41"/>
  <c r="R266" i="41"/>
  <c r="T265" i="41"/>
  <c r="R265" i="41"/>
  <c r="T264" i="41"/>
  <c r="R264" i="41"/>
  <c r="T263" i="41"/>
  <c r="R263" i="41"/>
  <c r="T262" i="41"/>
  <c r="R262" i="41"/>
  <c r="T261" i="41"/>
  <c r="R261" i="41"/>
  <c r="K56" i="69"/>
  <c r="K50" i="69"/>
  <c r="K58" i="69"/>
  <c r="K60" i="69"/>
  <c r="K62" i="69"/>
  <c r="K64" i="69"/>
  <c r="K66" i="69"/>
  <c r="T56" i="69"/>
  <c r="F56" i="69"/>
  <c r="G56" i="69" s="1"/>
  <c r="F57" i="69"/>
  <c r="G57" i="69"/>
  <c r="T57" i="69"/>
  <c r="T66" i="69"/>
  <c r="F66" i="69"/>
  <c r="G66" i="69"/>
  <c r="T65" i="69"/>
  <c r="F65" i="69"/>
  <c r="G65" i="69" s="1"/>
  <c r="T64" i="69"/>
  <c r="F64" i="69"/>
  <c r="G64" i="69" s="1"/>
  <c r="T63" i="69"/>
  <c r="F63" i="69"/>
  <c r="G63" i="69" s="1"/>
  <c r="T62" i="69"/>
  <c r="F62" i="69"/>
  <c r="G62" i="69" s="1"/>
  <c r="T61" i="69"/>
  <c r="F61" i="69"/>
  <c r="G61" i="69" s="1"/>
  <c r="T60" i="69"/>
  <c r="T59" i="69"/>
  <c r="F59" i="69"/>
  <c r="G59" i="69" s="1"/>
  <c r="T58" i="69"/>
  <c r="F58" i="69"/>
  <c r="G58" i="69" s="1"/>
  <c r="T55" i="69"/>
  <c r="F55" i="69"/>
  <c r="G55" i="69" s="1"/>
  <c r="T54" i="69"/>
  <c r="K54" i="69"/>
  <c r="F54" i="69"/>
  <c r="G54" i="69" s="1"/>
  <c r="T53" i="69"/>
  <c r="F53" i="69"/>
  <c r="G53" i="69" s="1"/>
  <c r="T52" i="69"/>
  <c r="K52" i="69"/>
  <c r="F52" i="69"/>
  <c r="G52" i="69"/>
  <c r="T51" i="69"/>
  <c r="F51" i="69"/>
  <c r="G51" i="69" s="1"/>
  <c r="T50" i="69"/>
  <c r="F50" i="69"/>
  <c r="G50" i="69" s="1"/>
  <c r="T49" i="69"/>
  <c r="F49" i="69"/>
  <c r="G49" i="69" s="1"/>
  <c r="T48" i="69"/>
  <c r="K48" i="69"/>
  <c r="F48" i="69"/>
  <c r="G48" i="69" s="1"/>
  <c r="K166" i="39"/>
  <c r="K168" i="39"/>
  <c r="K169" i="39"/>
  <c r="K170" i="39"/>
  <c r="K172" i="39"/>
  <c r="K174" i="39"/>
  <c r="K175" i="39"/>
  <c r="R174" i="39"/>
  <c r="F174" i="39"/>
  <c r="G174" i="39" s="1"/>
  <c r="R173" i="39"/>
  <c r="F173" i="39"/>
  <c r="G173" i="39" s="1"/>
  <c r="R175" i="39"/>
  <c r="F175" i="39"/>
  <c r="G175" i="39" s="1"/>
  <c r="R172" i="39"/>
  <c r="F172" i="39"/>
  <c r="G172" i="39" s="1"/>
  <c r="R171" i="39"/>
  <c r="F171" i="39"/>
  <c r="G171" i="39"/>
  <c r="R170" i="39"/>
  <c r="F170" i="39"/>
  <c r="G170" i="39" s="1"/>
  <c r="R169" i="39"/>
  <c r="F169" i="39"/>
  <c r="G169" i="39"/>
  <c r="R168" i="39"/>
  <c r="F168" i="39"/>
  <c r="G168" i="39" s="1"/>
  <c r="F167" i="39"/>
  <c r="G167" i="39" s="1"/>
  <c r="R166" i="39"/>
  <c r="F166" i="39"/>
  <c r="G166" i="39" s="1"/>
  <c r="R165" i="39"/>
  <c r="F165" i="39"/>
  <c r="G165" i="39" s="1"/>
  <c r="R164" i="39"/>
  <c r="K164" i="39"/>
  <c r="F164" i="39"/>
  <c r="G164" i="39" s="1"/>
  <c r="K285" i="40"/>
  <c r="L298" i="40" s="1"/>
  <c r="K287" i="40"/>
  <c r="K289" i="40"/>
  <c r="K291" i="40"/>
  <c r="K293" i="40"/>
  <c r="K295" i="40"/>
  <c r="K297" i="40"/>
  <c r="K334" i="29"/>
  <c r="K336" i="29"/>
  <c r="K338" i="29"/>
  <c r="K340" i="29"/>
  <c r="F297" i="40"/>
  <c r="G297" i="40" s="1"/>
  <c r="F296" i="40"/>
  <c r="G296" i="40" s="1"/>
  <c r="F298" i="40"/>
  <c r="G298" i="40" s="1"/>
  <c r="F295" i="40"/>
  <c r="G295" i="40" s="1"/>
  <c r="F294" i="40"/>
  <c r="G294" i="40" s="1"/>
  <c r="F293" i="40"/>
  <c r="G293" i="40" s="1"/>
  <c r="F292" i="40"/>
  <c r="G292" i="40" s="1"/>
  <c r="F291" i="40"/>
  <c r="G291" i="40" s="1"/>
  <c r="F290" i="40"/>
  <c r="G290" i="40" s="1"/>
  <c r="F289" i="40"/>
  <c r="G289" i="40" s="1"/>
  <c r="F288" i="40"/>
  <c r="G288" i="40"/>
  <c r="F287" i="40"/>
  <c r="G287" i="40" s="1"/>
  <c r="F286" i="40"/>
  <c r="G286" i="40" s="1"/>
  <c r="F285" i="40"/>
  <c r="G285" i="40" s="1"/>
  <c r="F284" i="40"/>
  <c r="G284" i="40"/>
  <c r="R308" i="36"/>
  <c r="F308" i="36"/>
  <c r="G308" i="36" s="1"/>
  <c r="R307" i="36"/>
  <c r="K307" i="36"/>
  <c r="F307" i="36"/>
  <c r="G307" i="36" s="1"/>
  <c r="R306" i="36"/>
  <c r="F306" i="36"/>
  <c r="G306" i="36" s="1"/>
  <c r="R305" i="36"/>
  <c r="K305" i="36"/>
  <c r="F305" i="36"/>
  <c r="G305" i="36" s="1"/>
  <c r="R304" i="36"/>
  <c r="F304" i="36"/>
  <c r="G304" i="36" s="1"/>
  <c r="R303" i="36"/>
  <c r="K303" i="36"/>
  <c r="F303" i="36"/>
  <c r="G303" i="36" s="1"/>
  <c r="R302" i="36"/>
  <c r="F302" i="36"/>
  <c r="G302" i="36" s="1"/>
  <c r="R301" i="36"/>
  <c r="K301" i="36"/>
  <c r="F301" i="36"/>
  <c r="G301" i="36" s="1"/>
  <c r="R300" i="36"/>
  <c r="F300" i="36"/>
  <c r="G300" i="36" s="1"/>
  <c r="R299" i="36"/>
  <c r="K299" i="36"/>
  <c r="F299" i="36"/>
  <c r="G299" i="36" s="1"/>
  <c r="R298" i="36"/>
  <c r="F298" i="36"/>
  <c r="G298" i="36" s="1"/>
  <c r="R297" i="36"/>
  <c r="K297" i="36"/>
  <c r="F297" i="36"/>
  <c r="G297" i="36" s="1"/>
  <c r="R296" i="36"/>
  <c r="F296" i="36"/>
  <c r="G296" i="36" s="1"/>
  <c r="R295" i="36"/>
  <c r="K295" i="36"/>
  <c r="L308" i="36" s="1"/>
  <c r="F295" i="36"/>
  <c r="G295" i="36" s="1"/>
  <c r="R294" i="36"/>
  <c r="F294" i="36"/>
  <c r="G294" i="36" s="1"/>
  <c r="R293" i="36"/>
  <c r="K293" i="36"/>
  <c r="F293" i="36"/>
  <c r="G293" i="36" s="1"/>
  <c r="R157" i="9"/>
  <c r="R162" i="9"/>
  <c r="R158" i="9"/>
  <c r="R160" i="9"/>
  <c r="R159" i="9"/>
  <c r="R161" i="9"/>
  <c r="R163" i="9"/>
  <c r="R164" i="9"/>
  <c r="R165" i="9"/>
  <c r="R166" i="9"/>
  <c r="R167" i="9"/>
  <c r="R168" i="9"/>
  <c r="R169" i="9"/>
  <c r="R170" i="9"/>
  <c r="K176" i="9"/>
  <c r="K174" i="9"/>
  <c r="F179" i="9"/>
  <c r="G179" i="9" s="1"/>
  <c r="K178" i="9"/>
  <c r="F178" i="9"/>
  <c r="G178" i="9" s="1"/>
  <c r="F177" i="9"/>
  <c r="G177" i="9" s="1"/>
  <c r="F176" i="9"/>
  <c r="G176" i="9" s="1"/>
  <c r="F175" i="9"/>
  <c r="G175" i="9" s="1"/>
  <c r="F174" i="9"/>
  <c r="G174" i="9" s="1"/>
  <c r="F173" i="9"/>
  <c r="G173" i="9" s="1"/>
  <c r="F172" i="9"/>
  <c r="G172" i="9" s="1"/>
  <c r="F171" i="9"/>
  <c r="G171" i="9" s="1"/>
  <c r="K170" i="9"/>
  <c r="F170" i="9"/>
  <c r="G170" i="9" s="1"/>
  <c r="F169" i="9"/>
  <c r="G169" i="9" s="1"/>
  <c r="K168" i="9"/>
  <c r="F168" i="9"/>
  <c r="G168" i="9" s="1"/>
  <c r="F167" i="9"/>
  <c r="G167" i="9" s="1"/>
  <c r="K166" i="9"/>
  <c r="F166" i="9"/>
  <c r="G166" i="9" s="1"/>
  <c r="T306" i="33"/>
  <c r="T307" i="33"/>
  <c r="T305" i="33"/>
  <c r="T304" i="33"/>
  <c r="T303" i="33"/>
  <c r="T302" i="33"/>
  <c r="T301" i="33"/>
  <c r="T300" i="33"/>
  <c r="T299" i="33"/>
  <c r="T298" i="33"/>
  <c r="T297" i="33"/>
  <c r="T296" i="33"/>
  <c r="T295" i="33"/>
  <c r="T294" i="33"/>
  <c r="T293" i="33"/>
  <c r="L307" i="33"/>
  <c r="L295" i="33"/>
  <c r="L297" i="33"/>
  <c r="L299" i="33"/>
  <c r="L301" i="33"/>
  <c r="L303" i="33"/>
  <c r="L305" i="33"/>
  <c r="G304" i="33"/>
  <c r="H304" i="33" s="1"/>
  <c r="G307" i="33"/>
  <c r="H307" i="33" s="1"/>
  <c r="G306" i="33"/>
  <c r="H306" i="33" s="1"/>
  <c r="G295" i="33"/>
  <c r="G296" i="33"/>
  <c r="G297" i="33"/>
  <c r="H297" i="33" s="1"/>
  <c r="G298" i="33"/>
  <c r="H298" i="33" s="1"/>
  <c r="G299" i="33"/>
  <c r="H299" i="33" s="1"/>
  <c r="G300" i="33"/>
  <c r="H300" i="33" s="1"/>
  <c r="G301" i="33"/>
  <c r="H301" i="33" s="1"/>
  <c r="G302" i="33"/>
  <c r="H302" i="33" s="1"/>
  <c r="G303" i="33"/>
  <c r="G305" i="33"/>
  <c r="H305" i="33" s="1"/>
  <c r="G294" i="33"/>
  <c r="G293" i="33"/>
  <c r="H293" i="33" s="1"/>
  <c r="G292" i="33"/>
  <c r="H292" i="33" s="1"/>
  <c r="H303" i="33"/>
  <c r="H296" i="33"/>
  <c r="H295" i="33"/>
  <c r="H294" i="33"/>
  <c r="L293" i="33"/>
  <c r="K145" i="34"/>
  <c r="K146" i="34"/>
  <c r="K148" i="34"/>
  <c r="K150" i="34"/>
  <c r="K152" i="34"/>
  <c r="K154" i="34"/>
  <c r="K156" i="34"/>
  <c r="K158" i="34"/>
  <c r="K160" i="34"/>
  <c r="K162" i="34"/>
  <c r="K164" i="34"/>
  <c r="R165" i="34"/>
  <c r="F165" i="34"/>
  <c r="G165" i="34"/>
  <c r="R164" i="34"/>
  <c r="F164" i="34"/>
  <c r="G164" i="34"/>
  <c r="R163" i="34"/>
  <c r="F163" i="34"/>
  <c r="G163" i="34" s="1"/>
  <c r="R162" i="34"/>
  <c r="F162" i="34"/>
  <c r="G162" i="34"/>
  <c r="R161" i="34"/>
  <c r="F161" i="34"/>
  <c r="G161" i="34" s="1"/>
  <c r="R160" i="34"/>
  <c r="F160" i="34"/>
  <c r="G160" i="34"/>
  <c r="R159" i="34"/>
  <c r="F159" i="34"/>
  <c r="G159" i="34" s="1"/>
  <c r="R158" i="34"/>
  <c r="F158" i="34"/>
  <c r="G158" i="34" s="1"/>
  <c r="R157" i="34"/>
  <c r="F157" i="34"/>
  <c r="G157" i="34" s="1"/>
  <c r="R156" i="34"/>
  <c r="F156" i="34"/>
  <c r="G156" i="34"/>
  <c r="R155" i="34"/>
  <c r="F155" i="34"/>
  <c r="G155" i="34"/>
  <c r="R154" i="34"/>
  <c r="F154" i="34"/>
  <c r="G154" i="34"/>
  <c r="R153" i="34"/>
  <c r="F153" i="34"/>
  <c r="G153" i="34" s="1"/>
  <c r="R152" i="34"/>
  <c r="F152" i="34"/>
  <c r="G152" i="34"/>
  <c r="R151" i="34"/>
  <c r="F151" i="34"/>
  <c r="G151" i="34" s="1"/>
  <c r="R150" i="34"/>
  <c r="F150" i="34"/>
  <c r="G150" i="34" s="1"/>
  <c r="R149" i="34"/>
  <c r="F149" i="34"/>
  <c r="G149" i="34"/>
  <c r="R148" i="34"/>
  <c r="F148" i="34"/>
  <c r="G148" i="34"/>
  <c r="R147" i="34"/>
  <c r="F147" i="34"/>
  <c r="G147" i="34"/>
  <c r="R146" i="34"/>
  <c r="F146" i="34"/>
  <c r="G146" i="34"/>
  <c r="T240" i="32"/>
  <c r="T239" i="32"/>
  <c r="T238" i="32"/>
  <c r="T237" i="32"/>
  <c r="T236" i="32"/>
  <c r="T235" i="32"/>
  <c r="K236" i="32"/>
  <c r="K237" i="32"/>
  <c r="K238" i="32"/>
  <c r="K239" i="32"/>
  <c r="K240" i="32"/>
  <c r="F240" i="32"/>
  <c r="G240" i="32"/>
  <c r="F239" i="32"/>
  <c r="G239" i="32"/>
  <c r="F238" i="32"/>
  <c r="G238" i="32" s="1"/>
  <c r="F237" i="32"/>
  <c r="G237" i="32" s="1"/>
  <c r="F236" i="32"/>
  <c r="G236" i="32" s="1"/>
  <c r="K235" i="32"/>
  <c r="M240" i="32"/>
  <c r="F235" i="32"/>
  <c r="G235" i="32" s="1"/>
  <c r="R71" i="13"/>
  <c r="F71" i="13"/>
  <c r="G71" i="13" s="1"/>
  <c r="F70" i="13"/>
  <c r="G70" i="13"/>
  <c r="R69" i="13"/>
  <c r="F69" i="13"/>
  <c r="G69" i="13" s="1"/>
  <c r="R68" i="13"/>
  <c r="F68" i="13"/>
  <c r="G68" i="13" s="1"/>
  <c r="R67" i="13"/>
  <c r="F67" i="13"/>
  <c r="G67" i="13"/>
  <c r="R66" i="13"/>
  <c r="F66" i="13"/>
  <c r="G66" i="13"/>
  <c r="S115" i="31"/>
  <c r="S116" i="31"/>
  <c r="S117" i="31"/>
  <c r="S118" i="31"/>
  <c r="S119" i="31"/>
  <c r="S120" i="31"/>
  <c r="S121" i="31"/>
  <c r="S122" i="31"/>
  <c r="S123" i="31"/>
  <c r="S124" i="31"/>
  <c r="S125" i="31"/>
  <c r="S126" i="31"/>
  <c r="S114" i="31"/>
  <c r="F125" i="31"/>
  <c r="G125" i="31" s="1"/>
  <c r="K124" i="31"/>
  <c r="F124" i="31"/>
  <c r="G124" i="31"/>
  <c r="F123" i="31"/>
  <c r="G123" i="31"/>
  <c r="K126" i="31"/>
  <c r="F126" i="31"/>
  <c r="G126" i="31" s="1"/>
  <c r="K122" i="31"/>
  <c r="F122" i="31"/>
  <c r="G122" i="31"/>
  <c r="F121" i="31"/>
  <c r="G121" i="31"/>
  <c r="K120" i="31"/>
  <c r="F120" i="31"/>
  <c r="G120" i="31" s="1"/>
  <c r="F119" i="31"/>
  <c r="G119" i="31" s="1"/>
  <c r="K118" i="31"/>
  <c r="F118" i="31"/>
  <c r="G118" i="31"/>
  <c r="F117" i="31"/>
  <c r="G117" i="31"/>
  <c r="K116" i="31"/>
  <c r="F116" i="31"/>
  <c r="G116" i="31" s="1"/>
  <c r="F115" i="31"/>
  <c r="G115" i="31" s="1"/>
  <c r="K114" i="31"/>
  <c r="L126" i="31" s="1"/>
  <c r="F114" i="31"/>
  <c r="G114" i="31"/>
  <c r="F63" i="10"/>
  <c r="G63" i="10"/>
  <c r="F62" i="10"/>
  <c r="G62" i="10"/>
  <c r="F61" i="10"/>
  <c r="G61" i="10"/>
  <c r="F60" i="10"/>
  <c r="G60" i="10"/>
  <c r="F59" i="10"/>
  <c r="G59" i="10"/>
  <c r="F58" i="10"/>
  <c r="G58" i="10"/>
  <c r="D332" i="29"/>
  <c r="D333" i="29"/>
  <c r="D334" i="29"/>
  <c r="D335" i="29"/>
  <c r="D336" i="29"/>
  <c r="D337" i="29"/>
  <c r="D338" i="29"/>
  <c r="D339" i="29"/>
  <c r="D340" i="29"/>
  <c r="D341" i="29"/>
  <c r="D331" i="29"/>
  <c r="G341" i="29"/>
  <c r="G340" i="29"/>
  <c r="G339" i="29"/>
  <c r="G338" i="29"/>
  <c r="G337" i="29"/>
  <c r="G336" i="29"/>
  <c r="G335" i="29"/>
  <c r="G334" i="29"/>
  <c r="K333" i="29"/>
  <c r="G333" i="29"/>
  <c r="G332" i="29"/>
  <c r="K331" i="29"/>
  <c r="G331" i="29"/>
  <c r="K328" i="28"/>
  <c r="K330" i="28"/>
  <c r="K332" i="28"/>
  <c r="K334" i="28"/>
  <c r="K336" i="28"/>
  <c r="K338" i="28"/>
  <c r="F339" i="28"/>
  <c r="G339" i="28" s="1"/>
  <c r="F338" i="28"/>
  <c r="G338" i="28"/>
  <c r="F337" i="28"/>
  <c r="G337" i="28" s="1"/>
  <c r="F336" i="28"/>
  <c r="G336" i="28" s="1"/>
  <c r="F335" i="28"/>
  <c r="G335" i="28" s="1"/>
  <c r="F334" i="28"/>
  <c r="G334" i="28"/>
  <c r="F333" i="28"/>
  <c r="G333" i="28"/>
  <c r="F332" i="28"/>
  <c r="G332" i="28" s="1"/>
  <c r="F331" i="28"/>
  <c r="G331" i="28" s="1"/>
  <c r="F330" i="28"/>
  <c r="G330" i="28"/>
  <c r="F329" i="28"/>
  <c r="G329" i="28"/>
  <c r="F328" i="28"/>
  <c r="G328" i="28" s="1"/>
  <c r="F327" i="28"/>
  <c r="G327" i="28" s="1"/>
  <c r="K326" i="28"/>
  <c r="F326" i="28"/>
  <c r="S282" i="27"/>
  <c r="S281" i="27"/>
  <c r="S280" i="27"/>
  <c r="S279" i="27"/>
  <c r="S278" i="27"/>
  <c r="S277" i="27"/>
  <c r="S276" i="27"/>
  <c r="K279" i="27"/>
  <c r="K281" i="27"/>
  <c r="F282" i="27"/>
  <c r="G282" i="27" s="1"/>
  <c r="F281" i="27"/>
  <c r="G281" i="27" s="1"/>
  <c r="F280" i="27"/>
  <c r="G280" i="27" s="1"/>
  <c r="F279" i="27"/>
  <c r="G279" i="27"/>
  <c r="F278" i="27"/>
  <c r="G278" i="27" s="1"/>
  <c r="K277" i="27"/>
  <c r="F277" i="27"/>
  <c r="G277" i="27" s="1"/>
  <c r="K276" i="27"/>
  <c r="F276" i="27"/>
  <c r="G276" i="27"/>
  <c r="K239" i="25"/>
  <c r="K236" i="25"/>
  <c r="S279" i="23"/>
  <c r="S278" i="23"/>
  <c r="S277" i="23"/>
  <c r="S276" i="23"/>
  <c r="S275" i="23"/>
  <c r="S274" i="23"/>
  <c r="S273" i="23"/>
  <c r="K279" i="23"/>
  <c r="F279" i="23"/>
  <c r="G279" i="23" s="1"/>
  <c r="F278" i="23"/>
  <c r="G278" i="23" s="1"/>
  <c r="K277" i="23"/>
  <c r="F277" i="23"/>
  <c r="G277" i="23" s="1"/>
  <c r="F276" i="23"/>
  <c r="G276" i="23" s="1"/>
  <c r="K275" i="23"/>
  <c r="F275" i="23"/>
  <c r="G275" i="23" s="1"/>
  <c r="F274" i="23"/>
  <c r="G274" i="23" s="1"/>
  <c r="K273" i="23"/>
  <c r="F273" i="23"/>
  <c r="G273" i="23" s="1"/>
  <c r="K304" i="19"/>
  <c r="K306" i="19"/>
  <c r="K308" i="19"/>
  <c r="K310" i="19"/>
  <c r="K312" i="19"/>
  <c r="K314" i="19"/>
  <c r="K302" i="19"/>
  <c r="F315" i="19"/>
  <c r="G315" i="19" s="1"/>
  <c r="F314" i="19"/>
  <c r="G314" i="19" s="1"/>
  <c r="F313" i="19"/>
  <c r="G313" i="19" s="1"/>
  <c r="F312" i="19"/>
  <c r="G312" i="19" s="1"/>
  <c r="F311" i="19"/>
  <c r="G311" i="19" s="1"/>
  <c r="F310" i="19"/>
  <c r="G310" i="19" s="1"/>
  <c r="F309" i="19"/>
  <c r="G309" i="19" s="1"/>
  <c r="F308" i="19"/>
  <c r="G308" i="19" s="1"/>
  <c r="F307" i="19"/>
  <c r="G307" i="19" s="1"/>
  <c r="F306" i="19"/>
  <c r="G306" i="19" s="1"/>
  <c r="F305" i="19"/>
  <c r="G305" i="19" s="1"/>
  <c r="F304" i="19"/>
  <c r="G304" i="19" s="1"/>
  <c r="F303" i="19"/>
  <c r="G303" i="19" s="1"/>
  <c r="F302" i="19"/>
  <c r="G302" i="19" s="1"/>
  <c r="S276" i="18"/>
  <c r="S275" i="18"/>
  <c r="S274" i="18"/>
  <c r="S273" i="18"/>
  <c r="S272" i="18"/>
  <c r="S271" i="18"/>
  <c r="S270" i="18"/>
  <c r="S269" i="18"/>
  <c r="S268" i="18"/>
  <c r="S267" i="18"/>
  <c r="S266" i="18"/>
  <c r="S265" i="18"/>
  <c r="S264" i="18"/>
  <c r="S263" i="18"/>
  <c r="S262" i="18"/>
  <c r="F276" i="18"/>
  <c r="G276" i="18"/>
  <c r="F275" i="18"/>
  <c r="G275" i="18" s="1"/>
  <c r="K274" i="18"/>
  <c r="F274" i="18"/>
  <c r="G274" i="18" s="1"/>
  <c r="F273" i="18"/>
  <c r="G273" i="18" s="1"/>
  <c r="K272" i="18"/>
  <c r="F272" i="18"/>
  <c r="G272" i="18"/>
  <c r="F271" i="18"/>
  <c r="G271" i="18" s="1"/>
  <c r="K270" i="18"/>
  <c r="F270" i="18"/>
  <c r="G270" i="18" s="1"/>
  <c r="F269" i="18"/>
  <c r="G269" i="18" s="1"/>
  <c r="K268" i="18"/>
  <c r="F268" i="18"/>
  <c r="G268" i="18"/>
  <c r="F267" i="18"/>
  <c r="G267" i="18" s="1"/>
  <c r="K266" i="18"/>
  <c r="F266" i="18"/>
  <c r="G266" i="18" s="1"/>
  <c r="F265" i="18"/>
  <c r="G265" i="18" s="1"/>
  <c r="K264" i="18"/>
  <c r="F264" i="18"/>
  <c r="G264" i="18"/>
  <c r="F263" i="18"/>
  <c r="G263" i="18" s="1"/>
  <c r="K262" i="18"/>
  <c r="F262" i="18"/>
  <c r="G262" i="18" s="1"/>
  <c r="S105" i="21"/>
  <c r="S106" i="21"/>
  <c r="S107" i="21"/>
  <c r="S108" i="21"/>
  <c r="S109" i="21"/>
  <c r="S110" i="21"/>
  <c r="S111" i="21"/>
  <c r="S112" i="21"/>
  <c r="S113" i="21"/>
  <c r="S114" i="21"/>
  <c r="S115" i="21"/>
  <c r="S116" i="21"/>
  <c r="J116" i="21"/>
  <c r="K97" i="20"/>
  <c r="K99" i="20"/>
  <c r="K102" i="20"/>
  <c r="K104" i="20"/>
  <c r="K106" i="20"/>
  <c r="K116" i="21"/>
  <c r="F116" i="21"/>
  <c r="G116" i="21" s="1"/>
  <c r="F115" i="21"/>
  <c r="G115" i="21"/>
  <c r="K114" i="21"/>
  <c r="F114" i="21"/>
  <c r="G114" i="21" s="1"/>
  <c r="F113" i="21"/>
  <c r="G113" i="21"/>
  <c r="K112" i="21"/>
  <c r="F112" i="21"/>
  <c r="G112" i="21"/>
  <c r="F111" i="21"/>
  <c r="G111" i="21" s="1"/>
  <c r="K110" i="21"/>
  <c r="F110" i="21"/>
  <c r="G110" i="21" s="1"/>
  <c r="F109" i="21"/>
  <c r="G109" i="21" s="1"/>
  <c r="K108" i="21"/>
  <c r="F108" i="21"/>
  <c r="G108" i="21" s="1"/>
  <c r="F107" i="21"/>
  <c r="G107" i="21"/>
  <c r="K106" i="21"/>
  <c r="F106" i="21"/>
  <c r="G106" i="21" s="1"/>
  <c r="F105" i="21"/>
  <c r="G105" i="21" s="1"/>
  <c r="S104" i="21"/>
  <c r="K104" i="21"/>
  <c r="F104" i="21"/>
  <c r="G104" i="21" s="1"/>
  <c r="R107" i="20"/>
  <c r="F107" i="20"/>
  <c r="G107" i="20" s="1"/>
  <c r="R106" i="20"/>
  <c r="F106" i="20"/>
  <c r="G106" i="20" s="1"/>
  <c r="R105" i="20"/>
  <c r="F105" i="20"/>
  <c r="G105" i="20" s="1"/>
  <c r="R108" i="20"/>
  <c r="F108" i="20"/>
  <c r="G108" i="20" s="1"/>
  <c r="R104" i="20"/>
  <c r="F104" i="20"/>
  <c r="G104" i="20" s="1"/>
  <c r="R103" i="20"/>
  <c r="F103" i="20"/>
  <c r="G103" i="20" s="1"/>
  <c r="R102" i="20"/>
  <c r="F102" i="20"/>
  <c r="G102" i="20" s="1"/>
  <c r="R101" i="20"/>
  <c r="F101" i="20"/>
  <c r="G101" i="20" s="1"/>
  <c r="R100" i="20"/>
  <c r="F100" i="20"/>
  <c r="G100" i="20" s="1"/>
  <c r="R99" i="20"/>
  <c r="F99" i="20"/>
  <c r="G99" i="20" s="1"/>
  <c r="R98" i="20"/>
  <c r="F98" i="20"/>
  <c r="G98" i="20" s="1"/>
  <c r="R97" i="20"/>
  <c r="F97" i="20"/>
  <c r="G97" i="20" s="1"/>
  <c r="R96" i="20"/>
  <c r="F96" i="20"/>
  <c r="G96" i="20" s="1"/>
  <c r="R95" i="20"/>
  <c r="K95" i="20"/>
  <c r="F95" i="20"/>
  <c r="G95" i="20" s="1"/>
  <c r="J161" i="15"/>
  <c r="H161" i="15"/>
  <c r="S235" i="35"/>
  <c r="S236" i="35"/>
  <c r="S237" i="35"/>
  <c r="S238" i="35"/>
  <c r="S239" i="35"/>
  <c r="S240" i="35"/>
  <c r="S241" i="35"/>
  <c r="S242" i="35"/>
  <c r="S243" i="35"/>
  <c r="S244" i="35"/>
  <c r="S245" i="35"/>
  <c r="S246" i="35"/>
  <c r="S247" i="35"/>
  <c r="S234" i="35"/>
  <c r="R208" i="35"/>
  <c r="K236" i="35"/>
  <c r="L249" i="35" s="1"/>
  <c r="K238" i="35"/>
  <c r="K240" i="35"/>
  <c r="K242" i="35"/>
  <c r="K244" i="35"/>
  <c r="K247" i="35"/>
  <c r="K249" i="35"/>
  <c r="F249" i="35"/>
  <c r="G249" i="35" s="1"/>
  <c r="F248" i="35"/>
  <c r="G248" i="35" s="1"/>
  <c r="F247" i="35"/>
  <c r="G247" i="35" s="1"/>
  <c r="F246" i="35"/>
  <c r="G246" i="35" s="1"/>
  <c r="F245" i="35"/>
  <c r="G245" i="35" s="1"/>
  <c r="F244" i="35"/>
  <c r="G244" i="35"/>
  <c r="F243" i="35"/>
  <c r="G243" i="35" s="1"/>
  <c r="F242" i="35"/>
  <c r="G242" i="35" s="1"/>
  <c r="F241" i="35"/>
  <c r="G241" i="35" s="1"/>
  <c r="F240" i="35"/>
  <c r="G240" i="35" s="1"/>
  <c r="F239" i="35"/>
  <c r="G239" i="35" s="1"/>
  <c r="F238" i="35"/>
  <c r="G238" i="35" s="1"/>
  <c r="F237" i="35"/>
  <c r="G237" i="35" s="1"/>
  <c r="F236" i="35"/>
  <c r="G236" i="35" s="1"/>
  <c r="T108" i="59"/>
  <c r="T109" i="59"/>
  <c r="T110" i="59"/>
  <c r="T111" i="59"/>
  <c r="T112" i="59"/>
  <c r="T113" i="59"/>
  <c r="T114" i="59"/>
  <c r="T117" i="59"/>
  <c r="T118" i="59"/>
  <c r="T119" i="59"/>
  <c r="T120" i="59"/>
  <c r="T121" i="59"/>
  <c r="K121" i="59"/>
  <c r="K117" i="59"/>
  <c r="F117" i="59"/>
  <c r="G117" i="59" s="1"/>
  <c r="F118" i="59"/>
  <c r="G118" i="59" s="1"/>
  <c r="F111" i="59"/>
  <c r="G111" i="59"/>
  <c r="R121" i="59"/>
  <c r="F121" i="59"/>
  <c r="G121" i="59" s="1"/>
  <c r="R120" i="59"/>
  <c r="F120" i="59"/>
  <c r="G120" i="59" s="1"/>
  <c r="R119" i="59"/>
  <c r="K119" i="59"/>
  <c r="F119" i="59"/>
  <c r="G119" i="59" s="1"/>
  <c r="R115" i="59"/>
  <c r="R114" i="59"/>
  <c r="K114" i="59"/>
  <c r="F114" i="59"/>
  <c r="G114" i="59" s="1"/>
  <c r="R113" i="59"/>
  <c r="F113" i="59"/>
  <c r="G113" i="59"/>
  <c r="R112" i="59"/>
  <c r="K112" i="59"/>
  <c r="F112" i="59"/>
  <c r="G112" i="59" s="1"/>
  <c r="R110" i="59"/>
  <c r="K110" i="59"/>
  <c r="F110" i="59"/>
  <c r="G110" i="59"/>
  <c r="R109" i="59"/>
  <c r="F109" i="59"/>
  <c r="G109" i="59"/>
  <c r="R108" i="59"/>
  <c r="K108" i="59"/>
  <c r="F108" i="59"/>
  <c r="G108" i="59"/>
  <c r="R107" i="59"/>
  <c r="R106" i="59"/>
  <c r="K160" i="15"/>
  <c r="K155" i="15"/>
  <c r="K154" i="15"/>
  <c r="K152" i="15"/>
  <c r="K150" i="15"/>
  <c r="R161" i="15"/>
  <c r="F161" i="15"/>
  <c r="G161" i="15"/>
  <c r="F160" i="15"/>
  <c r="G160" i="15"/>
  <c r="F159" i="15"/>
  <c r="G159" i="15"/>
  <c r="F158" i="15"/>
  <c r="G158" i="15"/>
  <c r="F157" i="15"/>
  <c r="G157" i="15"/>
  <c r="F156" i="15"/>
  <c r="G156" i="15"/>
  <c r="F155" i="15"/>
  <c r="G155" i="15"/>
  <c r="F154" i="15"/>
  <c r="G154" i="15"/>
  <c r="F153" i="15"/>
  <c r="G153" i="15"/>
  <c r="R152" i="15"/>
  <c r="F152" i="15"/>
  <c r="G152" i="15" s="1"/>
  <c r="R151" i="15"/>
  <c r="F151" i="15"/>
  <c r="G151" i="15"/>
  <c r="R150" i="15"/>
  <c r="F150" i="15"/>
  <c r="G150" i="15" s="1"/>
  <c r="J106" i="32"/>
  <c r="J60" i="32"/>
  <c r="F283" i="40"/>
  <c r="G283" i="40" s="1"/>
  <c r="F145" i="34"/>
  <c r="G145" i="34" s="1"/>
  <c r="T260" i="41"/>
  <c r="T259" i="41"/>
  <c r="T258" i="41"/>
  <c r="T257" i="41"/>
  <c r="T256" i="41"/>
  <c r="T255" i="41"/>
  <c r="T254" i="41"/>
  <c r="T253" i="41"/>
  <c r="T252" i="41"/>
  <c r="R260" i="41"/>
  <c r="R259" i="41"/>
  <c r="R258" i="41"/>
  <c r="R257" i="41"/>
  <c r="R256" i="41"/>
  <c r="R255" i="41"/>
  <c r="R254" i="41"/>
  <c r="R253" i="41"/>
  <c r="R252" i="41"/>
  <c r="T47" i="69"/>
  <c r="T46" i="69"/>
  <c r="T45" i="69"/>
  <c r="T44" i="69"/>
  <c r="T43" i="69"/>
  <c r="T42" i="69"/>
  <c r="T41" i="69"/>
  <c r="T40" i="69"/>
  <c r="T39" i="69"/>
  <c r="T38" i="69"/>
  <c r="T37" i="69"/>
  <c r="T35" i="69"/>
  <c r="T34" i="69"/>
  <c r="T33" i="69"/>
  <c r="T32" i="69"/>
  <c r="T31" i="69"/>
  <c r="T30" i="69"/>
  <c r="T29" i="69"/>
  <c r="T28" i="69"/>
  <c r="R163" i="39"/>
  <c r="R162" i="39"/>
  <c r="R161" i="39"/>
  <c r="R160" i="39"/>
  <c r="R159" i="39"/>
  <c r="R158" i="39"/>
  <c r="R157" i="39"/>
  <c r="R156" i="39"/>
  <c r="R155" i="39"/>
  <c r="R154" i="39"/>
  <c r="R292" i="36"/>
  <c r="R291" i="36"/>
  <c r="R290" i="36"/>
  <c r="R289" i="36"/>
  <c r="R288" i="36"/>
  <c r="R287" i="36"/>
  <c r="R286" i="36"/>
  <c r="R285" i="36"/>
  <c r="R284" i="36"/>
  <c r="R283" i="36"/>
  <c r="R282" i="36"/>
  <c r="R281" i="36"/>
  <c r="R280" i="36"/>
  <c r="R279" i="36"/>
  <c r="R278" i="36"/>
  <c r="R277" i="36"/>
  <c r="R276" i="36"/>
  <c r="R142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05" i="34"/>
  <c r="R106" i="34"/>
  <c r="R107" i="34"/>
  <c r="R108" i="34"/>
  <c r="R109" i="34"/>
  <c r="R110" i="34"/>
  <c r="R111" i="34"/>
  <c r="R112" i="34"/>
  <c r="R113" i="34"/>
  <c r="R114" i="34"/>
  <c r="R115" i="34"/>
  <c r="R116" i="34"/>
  <c r="R117" i="34"/>
  <c r="R118" i="34"/>
  <c r="R119" i="34"/>
  <c r="R120" i="34"/>
  <c r="R121" i="34"/>
  <c r="R122" i="34"/>
  <c r="R123" i="34"/>
  <c r="R124" i="34"/>
  <c r="R125" i="34"/>
  <c r="R126" i="34"/>
  <c r="R127" i="34"/>
  <c r="R128" i="34"/>
  <c r="R129" i="34"/>
  <c r="R130" i="34"/>
  <c r="R131" i="34"/>
  <c r="R132" i="34"/>
  <c r="R133" i="34"/>
  <c r="R134" i="34"/>
  <c r="R135" i="34"/>
  <c r="R136" i="34"/>
  <c r="R137" i="34"/>
  <c r="R138" i="34"/>
  <c r="R139" i="34"/>
  <c r="R140" i="34"/>
  <c r="R141" i="34"/>
  <c r="R142" i="34"/>
  <c r="R143" i="34"/>
  <c r="R144" i="34"/>
  <c r="R52" i="34"/>
  <c r="R53" i="34"/>
  <c r="R54" i="34"/>
  <c r="R55" i="34"/>
  <c r="R56" i="34"/>
  <c r="R57" i="34"/>
  <c r="R58" i="34"/>
  <c r="R59" i="34"/>
  <c r="R60" i="34"/>
  <c r="R61" i="34"/>
  <c r="R62" i="34"/>
  <c r="R63" i="34"/>
  <c r="R64" i="34"/>
  <c r="R65" i="34"/>
  <c r="R66" i="34"/>
  <c r="R67" i="34"/>
  <c r="R68" i="34"/>
  <c r="R69" i="34"/>
  <c r="R70" i="34"/>
  <c r="R71" i="34"/>
  <c r="R72" i="34"/>
  <c r="R73" i="34"/>
  <c r="R74" i="34"/>
  <c r="R75" i="34"/>
  <c r="R76" i="34"/>
  <c r="R77" i="34"/>
  <c r="R78" i="34"/>
  <c r="R79" i="34"/>
  <c r="R80" i="34"/>
  <c r="R81" i="34"/>
  <c r="R82" i="34"/>
  <c r="R83" i="34"/>
  <c r="R84" i="34"/>
  <c r="R85" i="34"/>
  <c r="R51" i="34"/>
  <c r="T90" i="59"/>
  <c r="T91" i="59"/>
  <c r="T92" i="59"/>
  <c r="T93" i="59"/>
  <c r="T95" i="59"/>
  <c r="T96" i="59"/>
  <c r="T97" i="59"/>
  <c r="T98" i="59"/>
  <c r="T102" i="59"/>
  <c r="T103" i="59"/>
  <c r="T104" i="59"/>
  <c r="T105" i="59"/>
  <c r="T89" i="59"/>
  <c r="R95" i="59"/>
  <c r="R96" i="59"/>
  <c r="R97" i="59"/>
  <c r="R98" i="59"/>
  <c r="R102" i="59"/>
  <c r="R103" i="59"/>
  <c r="R104" i="59"/>
  <c r="R105" i="59"/>
  <c r="R93" i="59"/>
  <c r="R92" i="59"/>
  <c r="R91" i="59"/>
  <c r="R90" i="59"/>
  <c r="R89" i="59"/>
  <c r="R60" i="13"/>
  <c r="R61" i="13"/>
  <c r="R62" i="13"/>
  <c r="R63" i="13"/>
  <c r="R65" i="13"/>
  <c r="R58" i="13"/>
  <c r="R57" i="13"/>
  <c r="R56" i="13"/>
  <c r="R55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23" i="13"/>
  <c r="R22" i="13"/>
  <c r="R149" i="15"/>
  <c r="R139" i="15"/>
  <c r="R138" i="15"/>
  <c r="R137" i="15"/>
  <c r="K157" i="7"/>
  <c r="K155" i="7"/>
  <c r="K153" i="7"/>
  <c r="K152" i="7"/>
  <c r="K151" i="7"/>
  <c r="K149" i="7"/>
  <c r="F157" i="7"/>
  <c r="G157" i="7" s="1"/>
  <c r="F156" i="7"/>
  <c r="G156" i="7" s="1"/>
  <c r="F155" i="7"/>
  <c r="G155" i="7" s="1"/>
  <c r="F154" i="7"/>
  <c r="G154" i="7" s="1"/>
  <c r="F153" i="7"/>
  <c r="G153" i="7" s="1"/>
  <c r="F152" i="7"/>
  <c r="G152" i="7"/>
  <c r="F151" i="7"/>
  <c r="G151" i="7" s="1"/>
  <c r="F150" i="7"/>
  <c r="G150" i="7" s="1"/>
  <c r="F149" i="7"/>
  <c r="G149" i="7" s="1"/>
  <c r="K260" i="41"/>
  <c r="K259" i="41"/>
  <c r="K257" i="41"/>
  <c r="K255" i="41"/>
  <c r="K253" i="41"/>
  <c r="F260" i="41"/>
  <c r="G260" i="41" s="1"/>
  <c r="F259" i="41"/>
  <c r="G259" i="41" s="1"/>
  <c r="F258" i="41"/>
  <c r="G258" i="41" s="1"/>
  <c r="F257" i="41"/>
  <c r="G257" i="41" s="1"/>
  <c r="F256" i="41"/>
  <c r="G256" i="41" s="1"/>
  <c r="F255" i="41"/>
  <c r="G255" i="41" s="1"/>
  <c r="F254" i="41"/>
  <c r="G254" i="41" s="1"/>
  <c r="F253" i="41"/>
  <c r="G253" i="41" s="1"/>
  <c r="F252" i="41"/>
  <c r="G252" i="41" s="1"/>
  <c r="K47" i="69"/>
  <c r="K45" i="69"/>
  <c r="K43" i="69"/>
  <c r="K41" i="69"/>
  <c r="K39" i="69"/>
  <c r="K37" i="69"/>
  <c r="K34" i="69"/>
  <c r="K32" i="69"/>
  <c r="K30" i="69"/>
  <c r="K28" i="69"/>
  <c r="F36" i="69"/>
  <c r="G36" i="69" s="1"/>
  <c r="F47" i="69"/>
  <c r="G47" i="69" s="1"/>
  <c r="F46" i="69"/>
  <c r="G46" i="69"/>
  <c r="F45" i="69"/>
  <c r="G45" i="69" s="1"/>
  <c r="F44" i="69"/>
  <c r="G44" i="69" s="1"/>
  <c r="F43" i="69"/>
  <c r="G43" i="69" s="1"/>
  <c r="F42" i="69"/>
  <c r="G42" i="69"/>
  <c r="F41" i="69"/>
  <c r="G41" i="69"/>
  <c r="F40" i="69"/>
  <c r="G40" i="69"/>
  <c r="F39" i="69"/>
  <c r="G39" i="69"/>
  <c r="F38" i="69"/>
  <c r="G38" i="69"/>
  <c r="F37" i="69"/>
  <c r="G37" i="69"/>
  <c r="F35" i="69"/>
  <c r="G35" i="69"/>
  <c r="F34" i="69"/>
  <c r="G34" i="69"/>
  <c r="F33" i="69"/>
  <c r="G33" i="69"/>
  <c r="F32" i="69"/>
  <c r="G32" i="69"/>
  <c r="F31" i="69"/>
  <c r="G31" i="69"/>
  <c r="F30" i="69"/>
  <c r="G30" i="69"/>
  <c r="F29" i="69"/>
  <c r="G29" i="69"/>
  <c r="F28" i="69"/>
  <c r="G28" i="69"/>
  <c r="K282" i="40"/>
  <c r="K280" i="40"/>
  <c r="K278" i="40"/>
  <c r="K276" i="40"/>
  <c r="K274" i="40"/>
  <c r="K272" i="40"/>
  <c r="K270" i="40"/>
  <c r="F282" i="40"/>
  <c r="G282" i="40" s="1"/>
  <c r="F281" i="40"/>
  <c r="G281" i="40" s="1"/>
  <c r="F280" i="40"/>
  <c r="G280" i="40" s="1"/>
  <c r="F279" i="40"/>
  <c r="G279" i="40"/>
  <c r="F278" i="40"/>
  <c r="G278" i="40" s="1"/>
  <c r="F277" i="40"/>
  <c r="G277" i="40" s="1"/>
  <c r="F276" i="40"/>
  <c r="G276" i="40" s="1"/>
  <c r="F275" i="40"/>
  <c r="G275" i="40" s="1"/>
  <c r="F274" i="40"/>
  <c r="G274" i="40" s="1"/>
  <c r="F273" i="40"/>
  <c r="G273" i="40" s="1"/>
  <c r="F272" i="40"/>
  <c r="G272" i="40"/>
  <c r="F271" i="40"/>
  <c r="G271" i="40" s="1"/>
  <c r="F270" i="40"/>
  <c r="G270" i="40" s="1"/>
  <c r="K162" i="39"/>
  <c r="K160" i="39"/>
  <c r="K158" i="39"/>
  <c r="K156" i="39"/>
  <c r="K154" i="39"/>
  <c r="F163" i="39"/>
  <c r="G163" i="39" s="1"/>
  <c r="F162" i="39"/>
  <c r="G162" i="39" s="1"/>
  <c r="F161" i="39"/>
  <c r="G161" i="39" s="1"/>
  <c r="F160" i="39"/>
  <c r="G160" i="39" s="1"/>
  <c r="F159" i="39"/>
  <c r="G159" i="39" s="1"/>
  <c r="F158" i="39"/>
  <c r="G158" i="39" s="1"/>
  <c r="F157" i="39"/>
  <c r="G157" i="39" s="1"/>
  <c r="F156" i="39"/>
  <c r="G156" i="39" s="1"/>
  <c r="F155" i="39"/>
  <c r="G155" i="39" s="1"/>
  <c r="F154" i="39"/>
  <c r="G154" i="39" s="1"/>
  <c r="K292" i="36"/>
  <c r="K290" i="36"/>
  <c r="K288" i="36"/>
  <c r="K286" i="36"/>
  <c r="K284" i="36"/>
  <c r="K282" i="36"/>
  <c r="K280" i="36"/>
  <c r="K278" i="36"/>
  <c r="K276" i="36"/>
  <c r="F292" i="36"/>
  <c r="G292" i="36" s="1"/>
  <c r="F291" i="36"/>
  <c r="G291" i="36" s="1"/>
  <c r="F290" i="36"/>
  <c r="G290" i="36" s="1"/>
  <c r="F289" i="36"/>
  <c r="G289" i="36" s="1"/>
  <c r="F288" i="36"/>
  <c r="G288" i="36" s="1"/>
  <c r="F287" i="36"/>
  <c r="G287" i="36" s="1"/>
  <c r="F286" i="36"/>
  <c r="G286" i="36" s="1"/>
  <c r="F285" i="36"/>
  <c r="G285" i="36" s="1"/>
  <c r="F284" i="36"/>
  <c r="G284" i="36" s="1"/>
  <c r="F283" i="36"/>
  <c r="G283" i="36" s="1"/>
  <c r="F282" i="36"/>
  <c r="G282" i="36" s="1"/>
  <c r="F281" i="36"/>
  <c r="G281" i="36" s="1"/>
  <c r="F280" i="36"/>
  <c r="G280" i="36" s="1"/>
  <c r="F279" i="36"/>
  <c r="G279" i="36" s="1"/>
  <c r="F278" i="36"/>
  <c r="G278" i="36" s="1"/>
  <c r="F277" i="36"/>
  <c r="G277" i="36" s="1"/>
  <c r="F276" i="36"/>
  <c r="G276" i="36" s="1"/>
  <c r="K235" i="35"/>
  <c r="K233" i="35"/>
  <c r="K230" i="35"/>
  <c r="K229" i="35"/>
  <c r="K228" i="35"/>
  <c r="K226" i="35"/>
  <c r="F235" i="35"/>
  <c r="G235" i="35"/>
  <c r="F234" i="35"/>
  <c r="G234" i="35"/>
  <c r="F233" i="35"/>
  <c r="G233" i="35"/>
  <c r="F232" i="35"/>
  <c r="G232" i="35" s="1"/>
  <c r="F231" i="35"/>
  <c r="G231" i="35"/>
  <c r="F230" i="35"/>
  <c r="G230" i="35"/>
  <c r="F229" i="35"/>
  <c r="G229" i="35"/>
  <c r="F228" i="35"/>
  <c r="G228" i="35" s="1"/>
  <c r="F227" i="35"/>
  <c r="G227" i="35"/>
  <c r="F226" i="35"/>
  <c r="G226" i="35"/>
  <c r="F225" i="35"/>
  <c r="G225" i="35"/>
  <c r="F224" i="35"/>
  <c r="G224" i="35" s="1"/>
  <c r="K162" i="9"/>
  <c r="K157" i="9"/>
  <c r="K156" i="9"/>
  <c r="K154" i="9"/>
  <c r="K152" i="9"/>
  <c r="K150" i="9"/>
  <c r="F165" i="9"/>
  <c r="G165" i="9" s="1"/>
  <c r="F164" i="9"/>
  <c r="G164" i="9" s="1"/>
  <c r="F163" i="9"/>
  <c r="G163" i="9" s="1"/>
  <c r="F162" i="9"/>
  <c r="G162" i="9" s="1"/>
  <c r="F161" i="9"/>
  <c r="G161" i="9" s="1"/>
  <c r="F160" i="9"/>
  <c r="G160" i="9" s="1"/>
  <c r="F159" i="9"/>
  <c r="G159" i="9"/>
  <c r="F158" i="9"/>
  <c r="G158" i="9" s="1"/>
  <c r="F157" i="9"/>
  <c r="G157" i="9" s="1"/>
  <c r="F156" i="9"/>
  <c r="G156" i="9" s="1"/>
  <c r="F155" i="9"/>
  <c r="G155" i="9" s="1"/>
  <c r="F154" i="9"/>
  <c r="G154" i="9" s="1"/>
  <c r="F153" i="9"/>
  <c r="G153" i="9" s="1"/>
  <c r="F152" i="9"/>
  <c r="G152" i="9"/>
  <c r="F151" i="9"/>
  <c r="G151" i="9" s="1"/>
  <c r="F150" i="9"/>
  <c r="G150" i="9" s="1"/>
  <c r="K143" i="34"/>
  <c r="K141" i="34"/>
  <c r="K139" i="34"/>
  <c r="K137" i="34"/>
  <c r="K135" i="34"/>
  <c r="K133" i="34"/>
  <c r="K131" i="34"/>
  <c r="K129" i="34"/>
  <c r="K127" i="34"/>
  <c r="K125" i="34"/>
  <c r="F144" i="34"/>
  <c r="G144" i="34" s="1"/>
  <c r="F143" i="34"/>
  <c r="G143" i="34"/>
  <c r="F142" i="34"/>
  <c r="G142" i="34" s="1"/>
  <c r="F141" i="34"/>
  <c r="G141" i="34" s="1"/>
  <c r="F140" i="34"/>
  <c r="G140" i="34" s="1"/>
  <c r="F139" i="34"/>
  <c r="G139" i="34" s="1"/>
  <c r="F138" i="34"/>
  <c r="G138" i="34" s="1"/>
  <c r="F137" i="34"/>
  <c r="G137" i="34" s="1"/>
  <c r="F136" i="34"/>
  <c r="G136" i="34" s="1"/>
  <c r="F135" i="34"/>
  <c r="G135" i="34"/>
  <c r="F134" i="34"/>
  <c r="G134" i="34" s="1"/>
  <c r="F133" i="34"/>
  <c r="G133" i="34" s="1"/>
  <c r="F132" i="34"/>
  <c r="G132" i="34" s="1"/>
  <c r="F131" i="34"/>
  <c r="G131" i="34" s="1"/>
  <c r="F130" i="34"/>
  <c r="G130" i="34" s="1"/>
  <c r="F129" i="34"/>
  <c r="G129" i="34" s="1"/>
  <c r="F128" i="34"/>
  <c r="G128" i="34" s="1"/>
  <c r="F127" i="34"/>
  <c r="G127" i="34"/>
  <c r="F126" i="34"/>
  <c r="G126" i="34" s="1"/>
  <c r="F125" i="34"/>
  <c r="G125" i="34" s="1"/>
  <c r="K233" i="32"/>
  <c r="K231" i="32"/>
  <c r="K229" i="32"/>
  <c r="K227" i="32"/>
  <c r="F234" i="32"/>
  <c r="G234" i="32" s="1"/>
  <c r="F233" i="32"/>
  <c r="G233" i="32" s="1"/>
  <c r="F232" i="32"/>
  <c r="G232" i="32" s="1"/>
  <c r="F231" i="32"/>
  <c r="G231" i="32" s="1"/>
  <c r="F230" i="32"/>
  <c r="G230" i="32" s="1"/>
  <c r="F229" i="32"/>
  <c r="G229" i="32" s="1"/>
  <c r="F228" i="32"/>
  <c r="G228" i="32" s="1"/>
  <c r="F227" i="32"/>
  <c r="G227" i="32"/>
  <c r="K104" i="59"/>
  <c r="K102" i="59"/>
  <c r="K97" i="59"/>
  <c r="K95" i="59"/>
  <c r="K93" i="59"/>
  <c r="K91" i="59"/>
  <c r="K89" i="59"/>
  <c r="L105" i="59" s="1"/>
  <c r="F105" i="59"/>
  <c r="G105" i="59" s="1"/>
  <c r="F104" i="59"/>
  <c r="G104" i="59"/>
  <c r="F103" i="59"/>
  <c r="G103" i="59" s="1"/>
  <c r="F102" i="59"/>
  <c r="G102" i="59"/>
  <c r="F98" i="59"/>
  <c r="G98" i="59"/>
  <c r="F97" i="59"/>
  <c r="G97" i="59"/>
  <c r="F96" i="59"/>
  <c r="G96" i="59" s="1"/>
  <c r="F95" i="59"/>
  <c r="G95" i="59"/>
  <c r="F93" i="59"/>
  <c r="G93" i="59" s="1"/>
  <c r="F92" i="59"/>
  <c r="G92" i="59"/>
  <c r="F91" i="59"/>
  <c r="G91" i="59" s="1"/>
  <c r="F90" i="59"/>
  <c r="G90" i="59"/>
  <c r="F89" i="59"/>
  <c r="G89" i="59"/>
  <c r="K65" i="13"/>
  <c r="K63" i="13"/>
  <c r="K61" i="13"/>
  <c r="K59" i="13"/>
  <c r="K57" i="13"/>
  <c r="K55" i="13"/>
  <c r="L65" i="13" s="1"/>
  <c r="F65" i="13"/>
  <c r="G65" i="13"/>
  <c r="F64" i="13"/>
  <c r="G64" i="13"/>
  <c r="F63" i="13"/>
  <c r="G63" i="13"/>
  <c r="F62" i="13"/>
  <c r="G62" i="13"/>
  <c r="F61" i="13"/>
  <c r="G61" i="13"/>
  <c r="F60" i="13"/>
  <c r="G60" i="13"/>
  <c r="F59" i="13"/>
  <c r="G59" i="13"/>
  <c r="F58" i="13"/>
  <c r="G58" i="13"/>
  <c r="F57" i="13"/>
  <c r="G57" i="13"/>
  <c r="F56" i="13"/>
  <c r="G56" i="13"/>
  <c r="F55" i="13"/>
  <c r="G55" i="13"/>
  <c r="K112" i="31"/>
  <c r="K110" i="31"/>
  <c r="K109" i="31"/>
  <c r="K108" i="31"/>
  <c r="K106" i="31"/>
  <c r="K104" i="31"/>
  <c r="F113" i="31"/>
  <c r="G113" i="31" s="1"/>
  <c r="F112" i="31"/>
  <c r="G112" i="31" s="1"/>
  <c r="F111" i="31"/>
  <c r="G111" i="31" s="1"/>
  <c r="F110" i="31"/>
  <c r="G110" i="31" s="1"/>
  <c r="F109" i="31"/>
  <c r="G109" i="31" s="1"/>
  <c r="F108" i="31"/>
  <c r="G108" i="31"/>
  <c r="F107" i="31"/>
  <c r="G107" i="31" s="1"/>
  <c r="F106" i="31"/>
  <c r="G106" i="31" s="1"/>
  <c r="F105" i="31"/>
  <c r="G105" i="31" s="1"/>
  <c r="F104" i="31"/>
  <c r="G104" i="31"/>
  <c r="K55" i="10"/>
  <c r="K54" i="10"/>
  <c r="K53" i="10"/>
  <c r="K52" i="10"/>
  <c r="K51" i="10"/>
  <c r="F57" i="10"/>
  <c r="G57" i="10"/>
  <c r="F56" i="10"/>
  <c r="G56" i="10"/>
  <c r="F55" i="10"/>
  <c r="G55" i="10"/>
  <c r="F54" i="10"/>
  <c r="G54" i="10"/>
  <c r="F53" i="10"/>
  <c r="G53" i="10"/>
  <c r="F52" i="10"/>
  <c r="G52" i="10"/>
  <c r="F51" i="10"/>
  <c r="G51" i="10"/>
  <c r="H57" i="10" s="1"/>
  <c r="K41" i="62"/>
  <c r="K39" i="62"/>
  <c r="K38" i="62"/>
  <c r="F42" i="62"/>
  <c r="G42" i="62" s="1"/>
  <c r="F41" i="62"/>
  <c r="G41" i="62" s="1"/>
  <c r="F40" i="62"/>
  <c r="G40" i="62" s="1"/>
  <c r="F39" i="62"/>
  <c r="G39" i="62" s="1"/>
  <c r="F38" i="62"/>
  <c r="G38" i="62" s="1"/>
  <c r="K187" i="48"/>
  <c r="F193" i="48"/>
  <c r="G193" i="48" s="1"/>
  <c r="F192" i="48"/>
  <c r="G192" i="48" s="1"/>
  <c r="F191" i="48"/>
  <c r="G191" i="48" s="1"/>
  <c r="F190" i="48"/>
  <c r="G190" i="48" s="1"/>
  <c r="F189" i="48"/>
  <c r="G189" i="48" s="1"/>
  <c r="F188" i="48"/>
  <c r="G188" i="48" s="1"/>
  <c r="F187" i="48"/>
  <c r="G187" i="48" s="1"/>
  <c r="F186" i="48"/>
  <c r="G186" i="48" s="1"/>
  <c r="F185" i="48"/>
  <c r="G185" i="48" s="1"/>
  <c r="F184" i="48"/>
  <c r="G184" i="48" s="1"/>
  <c r="F183" i="48"/>
  <c r="G183" i="48" s="1"/>
  <c r="K329" i="29"/>
  <c r="K327" i="29"/>
  <c r="K325" i="29"/>
  <c r="K323" i="29"/>
  <c r="K321" i="29"/>
  <c r="K319" i="29"/>
  <c r="G330" i="29"/>
  <c r="G329" i="29"/>
  <c r="G328" i="29"/>
  <c r="G327" i="29"/>
  <c r="G326" i="29"/>
  <c r="G325" i="29"/>
  <c r="G324" i="29"/>
  <c r="G323" i="29"/>
  <c r="G322" i="29"/>
  <c r="G321" i="29"/>
  <c r="G320" i="29"/>
  <c r="G319" i="29"/>
  <c r="K325" i="28"/>
  <c r="K323" i="28"/>
  <c r="K321" i="28"/>
  <c r="K319" i="28"/>
  <c r="K317" i="28"/>
  <c r="K315" i="28"/>
  <c r="K314" i="28"/>
  <c r="K312" i="28"/>
  <c r="K311" i="28"/>
  <c r="F325" i="28"/>
  <c r="G325" i="28"/>
  <c r="F324" i="28"/>
  <c r="G324" i="28"/>
  <c r="F323" i="28"/>
  <c r="G323" i="28"/>
  <c r="F322" i="28"/>
  <c r="G322" i="28" s="1"/>
  <c r="F321" i="28"/>
  <c r="G321" i="28" s="1"/>
  <c r="F320" i="28"/>
  <c r="G320" i="28" s="1"/>
  <c r="F319" i="28"/>
  <c r="G319" i="28" s="1"/>
  <c r="F318" i="28"/>
  <c r="G318" i="28" s="1"/>
  <c r="F317" i="28"/>
  <c r="G317" i="28"/>
  <c r="F316" i="28"/>
  <c r="G316" i="28" s="1"/>
  <c r="F315" i="28"/>
  <c r="G315" i="28"/>
  <c r="F314" i="28"/>
  <c r="G314" i="28" s="1"/>
  <c r="F313" i="28"/>
  <c r="G313" i="28" s="1"/>
  <c r="F312" i="28"/>
  <c r="G312" i="28" s="1"/>
  <c r="F311" i="28"/>
  <c r="G311" i="28" s="1"/>
  <c r="K275" i="27"/>
  <c r="K274" i="27"/>
  <c r="K272" i="27"/>
  <c r="K269" i="27"/>
  <c r="K268" i="27"/>
  <c r="K267" i="27"/>
  <c r="M275" i="27" s="1"/>
  <c r="F275" i="27"/>
  <c r="G275" i="27" s="1"/>
  <c r="F274" i="27"/>
  <c r="G274" i="27" s="1"/>
  <c r="F273" i="27"/>
  <c r="G273" i="27"/>
  <c r="F272" i="27"/>
  <c r="G272" i="27"/>
  <c r="F271" i="27"/>
  <c r="G271" i="27" s="1"/>
  <c r="F270" i="27"/>
  <c r="G270" i="27" s="1"/>
  <c r="F269" i="27"/>
  <c r="G269" i="27"/>
  <c r="F268" i="27"/>
  <c r="G268" i="27" s="1"/>
  <c r="F267" i="27"/>
  <c r="G267" i="27" s="1"/>
  <c r="F49" i="3"/>
  <c r="G49" i="3"/>
  <c r="K235" i="25"/>
  <c r="K234" i="25"/>
  <c r="K233" i="25"/>
  <c r="K232" i="25"/>
  <c r="K230" i="25"/>
  <c r="F235" i="25"/>
  <c r="G235" i="25" s="1"/>
  <c r="F234" i="25"/>
  <c r="G234" i="25" s="1"/>
  <c r="F233" i="25"/>
  <c r="G233" i="25" s="1"/>
  <c r="F232" i="25"/>
  <c r="G232" i="25" s="1"/>
  <c r="F231" i="25"/>
  <c r="G231" i="25" s="1"/>
  <c r="F230" i="25"/>
  <c r="G230" i="25" s="1"/>
  <c r="F229" i="25"/>
  <c r="G229" i="25"/>
  <c r="F228" i="25"/>
  <c r="G228" i="25" s="1"/>
  <c r="F227" i="25"/>
  <c r="G227" i="25"/>
  <c r="F226" i="25"/>
  <c r="G226" i="25" s="1"/>
  <c r="F225" i="25"/>
  <c r="G225" i="25" s="1"/>
  <c r="F224" i="25"/>
  <c r="G224" i="25" s="1"/>
  <c r="K274" i="22"/>
  <c r="K272" i="22"/>
  <c r="K270" i="22"/>
  <c r="K268" i="22"/>
  <c r="K266" i="22"/>
  <c r="K264" i="22"/>
  <c r="K262" i="22"/>
  <c r="J274" i="22"/>
  <c r="F274" i="22"/>
  <c r="G274" i="22" s="1"/>
  <c r="F273" i="22"/>
  <c r="G273" i="22"/>
  <c r="F272" i="22"/>
  <c r="G272" i="22" s="1"/>
  <c r="F271" i="22"/>
  <c r="G271" i="22" s="1"/>
  <c r="F270" i="22"/>
  <c r="G270" i="22" s="1"/>
  <c r="F269" i="22"/>
  <c r="G269" i="22" s="1"/>
  <c r="F268" i="22"/>
  <c r="G268" i="22" s="1"/>
  <c r="F267" i="22"/>
  <c r="G267" i="22" s="1"/>
  <c r="F266" i="22"/>
  <c r="G266" i="22" s="1"/>
  <c r="F265" i="22"/>
  <c r="G265" i="22" s="1"/>
  <c r="F264" i="22"/>
  <c r="G264" i="22" s="1"/>
  <c r="F263" i="22"/>
  <c r="G263" i="22" s="1"/>
  <c r="F262" i="22"/>
  <c r="G262" i="22" s="1"/>
  <c r="K272" i="23"/>
  <c r="K271" i="23"/>
  <c r="K268" i="23"/>
  <c r="L272" i="23" s="1"/>
  <c r="J272" i="23"/>
  <c r="F272" i="23"/>
  <c r="G272" i="23" s="1"/>
  <c r="F271" i="23"/>
  <c r="G271" i="23" s="1"/>
  <c r="F270" i="23"/>
  <c r="G270" i="23" s="1"/>
  <c r="F269" i="23"/>
  <c r="G269" i="23" s="1"/>
  <c r="F268" i="23"/>
  <c r="G268" i="23" s="1"/>
  <c r="K260" i="18"/>
  <c r="K258" i="18"/>
  <c r="K256" i="18"/>
  <c r="K254" i="18"/>
  <c r="K252" i="18"/>
  <c r="K250" i="18"/>
  <c r="K248" i="18"/>
  <c r="K246" i="18"/>
  <c r="F261" i="18"/>
  <c r="G261" i="18"/>
  <c r="F260" i="18"/>
  <c r="G260" i="18"/>
  <c r="F259" i="18"/>
  <c r="G259" i="18"/>
  <c r="F258" i="18"/>
  <c r="G258" i="18"/>
  <c r="F257" i="18"/>
  <c r="G257" i="18"/>
  <c r="F256" i="18"/>
  <c r="G256" i="18"/>
  <c r="F255" i="18"/>
  <c r="G255" i="18"/>
  <c r="F254" i="18"/>
  <c r="G254" i="18"/>
  <c r="F253" i="18"/>
  <c r="G253" i="18"/>
  <c r="F252" i="18"/>
  <c r="G252" i="18"/>
  <c r="F251" i="18"/>
  <c r="G251" i="18"/>
  <c r="F250" i="18"/>
  <c r="G250" i="18"/>
  <c r="F249" i="18"/>
  <c r="G249" i="18"/>
  <c r="F248" i="18"/>
  <c r="G248" i="18"/>
  <c r="F247" i="18"/>
  <c r="G247" i="18"/>
  <c r="F246" i="18"/>
  <c r="G246" i="18"/>
  <c r="K148" i="15"/>
  <c r="K146" i="15"/>
  <c r="K144" i="15"/>
  <c r="K142" i="15"/>
  <c r="K139" i="15"/>
  <c r="K137" i="15"/>
  <c r="J149" i="15"/>
  <c r="F149" i="15"/>
  <c r="G149" i="15" s="1"/>
  <c r="F148" i="15"/>
  <c r="G148" i="15" s="1"/>
  <c r="F147" i="15"/>
  <c r="G147" i="15" s="1"/>
  <c r="F146" i="15"/>
  <c r="G146" i="15" s="1"/>
  <c r="F145" i="15"/>
  <c r="G145" i="15"/>
  <c r="F144" i="15"/>
  <c r="G144" i="15" s="1"/>
  <c r="F143" i="15"/>
  <c r="G143" i="15" s="1"/>
  <c r="F142" i="15"/>
  <c r="G142" i="15" s="1"/>
  <c r="F141" i="15"/>
  <c r="G141" i="15" s="1"/>
  <c r="F140" i="15"/>
  <c r="G140" i="15" s="1"/>
  <c r="F139" i="15"/>
  <c r="G139" i="15" s="1"/>
  <c r="F138" i="15"/>
  <c r="G138" i="15" s="1"/>
  <c r="F137" i="15"/>
  <c r="G137" i="15" s="1"/>
  <c r="K295" i="44"/>
  <c r="K293" i="44"/>
  <c r="K291" i="44"/>
  <c r="K289" i="44"/>
  <c r="K287" i="44"/>
  <c r="K285" i="44"/>
  <c r="K283" i="44"/>
  <c r="L295" i="44" s="1"/>
  <c r="K282" i="45"/>
  <c r="K280" i="45"/>
  <c r="K278" i="45"/>
  <c r="K276" i="45"/>
  <c r="K274" i="45"/>
  <c r="K272" i="45"/>
  <c r="K270" i="45"/>
  <c r="K284" i="47"/>
  <c r="K282" i="47"/>
  <c r="K280" i="47"/>
  <c r="K278" i="47"/>
  <c r="K276" i="47"/>
  <c r="K274" i="47"/>
  <c r="K272" i="47"/>
  <c r="K278" i="46"/>
  <c r="K276" i="46"/>
  <c r="K274" i="46"/>
  <c r="K272" i="46"/>
  <c r="K270" i="46"/>
  <c r="K268" i="46"/>
  <c r="K266" i="46"/>
  <c r="R278" i="46"/>
  <c r="R277" i="46"/>
  <c r="R276" i="46"/>
  <c r="R275" i="46"/>
  <c r="R274" i="46"/>
  <c r="R273" i="46"/>
  <c r="R272" i="46"/>
  <c r="R271" i="46"/>
  <c r="R270" i="46"/>
  <c r="R269" i="46"/>
  <c r="R268" i="46"/>
  <c r="R267" i="46"/>
  <c r="R266" i="46"/>
  <c r="F278" i="46"/>
  <c r="G278" i="46"/>
  <c r="F277" i="46"/>
  <c r="G277" i="46"/>
  <c r="F276" i="46"/>
  <c r="G276" i="46"/>
  <c r="F275" i="46"/>
  <c r="G275" i="46" s="1"/>
  <c r="F274" i="46"/>
  <c r="G274" i="46"/>
  <c r="F273" i="46"/>
  <c r="G273" i="46"/>
  <c r="F272" i="46"/>
  <c r="G272" i="46"/>
  <c r="F271" i="46"/>
  <c r="G271" i="46" s="1"/>
  <c r="F270" i="46"/>
  <c r="G270" i="46"/>
  <c r="F269" i="46"/>
  <c r="G269" i="46"/>
  <c r="F268" i="46"/>
  <c r="G268" i="46"/>
  <c r="F267" i="46"/>
  <c r="G267" i="46" s="1"/>
  <c r="F266" i="46"/>
  <c r="G266" i="46"/>
  <c r="F282" i="45"/>
  <c r="G282" i="45"/>
  <c r="F281" i="45"/>
  <c r="G281" i="45"/>
  <c r="F280" i="45"/>
  <c r="G280" i="45" s="1"/>
  <c r="F279" i="45"/>
  <c r="G279" i="45"/>
  <c r="F278" i="45"/>
  <c r="G278" i="45"/>
  <c r="F277" i="45"/>
  <c r="G277" i="45"/>
  <c r="F276" i="45"/>
  <c r="G276" i="45" s="1"/>
  <c r="F275" i="45"/>
  <c r="G275" i="45"/>
  <c r="F274" i="45"/>
  <c r="G274" i="45"/>
  <c r="F273" i="45"/>
  <c r="G273" i="45"/>
  <c r="F272" i="45"/>
  <c r="G272" i="45" s="1"/>
  <c r="F271" i="45"/>
  <c r="G271" i="45"/>
  <c r="F270" i="45"/>
  <c r="G270" i="45"/>
  <c r="R284" i="47"/>
  <c r="R283" i="47"/>
  <c r="R282" i="47"/>
  <c r="R281" i="47"/>
  <c r="R280" i="47"/>
  <c r="R279" i="47"/>
  <c r="R278" i="47"/>
  <c r="R277" i="47"/>
  <c r="T284" i="47"/>
  <c r="T283" i="47"/>
  <c r="T282" i="47"/>
  <c r="T281" i="47"/>
  <c r="T280" i="47"/>
  <c r="T279" i="47"/>
  <c r="T278" i="47"/>
  <c r="T277" i="47"/>
  <c r="T276" i="47"/>
  <c r="T275" i="47"/>
  <c r="T274" i="47"/>
  <c r="T273" i="47"/>
  <c r="T272" i="47"/>
  <c r="R275" i="47"/>
  <c r="R274" i="47"/>
  <c r="R273" i="47"/>
  <c r="R272" i="47"/>
  <c r="F284" i="47"/>
  <c r="G284" i="47"/>
  <c r="F283" i="47"/>
  <c r="G283" i="47" s="1"/>
  <c r="F282" i="47"/>
  <c r="G282" i="47" s="1"/>
  <c r="F281" i="47"/>
  <c r="G281" i="47" s="1"/>
  <c r="F280" i="47"/>
  <c r="G280" i="47" s="1"/>
  <c r="F279" i="47"/>
  <c r="G279" i="47" s="1"/>
  <c r="F278" i="47"/>
  <c r="G278" i="47" s="1"/>
  <c r="F277" i="47"/>
  <c r="G277" i="47" s="1"/>
  <c r="F276" i="47"/>
  <c r="G276" i="47"/>
  <c r="F275" i="47"/>
  <c r="G275" i="47" s="1"/>
  <c r="F274" i="47"/>
  <c r="G274" i="47" s="1"/>
  <c r="F273" i="47"/>
  <c r="G273" i="47" s="1"/>
  <c r="F272" i="47"/>
  <c r="G272" i="47" s="1"/>
  <c r="R295" i="44"/>
  <c r="R294" i="44"/>
  <c r="R293" i="44"/>
  <c r="R292" i="44"/>
  <c r="R291" i="44"/>
  <c r="R290" i="44"/>
  <c r="R289" i="44"/>
  <c r="R288" i="44"/>
  <c r="R287" i="44"/>
  <c r="R286" i="44"/>
  <c r="R285" i="44"/>
  <c r="R284" i="44"/>
  <c r="R283" i="44"/>
  <c r="F283" i="44"/>
  <c r="G283" i="44"/>
  <c r="F284" i="44"/>
  <c r="G284" i="44"/>
  <c r="F285" i="44"/>
  <c r="G285" i="44"/>
  <c r="F286" i="44"/>
  <c r="G286" i="44"/>
  <c r="F287" i="44"/>
  <c r="G287" i="44"/>
  <c r="F288" i="44"/>
  <c r="G288" i="44"/>
  <c r="F289" i="44"/>
  <c r="G289" i="44"/>
  <c r="F290" i="44"/>
  <c r="G290" i="44"/>
  <c r="F291" i="44"/>
  <c r="G291" i="44"/>
  <c r="F292" i="44"/>
  <c r="G292" i="44"/>
  <c r="F293" i="44"/>
  <c r="G293" i="44"/>
  <c r="F294" i="44"/>
  <c r="G294" i="44"/>
  <c r="F295" i="44"/>
  <c r="G295" i="44"/>
  <c r="K94" i="20"/>
  <c r="K92" i="20"/>
  <c r="K90" i="20"/>
  <c r="K88" i="20"/>
  <c r="K86" i="20"/>
  <c r="K84" i="20"/>
  <c r="K103" i="21"/>
  <c r="K101" i="21"/>
  <c r="K100" i="21"/>
  <c r="K99" i="21"/>
  <c r="K97" i="21"/>
  <c r="K95" i="21"/>
  <c r="K93" i="21"/>
  <c r="K91" i="21"/>
  <c r="S103" i="21"/>
  <c r="S102" i="21"/>
  <c r="S101" i="21"/>
  <c r="S100" i="21"/>
  <c r="S99" i="21"/>
  <c r="S98" i="21"/>
  <c r="S97" i="21"/>
  <c r="S96" i="21"/>
  <c r="S95" i="21"/>
  <c r="S94" i="21"/>
  <c r="S93" i="21"/>
  <c r="S92" i="21"/>
  <c r="S91" i="21"/>
  <c r="F103" i="21"/>
  <c r="G103" i="21" s="1"/>
  <c r="F102" i="21"/>
  <c r="G102" i="21" s="1"/>
  <c r="F101" i="21"/>
  <c r="G101" i="21" s="1"/>
  <c r="F100" i="21"/>
  <c r="G100" i="21" s="1"/>
  <c r="F99" i="21"/>
  <c r="G99" i="21" s="1"/>
  <c r="F98" i="21"/>
  <c r="G98" i="21" s="1"/>
  <c r="F97" i="21"/>
  <c r="G97" i="21"/>
  <c r="F96" i="21"/>
  <c r="G96" i="21" s="1"/>
  <c r="F95" i="21"/>
  <c r="G95" i="21" s="1"/>
  <c r="F94" i="21"/>
  <c r="G94" i="21" s="1"/>
  <c r="F93" i="21"/>
  <c r="G93" i="21" s="1"/>
  <c r="F92" i="21"/>
  <c r="G92" i="21" s="1"/>
  <c r="F91" i="21"/>
  <c r="G91" i="21" s="1"/>
  <c r="R94" i="20"/>
  <c r="R93" i="20"/>
  <c r="R92" i="20"/>
  <c r="R91" i="20"/>
  <c r="R90" i="20"/>
  <c r="R89" i="20"/>
  <c r="R88" i="20"/>
  <c r="R87" i="20"/>
  <c r="R86" i="20"/>
  <c r="R85" i="20"/>
  <c r="R84" i="20"/>
  <c r="F94" i="20"/>
  <c r="G94" i="20"/>
  <c r="F93" i="20"/>
  <c r="G93" i="20"/>
  <c r="F92" i="20"/>
  <c r="G92" i="20"/>
  <c r="F91" i="20"/>
  <c r="G91" i="20"/>
  <c r="F90" i="20"/>
  <c r="G90" i="20"/>
  <c r="F89" i="20"/>
  <c r="G89" i="20"/>
  <c r="F88" i="20"/>
  <c r="G88" i="20"/>
  <c r="F87" i="20"/>
  <c r="G87" i="20"/>
  <c r="F86" i="20"/>
  <c r="G86" i="20"/>
  <c r="F85" i="20"/>
  <c r="G85" i="20"/>
  <c r="F84" i="20"/>
  <c r="G84" i="20"/>
  <c r="F301" i="19"/>
  <c r="G301" i="19" s="1"/>
  <c r="F300" i="19"/>
  <c r="G300" i="19" s="1"/>
  <c r="F299" i="19"/>
  <c r="G299" i="19" s="1"/>
  <c r="F298" i="19"/>
  <c r="G298" i="19" s="1"/>
  <c r="F297" i="19"/>
  <c r="G297" i="19" s="1"/>
  <c r="F296" i="19"/>
  <c r="G296" i="19" s="1"/>
  <c r="F295" i="19"/>
  <c r="G295" i="19" s="1"/>
  <c r="F294" i="19"/>
  <c r="G294" i="19" s="1"/>
  <c r="F293" i="19"/>
  <c r="G293" i="19" s="1"/>
  <c r="F292" i="19"/>
  <c r="G292" i="19" s="1"/>
  <c r="F291" i="19"/>
  <c r="G291" i="19" s="1"/>
  <c r="F290" i="19"/>
  <c r="G290" i="19" s="1"/>
  <c r="F289" i="19"/>
  <c r="G289" i="19" s="1"/>
  <c r="F288" i="19"/>
  <c r="G288" i="19" s="1"/>
  <c r="F287" i="19"/>
  <c r="G287" i="19" s="1"/>
  <c r="K224" i="25"/>
  <c r="K225" i="25"/>
  <c r="K226" i="25"/>
  <c r="K227" i="25"/>
  <c r="K228" i="25"/>
  <c r="K229" i="25"/>
  <c r="J229" i="25"/>
  <c r="F37" i="62"/>
  <c r="G37" i="62" s="1"/>
  <c r="J261" i="22"/>
  <c r="J247" i="22"/>
  <c r="J234" i="22"/>
  <c r="J226" i="22"/>
  <c r="J214" i="22"/>
  <c r="J202" i="22"/>
  <c r="J194" i="22"/>
  <c r="J185" i="22"/>
  <c r="J166" i="22"/>
  <c r="J154" i="22"/>
  <c r="J131" i="22"/>
  <c r="J105" i="22"/>
  <c r="N15" i="69"/>
  <c r="N16" i="69"/>
  <c r="K274" i="36"/>
  <c r="K272" i="36"/>
  <c r="K270" i="36"/>
  <c r="K268" i="36"/>
  <c r="K266" i="36"/>
  <c r="K264" i="36"/>
  <c r="K262" i="36"/>
  <c r="K260" i="36"/>
  <c r="K222" i="35"/>
  <c r="K220" i="35"/>
  <c r="K219" i="35"/>
  <c r="K218" i="35"/>
  <c r="K216" i="35"/>
  <c r="K215" i="35"/>
  <c r="K213" i="35"/>
  <c r="K212" i="35"/>
  <c r="K211" i="35"/>
  <c r="K210" i="35"/>
  <c r="K285" i="19"/>
  <c r="K284" i="19"/>
  <c r="K282" i="19"/>
  <c r="K281" i="19"/>
  <c r="K280" i="19"/>
  <c r="K279" i="19"/>
  <c r="K277" i="19"/>
  <c r="K275" i="19"/>
  <c r="T251" i="41"/>
  <c r="T250" i="41"/>
  <c r="T249" i="41"/>
  <c r="T248" i="41"/>
  <c r="T247" i="41"/>
  <c r="T246" i="41"/>
  <c r="T245" i="41"/>
  <c r="T244" i="41"/>
  <c r="T243" i="41"/>
  <c r="R251" i="41"/>
  <c r="R250" i="41"/>
  <c r="R249" i="41"/>
  <c r="R248" i="41"/>
  <c r="R247" i="41"/>
  <c r="R246" i="41"/>
  <c r="R245" i="41"/>
  <c r="R244" i="41"/>
  <c r="R243" i="41"/>
  <c r="K243" i="41"/>
  <c r="K245" i="41"/>
  <c r="K248" i="41"/>
  <c r="K250" i="41"/>
  <c r="F243" i="41"/>
  <c r="G243" i="41" s="1"/>
  <c r="F244" i="41"/>
  <c r="G244" i="41" s="1"/>
  <c r="F245" i="41"/>
  <c r="G245" i="41" s="1"/>
  <c r="F246" i="41"/>
  <c r="G246" i="41" s="1"/>
  <c r="F247" i="41"/>
  <c r="G247" i="41" s="1"/>
  <c r="F248" i="41"/>
  <c r="G248" i="41" s="1"/>
  <c r="F249" i="41"/>
  <c r="G249" i="41" s="1"/>
  <c r="F250" i="41"/>
  <c r="G250" i="41" s="1"/>
  <c r="F251" i="41"/>
  <c r="G251" i="41" s="1"/>
  <c r="K267" i="23"/>
  <c r="K265" i="23"/>
  <c r="K263" i="23"/>
  <c r="K261" i="23"/>
  <c r="K259" i="23"/>
  <c r="K257" i="23"/>
  <c r="L267" i="23" s="1"/>
  <c r="T221" i="35"/>
  <c r="T220" i="35"/>
  <c r="T219" i="35"/>
  <c r="T218" i="35"/>
  <c r="T217" i="35"/>
  <c r="T216" i="35"/>
  <c r="T215" i="35"/>
  <c r="T214" i="35"/>
  <c r="T213" i="35"/>
  <c r="T212" i="35"/>
  <c r="T211" i="35"/>
  <c r="T210" i="35"/>
  <c r="T209" i="35"/>
  <c r="T208" i="35"/>
  <c r="R221" i="35"/>
  <c r="R220" i="35"/>
  <c r="R219" i="35"/>
  <c r="R218" i="35"/>
  <c r="R217" i="35"/>
  <c r="R216" i="35"/>
  <c r="R215" i="35"/>
  <c r="R214" i="35"/>
  <c r="R213" i="35"/>
  <c r="R211" i="35"/>
  <c r="R210" i="35"/>
  <c r="S74" i="21"/>
  <c r="S73" i="21"/>
  <c r="S72" i="21"/>
  <c r="S71" i="21"/>
  <c r="S70" i="21"/>
  <c r="S69" i="21"/>
  <c r="S65" i="21"/>
  <c r="S64" i="21"/>
  <c r="S63" i="21"/>
  <c r="S62" i="21"/>
  <c r="S61" i="21"/>
  <c r="S60" i="21"/>
  <c r="S59" i="21"/>
  <c r="S58" i="21"/>
  <c r="S57" i="21"/>
  <c r="S56" i="21"/>
  <c r="S55" i="21"/>
  <c r="S54" i="21"/>
  <c r="S53" i="21"/>
  <c r="S52" i="21"/>
  <c r="S51" i="21"/>
  <c r="R83" i="20"/>
  <c r="R82" i="20"/>
  <c r="R81" i="20"/>
  <c r="R80" i="20"/>
  <c r="R79" i="20"/>
  <c r="R78" i="20"/>
  <c r="R77" i="20"/>
  <c r="R76" i="20"/>
  <c r="R75" i="20"/>
  <c r="R74" i="20"/>
  <c r="R73" i="20"/>
  <c r="R72" i="20"/>
  <c r="R71" i="20"/>
  <c r="R70" i="20"/>
  <c r="R69" i="20"/>
  <c r="R68" i="20"/>
  <c r="R277" i="19"/>
  <c r="R276" i="19"/>
  <c r="R275" i="19"/>
  <c r="R136" i="15"/>
  <c r="R135" i="15"/>
  <c r="R134" i="15"/>
  <c r="R133" i="15"/>
  <c r="R132" i="15"/>
  <c r="R131" i="15"/>
  <c r="R124" i="15"/>
  <c r="R123" i="15"/>
  <c r="R122" i="15"/>
  <c r="R121" i="15"/>
  <c r="R120" i="15"/>
  <c r="R119" i="15"/>
  <c r="R118" i="15"/>
  <c r="R117" i="15"/>
  <c r="R116" i="15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2" i="15"/>
  <c r="T242" i="41"/>
  <c r="T241" i="41"/>
  <c r="T240" i="41"/>
  <c r="T239" i="41"/>
  <c r="T238" i="41"/>
  <c r="T237" i="41"/>
  <c r="T236" i="41"/>
  <c r="T235" i="41"/>
  <c r="T234" i="41"/>
  <c r="T233" i="41"/>
  <c r="T232" i="41"/>
  <c r="R242" i="41"/>
  <c r="R241" i="41"/>
  <c r="R240" i="41"/>
  <c r="R239" i="41"/>
  <c r="R238" i="41"/>
  <c r="R237" i="41"/>
  <c r="R236" i="41"/>
  <c r="R235" i="41"/>
  <c r="R234" i="41"/>
  <c r="R233" i="41"/>
  <c r="R232" i="41"/>
  <c r="R88" i="59"/>
  <c r="R87" i="59"/>
  <c r="R85" i="59"/>
  <c r="R84" i="59"/>
  <c r="R83" i="59"/>
  <c r="R82" i="59"/>
  <c r="R81" i="59"/>
  <c r="R79" i="59"/>
  <c r="R78" i="59"/>
  <c r="R77" i="59"/>
  <c r="R75" i="59"/>
  <c r="R74" i="59"/>
  <c r="R73" i="59"/>
  <c r="R72" i="59"/>
  <c r="R71" i="59"/>
  <c r="R70" i="59"/>
  <c r="R69" i="59"/>
  <c r="R68" i="59"/>
  <c r="R67" i="59"/>
  <c r="R66" i="59"/>
  <c r="R64" i="59"/>
  <c r="R63" i="59"/>
  <c r="R62" i="59"/>
  <c r="R61" i="59"/>
  <c r="R60" i="59"/>
  <c r="R59" i="59"/>
  <c r="R58" i="59"/>
  <c r="R57" i="59"/>
  <c r="R56" i="59"/>
  <c r="R55" i="59"/>
  <c r="R54" i="59"/>
  <c r="R53" i="59"/>
  <c r="R52" i="59"/>
  <c r="R51" i="59"/>
  <c r="R50" i="59"/>
  <c r="R49" i="59"/>
  <c r="R48" i="59"/>
  <c r="R46" i="59"/>
  <c r="R45" i="59"/>
  <c r="R44" i="59"/>
  <c r="R43" i="59"/>
  <c r="R42" i="59"/>
  <c r="R41" i="59"/>
  <c r="R40" i="59"/>
  <c r="R39" i="59"/>
  <c r="R38" i="59"/>
  <c r="R37" i="59"/>
  <c r="R36" i="59"/>
  <c r="R35" i="59"/>
  <c r="R34" i="59"/>
  <c r="R33" i="59"/>
  <c r="J256" i="23"/>
  <c r="K269" i="45"/>
  <c r="K267" i="45"/>
  <c r="K265" i="45"/>
  <c r="K263" i="45"/>
  <c r="K261" i="45"/>
  <c r="K259" i="45"/>
  <c r="F258" i="45"/>
  <c r="G258" i="45"/>
  <c r="F259" i="45"/>
  <c r="G259" i="45"/>
  <c r="F260" i="45"/>
  <c r="G260" i="45"/>
  <c r="F261" i="45"/>
  <c r="G261" i="45"/>
  <c r="F262" i="45"/>
  <c r="G262" i="45"/>
  <c r="F263" i="45"/>
  <c r="G263" i="45"/>
  <c r="F264" i="45"/>
  <c r="G264" i="45"/>
  <c r="F265" i="45"/>
  <c r="G265" i="45"/>
  <c r="F266" i="45"/>
  <c r="G266" i="45"/>
  <c r="F267" i="45"/>
  <c r="G267" i="45"/>
  <c r="F268" i="45"/>
  <c r="G268" i="45"/>
  <c r="F269" i="45"/>
  <c r="G269" i="45"/>
  <c r="T271" i="47"/>
  <c r="T270" i="47"/>
  <c r="T269" i="47"/>
  <c r="T268" i="47"/>
  <c r="T267" i="47"/>
  <c r="T266" i="47"/>
  <c r="T265" i="47"/>
  <c r="T264" i="47"/>
  <c r="T263" i="47"/>
  <c r="T262" i="47"/>
  <c r="T261" i="47"/>
  <c r="T260" i="47"/>
  <c r="R271" i="47"/>
  <c r="R270" i="47"/>
  <c r="R269" i="47"/>
  <c r="R268" i="47"/>
  <c r="R267" i="47"/>
  <c r="R266" i="47"/>
  <c r="R265" i="47"/>
  <c r="R264" i="47"/>
  <c r="R263" i="47"/>
  <c r="R262" i="47"/>
  <c r="R261" i="47"/>
  <c r="R260" i="47"/>
  <c r="R259" i="47"/>
  <c r="R258" i="47"/>
  <c r="R257" i="47"/>
  <c r="R256" i="47"/>
  <c r="R255" i="47"/>
  <c r="R254" i="47"/>
  <c r="R253" i="47"/>
  <c r="R252" i="47"/>
  <c r="R251" i="47"/>
  <c r="R250" i="47"/>
  <c r="R249" i="47"/>
  <c r="R248" i="47"/>
  <c r="R247" i="47"/>
  <c r="R246" i="47"/>
  <c r="R245" i="47"/>
  <c r="K271" i="47"/>
  <c r="K270" i="47"/>
  <c r="K268" i="47"/>
  <c r="K266" i="47"/>
  <c r="K264" i="47"/>
  <c r="K262" i="47"/>
  <c r="K260" i="47"/>
  <c r="F271" i="47"/>
  <c r="G271" i="47"/>
  <c r="F270" i="47"/>
  <c r="G270" i="47"/>
  <c r="F269" i="47"/>
  <c r="G269" i="47"/>
  <c r="F268" i="47"/>
  <c r="G268" i="47"/>
  <c r="F267" i="47"/>
  <c r="G267" i="47"/>
  <c r="F266" i="47"/>
  <c r="G266" i="47"/>
  <c r="F265" i="47"/>
  <c r="G265" i="47"/>
  <c r="F264" i="47"/>
  <c r="G264" i="47"/>
  <c r="F263" i="47"/>
  <c r="G263" i="47"/>
  <c r="F262" i="47"/>
  <c r="G262" i="47"/>
  <c r="F261" i="47"/>
  <c r="G261" i="47"/>
  <c r="F260" i="47"/>
  <c r="G260" i="47"/>
  <c r="K282" i="44"/>
  <c r="K280" i="44"/>
  <c r="K278" i="44"/>
  <c r="K276" i="44"/>
  <c r="K274" i="44"/>
  <c r="K272" i="44"/>
  <c r="K270" i="44"/>
  <c r="R282" i="44"/>
  <c r="R281" i="44"/>
  <c r="R280" i="44"/>
  <c r="R279" i="44"/>
  <c r="R278" i="44"/>
  <c r="R277" i="44"/>
  <c r="R276" i="44"/>
  <c r="R275" i="44"/>
  <c r="R274" i="44"/>
  <c r="R273" i="44"/>
  <c r="R272" i="44"/>
  <c r="R271" i="44"/>
  <c r="R270" i="44"/>
  <c r="R269" i="44"/>
  <c r="R268" i="44"/>
  <c r="R267" i="44"/>
  <c r="R266" i="44"/>
  <c r="R265" i="44"/>
  <c r="R264" i="44"/>
  <c r="R263" i="44"/>
  <c r="R262" i="44"/>
  <c r="R261" i="44"/>
  <c r="R260" i="44"/>
  <c r="R259" i="44"/>
  <c r="R258" i="44"/>
  <c r="R257" i="44"/>
  <c r="R256" i="44"/>
  <c r="R255" i="44"/>
  <c r="F270" i="44"/>
  <c r="G270" i="44" s="1"/>
  <c r="F271" i="44"/>
  <c r="G271" i="44" s="1"/>
  <c r="F272" i="44"/>
  <c r="G272" i="44" s="1"/>
  <c r="F273" i="44"/>
  <c r="G273" i="44"/>
  <c r="F274" i="44"/>
  <c r="G274" i="44" s="1"/>
  <c r="F275" i="44"/>
  <c r="G275" i="44" s="1"/>
  <c r="F276" i="44"/>
  <c r="G276" i="44" s="1"/>
  <c r="F277" i="44"/>
  <c r="G277" i="44" s="1"/>
  <c r="F278" i="44"/>
  <c r="G278" i="44" s="1"/>
  <c r="F279" i="44"/>
  <c r="G279" i="44" s="1"/>
  <c r="F280" i="44"/>
  <c r="G280" i="44" s="1"/>
  <c r="F281" i="44"/>
  <c r="G281" i="44"/>
  <c r="F282" i="44"/>
  <c r="G282" i="44" s="1"/>
  <c r="K265" i="46"/>
  <c r="K263" i="46"/>
  <c r="K261" i="46"/>
  <c r="K259" i="46"/>
  <c r="K257" i="46"/>
  <c r="K255" i="46"/>
  <c r="K253" i="46"/>
  <c r="R265" i="46"/>
  <c r="R264" i="46"/>
  <c r="R263" i="46"/>
  <c r="R262" i="46"/>
  <c r="R261" i="46"/>
  <c r="R260" i="46"/>
  <c r="R259" i="46"/>
  <c r="R258" i="46"/>
  <c r="R257" i="46"/>
  <c r="R256" i="46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F265" i="46"/>
  <c r="G265" i="46"/>
  <c r="F264" i="46"/>
  <c r="G264" i="46"/>
  <c r="F263" i="46"/>
  <c r="G263" i="46"/>
  <c r="F262" i="46"/>
  <c r="G262" i="46" s="1"/>
  <c r="F261" i="46"/>
  <c r="G261" i="46"/>
  <c r="F260" i="46"/>
  <c r="G260" i="46" s="1"/>
  <c r="F259" i="46"/>
  <c r="G259" i="46"/>
  <c r="F258" i="46"/>
  <c r="G258" i="46"/>
  <c r="F257" i="46"/>
  <c r="G257" i="46"/>
  <c r="F256" i="46"/>
  <c r="G256" i="46" s="1"/>
  <c r="F255" i="46"/>
  <c r="G255" i="46"/>
  <c r="F254" i="46"/>
  <c r="G254" i="46"/>
  <c r="F253" i="46"/>
  <c r="G253" i="46"/>
  <c r="S148" i="7"/>
  <c r="S147" i="7"/>
  <c r="S146" i="7"/>
  <c r="S145" i="7"/>
  <c r="S144" i="7"/>
  <c r="S143" i="7"/>
  <c r="S142" i="7"/>
  <c r="S141" i="7"/>
  <c r="S140" i="7"/>
  <c r="K148" i="7"/>
  <c r="K147" i="7"/>
  <c r="K146" i="7"/>
  <c r="K145" i="7"/>
  <c r="K144" i="7"/>
  <c r="K143" i="7"/>
  <c r="K142" i="7"/>
  <c r="K141" i="7"/>
  <c r="L148" i="7" s="1"/>
  <c r="K140" i="7"/>
  <c r="F148" i="7"/>
  <c r="G148" i="7" s="1"/>
  <c r="F147" i="7"/>
  <c r="G147" i="7" s="1"/>
  <c r="F146" i="7"/>
  <c r="G146" i="7" s="1"/>
  <c r="F145" i="7"/>
  <c r="G145" i="7" s="1"/>
  <c r="F144" i="7"/>
  <c r="G144" i="7" s="1"/>
  <c r="F143" i="7"/>
  <c r="G143" i="7" s="1"/>
  <c r="F142" i="7"/>
  <c r="G142" i="7" s="1"/>
  <c r="F141" i="7"/>
  <c r="G141" i="7" s="1"/>
  <c r="F140" i="7"/>
  <c r="G140" i="7" s="1"/>
  <c r="R275" i="36"/>
  <c r="R274" i="36"/>
  <c r="R273" i="36"/>
  <c r="R272" i="36"/>
  <c r="R271" i="36"/>
  <c r="R270" i="36"/>
  <c r="R269" i="36"/>
  <c r="R268" i="36"/>
  <c r="R267" i="36"/>
  <c r="R266" i="36"/>
  <c r="R265" i="36"/>
  <c r="R264" i="36"/>
  <c r="R263" i="36"/>
  <c r="R262" i="36"/>
  <c r="R261" i="36"/>
  <c r="R260" i="36"/>
  <c r="F275" i="36"/>
  <c r="G275" i="36" s="1"/>
  <c r="F274" i="36"/>
  <c r="G274" i="36" s="1"/>
  <c r="F273" i="36"/>
  <c r="G273" i="36"/>
  <c r="F272" i="36"/>
  <c r="G272" i="36" s="1"/>
  <c r="F271" i="36"/>
  <c r="G271" i="36" s="1"/>
  <c r="F270" i="36"/>
  <c r="G270" i="36" s="1"/>
  <c r="F269" i="36"/>
  <c r="G269" i="36" s="1"/>
  <c r="F268" i="36"/>
  <c r="G268" i="36" s="1"/>
  <c r="F267" i="36"/>
  <c r="G267" i="36" s="1"/>
  <c r="F266" i="36"/>
  <c r="G266" i="36" s="1"/>
  <c r="F265" i="36"/>
  <c r="G265" i="36"/>
  <c r="F264" i="36"/>
  <c r="G264" i="36" s="1"/>
  <c r="F263" i="36"/>
  <c r="G263" i="36" s="1"/>
  <c r="F262" i="36"/>
  <c r="G262" i="36" s="1"/>
  <c r="F261" i="36"/>
  <c r="G261" i="36"/>
  <c r="F260" i="36"/>
  <c r="G260" i="36" s="1"/>
  <c r="F210" i="35"/>
  <c r="G210" i="35" s="1"/>
  <c r="F211" i="35"/>
  <c r="G211" i="35" s="1"/>
  <c r="F212" i="35"/>
  <c r="G212" i="35"/>
  <c r="F213" i="35"/>
  <c r="G213" i="35" s="1"/>
  <c r="F214" i="35"/>
  <c r="G214" i="35" s="1"/>
  <c r="F215" i="35"/>
  <c r="G215" i="35" s="1"/>
  <c r="F216" i="35"/>
  <c r="G216" i="35" s="1"/>
  <c r="F217" i="35"/>
  <c r="G217" i="35" s="1"/>
  <c r="F218" i="35"/>
  <c r="G218" i="35" s="1"/>
  <c r="F219" i="35"/>
  <c r="G219" i="35" s="1"/>
  <c r="F220" i="35"/>
  <c r="G220" i="35"/>
  <c r="F221" i="35"/>
  <c r="G221" i="35" s="1"/>
  <c r="F222" i="35"/>
  <c r="G222" i="35" s="1"/>
  <c r="F223" i="35"/>
  <c r="G223" i="35" s="1"/>
  <c r="L292" i="33"/>
  <c r="L290" i="33"/>
  <c r="L288" i="33"/>
  <c r="L286" i="33"/>
  <c r="L284" i="33"/>
  <c r="L282" i="33"/>
  <c r="K103" i="31"/>
  <c r="K101" i="31"/>
  <c r="K100" i="31"/>
  <c r="K99" i="31"/>
  <c r="K97" i="31"/>
  <c r="K96" i="31"/>
  <c r="K94" i="31"/>
  <c r="F94" i="31"/>
  <c r="G94" i="31"/>
  <c r="F95" i="31"/>
  <c r="G95" i="31"/>
  <c r="F96" i="31"/>
  <c r="G96" i="31"/>
  <c r="F97" i="31"/>
  <c r="G97" i="31"/>
  <c r="F98" i="31"/>
  <c r="G98" i="31"/>
  <c r="F99" i="31"/>
  <c r="G99" i="31"/>
  <c r="F100" i="31"/>
  <c r="G100" i="31"/>
  <c r="F101" i="31"/>
  <c r="G101" i="31"/>
  <c r="F102" i="31"/>
  <c r="G102" i="31"/>
  <c r="F103" i="31"/>
  <c r="G103" i="31"/>
  <c r="K149" i="9"/>
  <c r="K147" i="9"/>
  <c r="K146" i="9"/>
  <c r="K144" i="9"/>
  <c r="K142" i="9"/>
  <c r="K140" i="9"/>
  <c r="K138" i="9"/>
  <c r="F149" i="9"/>
  <c r="G149" i="9" s="1"/>
  <c r="F148" i="9"/>
  <c r="G148" i="9" s="1"/>
  <c r="F147" i="9"/>
  <c r="G147" i="9" s="1"/>
  <c r="F146" i="9"/>
  <c r="G146" i="9" s="1"/>
  <c r="F145" i="9"/>
  <c r="G145" i="9" s="1"/>
  <c r="F144" i="9"/>
  <c r="G144" i="9" s="1"/>
  <c r="F143" i="9"/>
  <c r="G143" i="9" s="1"/>
  <c r="F142" i="9"/>
  <c r="G142" i="9" s="1"/>
  <c r="F141" i="9"/>
  <c r="G141" i="9" s="1"/>
  <c r="F140" i="9"/>
  <c r="G140" i="9" s="1"/>
  <c r="F139" i="9"/>
  <c r="G139" i="9" s="1"/>
  <c r="F138" i="9"/>
  <c r="G138" i="9" s="1"/>
  <c r="K123" i="34"/>
  <c r="K121" i="34"/>
  <c r="K119" i="34"/>
  <c r="K117" i="34"/>
  <c r="K115" i="34"/>
  <c r="K113" i="34"/>
  <c r="K111" i="34"/>
  <c r="K109" i="34"/>
  <c r="K107" i="34"/>
  <c r="K105" i="34"/>
  <c r="K218" i="32"/>
  <c r="K219" i="32"/>
  <c r="K220" i="32"/>
  <c r="K222" i="32"/>
  <c r="K224" i="32"/>
  <c r="K226" i="32"/>
  <c r="F218" i="32"/>
  <c r="G218" i="32" s="1"/>
  <c r="F219" i="32"/>
  <c r="G219" i="32"/>
  <c r="F220" i="32"/>
  <c r="G220" i="32"/>
  <c r="F221" i="32"/>
  <c r="G221" i="32"/>
  <c r="F222" i="32"/>
  <c r="G222" i="32"/>
  <c r="F223" i="32"/>
  <c r="G223" i="32"/>
  <c r="F224" i="32"/>
  <c r="G224" i="32"/>
  <c r="F225" i="32"/>
  <c r="G225" i="32"/>
  <c r="F226" i="32"/>
  <c r="G226" i="32"/>
  <c r="K78" i="59"/>
  <c r="K79" i="59"/>
  <c r="K81" i="59"/>
  <c r="K83" i="59"/>
  <c r="K85" i="59"/>
  <c r="K87" i="59"/>
  <c r="F78" i="59"/>
  <c r="G78" i="59"/>
  <c r="F79" i="59"/>
  <c r="G79" i="59"/>
  <c r="F81" i="59"/>
  <c r="G81" i="59"/>
  <c r="F82" i="59"/>
  <c r="G82" i="59"/>
  <c r="F83" i="59"/>
  <c r="G83" i="59"/>
  <c r="F84" i="59"/>
  <c r="G84" i="59"/>
  <c r="F85" i="59"/>
  <c r="G85" i="59"/>
  <c r="F86" i="59"/>
  <c r="G86" i="59"/>
  <c r="F87" i="59"/>
  <c r="G87" i="59"/>
  <c r="F88" i="59"/>
  <c r="G88" i="59"/>
  <c r="K53" i="13"/>
  <c r="K51" i="13"/>
  <c r="K45" i="13"/>
  <c r="K172" i="48"/>
  <c r="K173" i="48"/>
  <c r="K174" i="48"/>
  <c r="K175" i="48"/>
  <c r="K176" i="48"/>
  <c r="K178" i="48"/>
  <c r="K179" i="48"/>
  <c r="K180" i="48"/>
  <c r="K181" i="48"/>
  <c r="K182" i="48"/>
  <c r="F172" i="48"/>
  <c r="G172" i="48" s="1"/>
  <c r="F173" i="48"/>
  <c r="G173" i="48"/>
  <c r="F174" i="48"/>
  <c r="G174" i="48" s="1"/>
  <c r="F175" i="48"/>
  <c r="G175" i="48" s="1"/>
  <c r="F176" i="48"/>
  <c r="G176" i="48" s="1"/>
  <c r="F177" i="48"/>
  <c r="G177" i="48" s="1"/>
  <c r="F178" i="48"/>
  <c r="G178" i="48" s="1"/>
  <c r="F179" i="48"/>
  <c r="G179" i="48" s="1"/>
  <c r="F180" i="48"/>
  <c r="G180" i="48" s="1"/>
  <c r="F181" i="48"/>
  <c r="G181" i="48"/>
  <c r="F182" i="48"/>
  <c r="G182" i="48" s="1"/>
  <c r="K295" i="28"/>
  <c r="K297" i="28"/>
  <c r="K299" i="28"/>
  <c r="K301" i="28"/>
  <c r="K303" i="28"/>
  <c r="K305" i="28"/>
  <c r="K307" i="28"/>
  <c r="K309" i="28"/>
  <c r="F295" i="28"/>
  <c r="G295" i="28" s="1"/>
  <c r="F296" i="28"/>
  <c r="G296" i="28" s="1"/>
  <c r="F297" i="28"/>
  <c r="G297" i="28"/>
  <c r="F298" i="28"/>
  <c r="G298" i="28" s="1"/>
  <c r="F299" i="28"/>
  <c r="G299" i="28"/>
  <c r="F300" i="28"/>
  <c r="G300" i="28"/>
  <c r="F301" i="28"/>
  <c r="G301" i="28"/>
  <c r="F302" i="28"/>
  <c r="G302" i="28" s="1"/>
  <c r="F303" i="28"/>
  <c r="G303" i="28" s="1"/>
  <c r="F304" i="28"/>
  <c r="G304" i="28" s="1"/>
  <c r="F305" i="28"/>
  <c r="G305" i="28" s="1"/>
  <c r="F306" i="28"/>
  <c r="G306" i="28" s="1"/>
  <c r="F307" i="28"/>
  <c r="G307" i="28" s="1"/>
  <c r="F308" i="28"/>
  <c r="G308" i="28"/>
  <c r="F309" i="28"/>
  <c r="G309" i="28"/>
  <c r="F310" i="28"/>
  <c r="G310" i="28" s="1"/>
  <c r="K256" i="27"/>
  <c r="K258" i="27"/>
  <c r="K260" i="27"/>
  <c r="K262" i="27"/>
  <c r="K264" i="27"/>
  <c r="K266" i="27"/>
  <c r="F124" i="34"/>
  <c r="G124" i="34" s="1"/>
  <c r="F123" i="34"/>
  <c r="G123" i="34" s="1"/>
  <c r="F122" i="34"/>
  <c r="G122" i="34" s="1"/>
  <c r="F121" i="34"/>
  <c r="G121" i="34" s="1"/>
  <c r="F120" i="34"/>
  <c r="G120" i="34" s="1"/>
  <c r="F119" i="34"/>
  <c r="G119" i="34" s="1"/>
  <c r="F118" i="34"/>
  <c r="G118" i="34" s="1"/>
  <c r="F117" i="34"/>
  <c r="G117" i="34" s="1"/>
  <c r="F116" i="34"/>
  <c r="G116" i="34" s="1"/>
  <c r="F115" i="34"/>
  <c r="G115" i="34" s="1"/>
  <c r="F114" i="34"/>
  <c r="G114" i="34" s="1"/>
  <c r="F113" i="34"/>
  <c r="G113" i="34" s="1"/>
  <c r="F112" i="34"/>
  <c r="G112" i="34"/>
  <c r="F111" i="34"/>
  <c r="G111" i="34" s="1"/>
  <c r="F110" i="34"/>
  <c r="G110" i="34" s="1"/>
  <c r="F109" i="34"/>
  <c r="G109" i="34" s="1"/>
  <c r="F108" i="34"/>
  <c r="G108" i="34" s="1"/>
  <c r="H124" i="34" s="1"/>
  <c r="F107" i="34"/>
  <c r="G107" i="34" s="1"/>
  <c r="F106" i="34"/>
  <c r="G106" i="34" s="1"/>
  <c r="F105" i="34"/>
  <c r="G105" i="34" s="1"/>
  <c r="G291" i="33"/>
  <c r="H291" i="33"/>
  <c r="G290" i="33"/>
  <c r="H290" i="33"/>
  <c r="G289" i="33"/>
  <c r="H289" i="33"/>
  <c r="G288" i="33"/>
  <c r="H288" i="33"/>
  <c r="G287" i="33"/>
  <c r="H287" i="33"/>
  <c r="G286" i="33"/>
  <c r="H286" i="33"/>
  <c r="G285" i="33"/>
  <c r="H285" i="33"/>
  <c r="G284" i="33"/>
  <c r="H284" i="33"/>
  <c r="G283" i="33"/>
  <c r="H283" i="33"/>
  <c r="G282" i="33"/>
  <c r="H282" i="33"/>
  <c r="F54" i="13"/>
  <c r="G54" i="13"/>
  <c r="F53" i="13"/>
  <c r="G53" i="13"/>
  <c r="F52" i="13"/>
  <c r="G52" i="13"/>
  <c r="F51" i="13"/>
  <c r="G51" i="13"/>
  <c r="F50" i="13"/>
  <c r="G50" i="13"/>
  <c r="F49" i="13"/>
  <c r="G49" i="13"/>
  <c r="F48" i="13"/>
  <c r="G48" i="13"/>
  <c r="F47" i="13"/>
  <c r="G47" i="13"/>
  <c r="F46" i="13"/>
  <c r="G46" i="13"/>
  <c r="F45" i="13"/>
  <c r="G45" i="13"/>
  <c r="F266" i="27"/>
  <c r="G266" i="27" s="1"/>
  <c r="F265" i="27"/>
  <c r="G265" i="27" s="1"/>
  <c r="F264" i="27"/>
  <c r="G264" i="27" s="1"/>
  <c r="F263" i="27"/>
  <c r="G263" i="27" s="1"/>
  <c r="F262" i="27"/>
  <c r="G262" i="27" s="1"/>
  <c r="F261" i="27"/>
  <c r="G261" i="27"/>
  <c r="F260" i="27"/>
  <c r="G260" i="27"/>
  <c r="F259" i="27"/>
  <c r="G259" i="27" s="1"/>
  <c r="F258" i="27"/>
  <c r="G258" i="27"/>
  <c r="F257" i="27"/>
  <c r="G257" i="27" s="1"/>
  <c r="F256" i="27"/>
  <c r="G256" i="27" s="1"/>
  <c r="F267" i="23"/>
  <c r="G267" i="23" s="1"/>
  <c r="F266" i="23"/>
  <c r="G266" i="23" s="1"/>
  <c r="F265" i="23"/>
  <c r="G265" i="23" s="1"/>
  <c r="F264" i="23"/>
  <c r="G264" i="23" s="1"/>
  <c r="F263" i="23"/>
  <c r="G263" i="23" s="1"/>
  <c r="F262" i="23"/>
  <c r="G262" i="23" s="1"/>
  <c r="F261" i="23"/>
  <c r="G261" i="23" s="1"/>
  <c r="F260" i="23"/>
  <c r="G260" i="23" s="1"/>
  <c r="F259" i="23"/>
  <c r="G259" i="23" s="1"/>
  <c r="F258" i="23"/>
  <c r="G258" i="23" s="1"/>
  <c r="F257" i="23"/>
  <c r="G257" i="23"/>
  <c r="K260" i="22"/>
  <c r="K258" i="22"/>
  <c r="K256" i="22"/>
  <c r="K254" i="22"/>
  <c r="K252" i="22"/>
  <c r="K250" i="22"/>
  <c r="K248" i="22"/>
  <c r="F248" i="22"/>
  <c r="G248" i="22" s="1"/>
  <c r="F249" i="22"/>
  <c r="G249" i="22" s="1"/>
  <c r="F250" i="22"/>
  <c r="G250" i="22" s="1"/>
  <c r="F251" i="22"/>
  <c r="G251" i="22" s="1"/>
  <c r="F252" i="22"/>
  <c r="G252" i="22" s="1"/>
  <c r="F253" i="22"/>
  <c r="G253" i="22" s="1"/>
  <c r="F254" i="22"/>
  <c r="G254" i="22" s="1"/>
  <c r="F255" i="22"/>
  <c r="G255" i="22" s="1"/>
  <c r="F256" i="22"/>
  <c r="G256" i="22" s="1"/>
  <c r="F257" i="22"/>
  <c r="G257" i="22" s="1"/>
  <c r="F258" i="22"/>
  <c r="G258" i="22" s="1"/>
  <c r="F259" i="22"/>
  <c r="G259" i="22" s="1"/>
  <c r="F260" i="22"/>
  <c r="G260" i="22" s="1"/>
  <c r="F261" i="22"/>
  <c r="G261" i="22" s="1"/>
  <c r="K78" i="20"/>
  <c r="K79" i="20"/>
  <c r="K80" i="20"/>
  <c r="K81" i="20"/>
  <c r="K82" i="20"/>
  <c r="K83" i="20"/>
  <c r="F78" i="20"/>
  <c r="G78" i="20" s="1"/>
  <c r="F79" i="20"/>
  <c r="G79" i="20" s="1"/>
  <c r="F80" i="20"/>
  <c r="G80" i="20" s="1"/>
  <c r="F81" i="20"/>
  <c r="G81" i="20" s="1"/>
  <c r="F82" i="20"/>
  <c r="G82" i="20" s="1"/>
  <c r="F83" i="20"/>
  <c r="G83" i="20" s="1"/>
  <c r="J51" i="20"/>
  <c r="K26" i="20"/>
  <c r="K27" i="20"/>
  <c r="K30" i="20"/>
  <c r="K32" i="20"/>
  <c r="K36" i="20"/>
  <c r="K40" i="20"/>
  <c r="K41" i="20"/>
  <c r="K42" i="20"/>
  <c r="K44" i="20"/>
  <c r="K46" i="20"/>
  <c r="K48" i="20"/>
  <c r="K52" i="20"/>
  <c r="K56" i="20"/>
  <c r="L67" i="20" s="1"/>
  <c r="K58" i="20"/>
  <c r="K60" i="20"/>
  <c r="K62" i="20"/>
  <c r="K65" i="20"/>
  <c r="K67" i="20"/>
  <c r="K68" i="20"/>
  <c r="K69" i="20"/>
  <c r="K70" i="20"/>
  <c r="K71" i="20"/>
  <c r="K72" i="20"/>
  <c r="K73" i="20"/>
  <c r="K74" i="20"/>
  <c r="K75" i="20"/>
  <c r="K76" i="20"/>
  <c r="K77" i="20"/>
  <c r="F286" i="19"/>
  <c r="G286" i="19" s="1"/>
  <c r="F285" i="19"/>
  <c r="G285" i="19" s="1"/>
  <c r="F284" i="19"/>
  <c r="G284" i="19" s="1"/>
  <c r="F283" i="19"/>
  <c r="G283" i="19" s="1"/>
  <c r="F282" i="19"/>
  <c r="G282" i="19" s="1"/>
  <c r="F281" i="19"/>
  <c r="G281" i="19" s="1"/>
  <c r="F280" i="19"/>
  <c r="G280" i="19" s="1"/>
  <c r="F279" i="19"/>
  <c r="G279" i="19" s="1"/>
  <c r="F278" i="19"/>
  <c r="G278" i="19" s="1"/>
  <c r="F277" i="19"/>
  <c r="G277" i="19" s="1"/>
  <c r="F276" i="19"/>
  <c r="G276" i="19" s="1"/>
  <c r="F275" i="19"/>
  <c r="G275" i="19" s="1"/>
  <c r="F274" i="19"/>
  <c r="G274" i="19" s="1"/>
  <c r="F273" i="19"/>
  <c r="G273" i="19" s="1"/>
  <c r="K244" i="18"/>
  <c r="K242" i="18"/>
  <c r="K240" i="18"/>
  <c r="K238" i="18"/>
  <c r="K236" i="18"/>
  <c r="K234" i="18"/>
  <c r="K233" i="18"/>
  <c r="K231" i="18"/>
  <c r="S245" i="18"/>
  <c r="S244" i="18"/>
  <c r="S243" i="18"/>
  <c r="S242" i="18"/>
  <c r="S241" i="18"/>
  <c r="S240" i="18"/>
  <c r="S239" i="18"/>
  <c r="S238" i="18"/>
  <c r="S237" i="18"/>
  <c r="S236" i="18"/>
  <c r="S235" i="18"/>
  <c r="S234" i="18"/>
  <c r="S233" i="18"/>
  <c r="S232" i="18"/>
  <c r="S231" i="18"/>
  <c r="F245" i="18"/>
  <c r="G245" i="18" s="1"/>
  <c r="F244" i="18"/>
  <c r="G244" i="18" s="1"/>
  <c r="F243" i="18"/>
  <c r="G243" i="18" s="1"/>
  <c r="F242" i="18"/>
  <c r="G242" i="18" s="1"/>
  <c r="F241" i="18"/>
  <c r="G241" i="18" s="1"/>
  <c r="F240" i="18"/>
  <c r="G240" i="18" s="1"/>
  <c r="F239" i="18"/>
  <c r="G239" i="18" s="1"/>
  <c r="F238" i="18"/>
  <c r="G238" i="18" s="1"/>
  <c r="F237" i="18"/>
  <c r="G237" i="18" s="1"/>
  <c r="F236" i="18"/>
  <c r="G236" i="18" s="1"/>
  <c r="F235" i="18"/>
  <c r="G235" i="18" s="1"/>
  <c r="F234" i="18"/>
  <c r="G234" i="18" s="1"/>
  <c r="F233" i="18"/>
  <c r="G233" i="18" s="1"/>
  <c r="F232" i="18"/>
  <c r="G232" i="18" s="1"/>
  <c r="F231" i="18"/>
  <c r="G231" i="18" s="1"/>
  <c r="K136" i="15"/>
  <c r="K135" i="15"/>
  <c r="K134" i="15"/>
  <c r="K133" i="15"/>
  <c r="K132" i="15"/>
  <c r="K131" i="15"/>
  <c r="J136" i="15"/>
  <c r="J130" i="15"/>
  <c r="F136" i="15"/>
  <c r="G136" i="15" s="1"/>
  <c r="F135" i="15"/>
  <c r="G135" i="15"/>
  <c r="F134" i="15"/>
  <c r="G134" i="15" s="1"/>
  <c r="F133" i="15"/>
  <c r="G133" i="15" s="1"/>
  <c r="F132" i="15"/>
  <c r="G132" i="15" s="1"/>
  <c r="F131" i="15"/>
  <c r="G131" i="15" s="1"/>
  <c r="R142" i="39"/>
  <c r="R141" i="39"/>
  <c r="R140" i="39"/>
  <c r="R139" i="39"/>
  <c r="R138" i="39"/>
  <c r="R137" i="39"/>
  <c r="R136" i="39"/>
  <c r="R135" i="39"/>
  <c r="R134" i="39"/>
  <c r="R133" i="39"/>
  <c r="R132" i="39"/>
  <c r="R131" i="39"/>
  <c r="R130" i="39"/>
  <c r="R129" i="39"/>
  <c r="R128" i="39"/>
  <c r="R127" i="39"/>
  <c r="R126" i="39"/>
  <c r="R125" i="39"/>
  <c r="R124" i="39"/>
  <c r="R123" i="39"/>
  <c r="R122" i="39"/>
  <c r="R121" i="39"/>
  <c r="R120" i="39"/>
  <c r="R119" i="39"/>
  <c r="R118" i="39"/>
  <c r="R117" i="39"/>
  <c r="R116" i="39"/>
  <c r="R115" i="39"/>
  <c r="R114" i="39"/>
  <c r="R113" i="39"/>
  <c r="R112" i="39"/>
  <c r="R111" i="39"/>
  <c r="R110" i="39"/>
  <c r="R109" i="39"/>
  <c r="R108" i="39"/>
  <c r="K318" i="29"/>
  <c r="K317" i="29"/>
  <c r="K315" i="29"/>
  <c r="K313" i="29"/>
  <c r="K312" i="29"/>
  <c r="K311" i="29"/>
  <c r="K252" i="40"/>
  <c r="K251" i="40"/>
  <c r="K250" i="40"/>
  <c r="K249" i="40"/>
  <c r="K248" i="40"/>
  <c r="K247" i="40"/>
  <c r="K246" i="40"/>
  <c r="K245" i="40"/>
  <c r="F15" i="69"/>
  <c r="G15" i="69" s="1"/>
  <c r="F16" i="69"/>
  <c r="G16" i="69" s="1"/>
  <c r="F17" i="69"/>
  <c r="G17" i="69" s="1"/>
  <c r="F18" i="69"/>
  <c r="G18" i="69" s="1"/>
  <c r="F19" i="69"/>
  <c r="G19" i="69"/>
  <c r="F20" i="69"/>
  <c r="G20" i="69"/>
  <c r="F21" i="69"/>
  <c r="G21" i="69"/>
  <c r="F22" i="69"/>
  <c r="G22" i="69" s="1"/>
  <c r="F23" i="69"/>
  <c r="G23" i="69" s="1"/>
  <c r="F24" i="69"/>
  <c r="G24" i="69" s="1"/>
  <c r="F25" i="69"/>
  <c r="G25" i="69" s="1"/>
  <c r="F26" i="69"/>
  <c r="G26" i="69" s="1"/>
  <c r="F27" i="69"/>
  <c r="G27" i="69"/>
  <c r="K17" i="69"/>
  <c r="K19" i="69"/>
  <c r="K21" i="69"/>
  <c r="K23" i="69"/>
  <c r="K25" i="69"/>
  <c r="K27" i="69"/>
  <c r="T27" i="69"/>
  <c r="T26" i="69"/>
  <c r="T25" i="69"/>
  <c r="T24" i="69"/>
  <c r="T23" i="69"/>
  <c r="T22" i="69"/>
  <c r="T21" i="69"/>
  <c r="T20" i="69"/>
  <c r="T19" i="69"/>
  <c r="T18" i="69"/>
  <c r="T17" i="69"/>
  <c r="T16" i="69"/>
  <c r="T15" i="69"/>
  <c r="F253" i="40"/>
  <c r="G253" i="40" s="1"/>
  <c r="F254" i="40"/>
  <c r="G254" i="40" s="1"/>
  <c r="F255" i="40"/>
  <c r="G255" i="40" s="1"/>
  <c r="F256" i="40"/>
  <c r="G256" i="40" s="1"/>
  <c r="F257" i="40"/>
  <c r="G257" i="40" s="1"/>
  <c r="F258" i="40"/>
  <c r="G258" i="40" s="1"/>
  <c r="F259" i="40"/>
  <c r="G259" i="40" s="1"/>
  <c r="F260" i="40"/>
  <c r="G260" i="40" s="1"/>
  <c r="F261" i="40"/>
  <c r="G261" i="40"/>
  <c r="F262" i="40"/>
  <c r="G262" i="40" s="1"/>
  <c r="F263" i="40"/>
  <c r="G263" i="40" s="1"/>
  <c r="F264" i="40"/>
  <c r="G264" i="40" s="1"/>
  <c r="F265" i="40"/>
  <c r="G265" i="40" s="1"/>
  <c r="F266" i="40"/>
  <c r="G266" i="40" s="1"/>
  <c r="F267" i="40"/>
  <c r="G267" i="40" s="1"/>
  <c r="F268" i="40"/>
  <c r="G268" i="40" s="1"/>
  <c r="F269" i="40"/>
  <c r="G269" i="40" s="1"/>
  <c r="K254" i="40"/>
  <c r="K256" i="40"/>
  <c r="K258" i="40"/>
  <c r="K260" i="40"/>
  <c r="K262" i="40"/>
  <c r="K264" i="40"/>
  <c r="K266" i="40"/>
  <c r="K268" i="40"/>
  <c r="R153" i="39"/>
  <c r="R152" i="39"/>
  <c r="R151" i="39"/>
  <c r="R150" i="39"/>
  <c r="R149" i="39"/>
  <c r="R148" i="39"/>
  <c r="R147" i="39"/>
  <c r="R146" i="39"/>
  <c r="R145" i="39"/>
  <c r="R144" i="39"/>
  <c r="R143" i="39"/>
  <c r="K153" i="39"/>
  <c r="K151" i="39"/>
  <c r="K149" i="39"/>
  <c r="K147" i="39"/>
  <c r="K145" i="39"/>
  <c r="K143" i="39"/>
  <c r="F153" i="39"/>
  <c r="G153" i="39"/>
  <c r="F152" i="39"/>
  <c r="G152" i="39" s="1"/>
  <c r="F151" i="39"/>
  <c r="G151" i="39" s="1"/>
  <c r="F150" i="39"/>
  <c r="G150" i="39" s="1"/>
  <c r="F149" i="39"/>
  <c r="G149" i="39" s="1"/>
  <c r="F148" i="39"/>
  <c r="G148" i="39" s="1"/>
  <c r="F147" i="39"/>
  <c r="G147" i="39" s="1"/>
  <c r="F146" i="39"/>
  <c r="G146" i="39" s="1"/>
  <c r="F145" i="39"/>
  <c r="G145" i="39"/>
  <c r="F144" i="39"/>
  <c r="G144" i="39" s="1"/>
  <c r="F143" i="39"/>
  <c r="G143" i="39" s="1"/>
  <c r="S318" i="29"/>
  <c r="S317" i="29"/>
  <c r="S316" i="29"/>
  <c r="S315" i="29"/>
  <c r="S314" i="29"/>
  <c r="S313" i="29"/>
  <c r="S312" i="29"/>
  <c r="S311" i="29"/>
  <c r="D318" i="29"/>
  <c r="G318" i="29"/>
  <c r="D317" i="29"/>
  <c r="G317" i="29"/>
  <c r="D316" i="29"/>
  <c r="G316" i="29"/>
  <c r="D315" i="29"/>
  <c r="G315" i="29"/>
  <c r="D314" i="29"/>
  <c r="G314" i="29"/>
  <c r="D313" i="29"/>
  <c r="G313" i="29"/>
  <c r="D312" i="29"/>
  <c r="G312" i="29"/>
  <c r="D311" i="29"/>
  <c r="G311" i="29"/>
  <c r="D310" i="29"/>
  <c r="D309" i="29"/>
  <c r="D308" i="29"/>
  <c r="D307" i="29"/>
  <c r="D306" i="29"/>
  <c r="D305" i="29"/>
  <c r="D304" i="29"/>
  <c r="D303" i="29"/>
  <c r="J113" i="18"/>
  <c r="J74" i="18"/>
  <c r="K216" i="25"/>
  <c r="K217" i="25"/>
  <c r="K219" i="25"/>
  <c r="K220" i="25"/>
  <c r="K221" i="25"/>
  <c r="K222" i="25"/>
  <c r="K223" i="25"/>
  <c r="F216" i="25"/>
  <c r="G216" i="25" s="1"/>
  <c r="F217" i="25"/>
  <c r="G217" i="25" s="1"/>
  <c r="F218" i="25"/>
  <c r="G218" i="25" s="1"/>
  <c r="F219" i="25"/>
  <c r="G219" i="25" s="1"/>
  <c r="F220" i="25"/>
  <c r="G220" i="25"/>
  <c r="F221" i="25"/>
  <c r="G221" i="25" s="1"/>
  <c r="F222" i="25"/>
  <c r="G222" i="25" s="1"/>
  <c r="F223" i="25"/>
  <c r="G223" i="25" s="1"/>
  <c r="K216" i="18"/>
  <c r="K218" i="18"/>
  <c r="K222" i="18"/>
  <c r="K224" i="18"/>
  <c r="K226" i="18"/>
  <c r="K228" i="18"/>
  <c r="K229" i="18"/>
  <c r="K230" i="18"/>
  <c r="K132" i="7"/>
  <c r="K133" i="7"/>
  <c r="K134" i="7"/>
  <c r="K135" i="7"/>
  <c r="K136" i="7"/>
  <c r="K137" i="7"/>
  <c r="K138" i="7"/>
  <c r="F132" i="7"/>
  <c r="G132" i="7" s="1"/>
  <c r="F133" i="7"/>
  <c r="G133" i="7" s="1"/>
  <c r="F134" i="7"/>
  <c r="G134" i="7" s="1"/>
  <c r="F135" i="7"/>
  <c r="G135" i="7" s="1"/>
  <c r="F136" i="7"/>
  <c r="G136" i="7" s="1"/>
  <c r="F137" i="7"/>
  <c r="G137" i="7" s="1"/>
  <c r="F138" i="7"/>
  <c r="G138" i="7" s="1"/>
  <c r="F139" i="7"/>
  <c r="G139" i="7" s="1"/>
  <c r="K130" i="9"/>
  <c r="K235" i="22"/>
  <c r="K237" i="22"/>
  <c r="K239" i="22"/>
  <c r="K243" i="22"/>
  <c r="K245" i="22"/>
  <c r="K247" i="22"/>
  <c r="F76" i="21"/>
  <c r="G76" i="21" s="1"/>
  <c r="F77" i="21"/>
  <c r="G77" i="21" s="1"/>
  <c r="F78" i="21"/>
  <c r="G78" i="21" s="1"/>
  <c r="F79" i="21"/>
  <c r="G79" i="21" s="1"/>
  <c r="F80" i="21"/>
  <c r="G80" i="21" s="1"/>
  <c r="F81" i="21"/>
  <c r="G81" i="21" s="1"/>
  <c r="F82" i="21"/>
  <c r="G82" i="21"/>
  <c r="F83" i="21"/>
  <c r="G83" i="21" s="1"/>
  <c r="F84" i="21"/>
  <c r="G84" i="21" s="1"/>
  <c r="F85" i="21"/>
  <c r="G85" i="21" s="1"/>
  <c r="F86" i="21"/>
  <c r="G86" i="21" s="1"/>
  <c r="F87" i="21"/>
  <c r="G87" i="21" s="1"/>
  <c r="F88" i="21"/>
  <c r="G88" i="21" s="1"/>
  <c r="F89" i="21"/>
  <c r="G89" i="21" s="1"/>
  <c r="F90" i="21"/>
  <c r="G90" i="21" s="1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F65" i="59"/>
  <c r="G65" i="59" s="1"/>
  <c r="F66" i="59"/>
  <c r="G66" i="59"/>
  <c r="F67" i="59"/>
  <c r="G67" i="59" s="1"/>
  <c r="F68" i="59"/>
  <c r="G68" i="59" s="1"/>
  <c r="F69" i="59"/>
  <c r="G69" i="59" s="1"/>
  <c r="F70" i="59"/>
  <c r="G70" i="59"/>
  <c r="F71" i="59"/>
  <c r="G71" i="59" s="1"/>
  <c r="F72" i="59"/>
  <c r="G72" i="59" s="1"/>
  <c r="F73" i="59"/>
  <c r="G73" i="59" s="1"/>
  <c r="F74" i="59"/>
  <c r="G74" i="59" s="1"/>
  <c r="F75" i="59"/>
  <c r="G75" i="59" s="1"/>
  <c r="F77" i="59"/>
  <c r="G77" i="59" s="1"/>
  <c r="F235" i="22"/>
  <c r="G235" i="22" s="1"/>
  <c r="F236" i="22"/>
  <c r="G236" i="22" s="1"/>
  <c r="F237" i="22"/>
  <c r="G237" i="22" s="1"/>
  <c r="F238" i="22"/>
  <c r="G238" i="22" s="1"/>
  <c r="F239" i="22"/>
  <c r="G239" i="22" s="1"/>
  <c r="F240" i="22"/>
  <c r="G240" i="22" s="1"/>
  <c r="F241" i="22"/>
  <c r="G241" i="22" s="1"/>
  <c r="F242" i="22"/>
  <c r="G242" i="22" s="1"/>
  <c r="F243" i="22"/>
  <c r="G243" i="22" s="1"/>
  <c r="F244" i="22"/>
  <c r="G244" i="22" s="1"/>
  <c r="F245" i="22"/>
  <c r="G245" i="22" s="1"/>
  <c r="F246" i="22"/>
  <c r="G246" i="22" s="1"/>
  <c r="F247" i="22"/>
  <c r="G247" i="22" s="1"/>
  <c r="K124" i="9"/>
  <c r="K126" i="9"/>
  <c r="K128" i="9"/>
  <c r="K132" i="9"/>
  <c r="K134" i="9"/>
  <c r="K136" i="9"/>
  <c r="F124" i="9"/>
  <c r="G124" i="9" s="1"/>
  <c r="F125" i="9"/>
  <c r="G125" i="9" s="1"/>
  <c r="F126" i="9"/>
  <c r="G126" i="9" s="1"/>
  <c r="F127" i="9"/>
  <c r="G127" i="9" s="1"/>
  <c r="F128" i="9"/>
  <c r="G128" i="9" s="1"/>
  <c r="F129" i="9"/>
  <c r="G129" i="9" s="1"/>
  <c r="F130" i="9"/>
  <c r="G130" i="9" s="1"/>
  <c r="F131" i="9"/>
  <c r="G131" i="9" s="1"/>
  <c r="F132" i="9"/>
  <c r="G132" i="9" s="1"/>
  <c r="F133" i="9"/>
  <c r="G133" i="9" s="1"/>
  <c r="F134" i="9"/>
  <c r="G134" i="9" s="1"/>
  <c r="F135" i="9"/>
  <c r="G135" i="9" s="1"/>
  <c r="F136" i="9"/>
  <c r="G136" i="9"/>
  <c r="F137" i="9"/>
  <c r="G137" i="9"/>
  <c r="K258" i="36"/>
  <c r="K256" i="36"/>
  <c r="K254" i="36"/>
  <c r="K252" i="36"/>
  <c r="K250" i="36"/>
  <c r="K248" i="36"/>
  <c r="G303" i="29"/>
  <c r="G304" i="29"/>
  <c r="G305" i="29"/>
  <c r="G306" i="29"/>
  <c r="G307" i="29"/>
  <c r="G308" i="29"/>
  <c r="G309" i="29"/>
  <c r="G310" i="29"/>
  <c r="T14" i="69"/>
  <c r="T13" i="69"/>
  <c r="T12" i="69"/>
  <c r="T11" i="69"/>
  <c r="T10" i="69"/>
  <c r="T9" i="69"/>
  <c r="T8" i="69"/>
  <c r="T7" i="69"/>
  <c r="T6" i="69"/>
  <c r="T5" i="69"/>
  <c r="T4" i="69"/>
  <c r="T3" i="69"/>
  <c r="T2" i="69"/>
  <c r="F2" i="69"/>
  <c r="G2" i="69" s="1"/>
  <c r="F3" i="69"/>
  <c r="G3" i="69" s="1"/>
  <c r="F4" i="69"/>
  <c r="G4" i="69"/>
  <c r="F5" i="69"/>
  <c r="G5" i="69" s="1"/>
  <c r="F6" i="69"/>
  <c r="G6" i="69" s="1"/>
  <c r="F7" i="69"/>
  <c r="G7" i="69" s="1"/>
  <c r="F8" i="69"/>
  <c r="G8" i="69"/>
  <c r="F9" i="69"/>
  <c r="G9" i="69" s="1"/>
  <c r="F10" i="69"/>
  <c r="G10" i="69" s="1"/>
  <c r="F11" i="69"/>
  <c r="G11" i="69" s="1"/>
  <c r="F12" i="69"/>
  <c r="G12" i="69" s="1"/>
  <c r="F13" i="69"/>
  <c r="G13" i="69" s="1"/>
  <c r="F14" i="69"/>
  <c r="G14" i="69" s="1"/>
  <c r="K3" i="69"/>
  <c r="K5" i="69"/>
  <c r="K7" i="69"/>
  <c r="K9" i="69"/>
  <c r="K11" i="69"/>
  <c r="K13" i="69"/>
  <c r="N3" i="69"/>
  <c r="N4" i="69"/>
  <c r="N5" i="69"/>
  <c r="K252" i="46"/>
  <c r="K250" i="46"/>
  <c r="K248" i="46"/>
  <c r="K246" i="46"/>
  <c r="K244" i="46"/>
  <c r="K242" i="46"/>
  <c r="K240" i="46"/>
  <c r="K238" i="46"/>
  <c r="K243" i="45"/>
  <c r="K245" i="45"/>
  <c r="K247" i="45"/>
  <c r="K249" i="45"/>
  <c r="K251" i="45"/>
  <c r="K253" i="45"/>
  <c r="K255" i="45"/>
  <c r="K257" i="45"/>
  <c r="F243" i="45"/>
  <c r="G243" i="45"/>
  <c r="F244" i="45"/>
  <c r="G244" i="45" s="1"/>
  <c r="F245" i="45"/>
  <c r="G245" i="45" s="1"/>
  <c r="F246" i="45"/>
  <c r="G246" i="45" s="1"/>
  <c r="F247" i="45"/>
  <c r="G247" i="45" s="1"/>
  <c r="F248" i="45"/>
  <c r="G248" i="45" s="1"/>
  <c r="F249" i="45"/>
  <c r="G249" i="45" s="1"/>
  <c r="F250" i="45"/>
  <c r="G250" i="45" s="1"/>
  <c r="F251" i="45"/>
  <c r="G251" i="45" s="1"/>
  <c r="F252" i="45"/>
  <c r="G252" i="45" s="1"/>
  <c r="F253" i="45"/>
  <c r="G253" i="45" s="1"/>
  <c r="F254" i="45"/>
  <c r="G254" i="45" s="1"/>
  <c r="F255" i="45"/>
  <c r="G255" i="45" s="1"/>
  <c r="F256" i="45"/>
  <c r="G256" i="45" s="1"/>
  <c r="F257" i="45"/>
  <c r="G257" i="45" s="1"/>
  <c r="K245" i="47"/>
  <c r="K247" i="47"/>
  <c r="K249" i="47"/>
  <c r="K251" i="47"/>
  <c r="K253" i="47"/>
  <c r="K255" i="47"/>
  <c r="K257" i="47"/>
  <c r="K259" i="47"/>
  <c r="F245" i="47"/>
  <c r="G245" i="47" s="1"/>
  <c r="F246" i="47"/>
  <c r="G246" i="47"/>
  <c r="F247" i="47"/>
  <c r="G247" i="47" s="1"/>
  <c r="F248" i="47"/>
  <c r="G248" i="47" s="1"/>
  <c r="F249" i="47"/>
  <c r="G249" i="47" s="1"/>
  <c r="F250" i="47"/>
  <c r="G250" i="47"/>
  <c r="F251" i="47"/>
  <c r="G251" i="47" s="1"/>
  <c r="F252" i="47"/>
  <c r="G252" i="47" s="1"/>
  <c r="F253" i="47"/>
  <c r="G253" i="47" s="1"/>
  <c r="F254" i="47"/>
  <c r="G254" i="47"/>
  <c r="F255" i="47"/>
  <c r="G255" i="47" s="1"/>
  <c r="F256" i="47"/>
  <c r="G256" i="47" s="1"/>
  <c r="F257" i="47"/>
  <c r="G257" i="47" s="1"/>
  <c r="F258" i="47"/>
  <c r="G258" i="47" s="1"/>
  <c r="F259" i="47"/>
  <c r="G259" i="47" s="1"/>
  <c r="K255" i="44"/>
  <c r="K257" i="44"/>
  <c r="K259" i="44"/>
  <c r="K261" i="44"/>
  <c r="K263" i="44"/>
  <c r="K265" i="44"/>
  <c r="K267" i="44"/>
  <c r="K269" i="44"/>
  <c r="F255" i="44"/>
  <c r="G255" i="44" s="1"/>
  <c r="F256" i="44"/>
  <c r="G256" i="44" s="1"/>
  <c r="F257" i="44"/>
  <c r="G257" i="44"/>
  <c r="F258" i="44"/>
  <c r="G258" i="44" s="1"/>
  <c r="F259" i="44"/>
  <c r="G259" i="44" s="1"/>
  <c r="F260" i="44"/>
  <c r="G260" i="44" s="1"/>
  <c r="F261" i="44"/>
  <c r="G261" i="44" s="1"/>
  <c r="F262" i="44"/>
  <c r="G262" i="44" s="1"/>
  <c r="F263" i="44"/>
  <c r="G263" i="44" s="1"/>
  <c r="F264" i="44"/>
  <c r="G264" i="44" s="1"/>
  <c r="F265" i="44"/>
  <c r="G265" i="44" s="1"/>
  <c r="F266" i="44"/>
  <c r="G266" i="44" s="1"/>
  <c r="F267" i="44"/>
  <c r="G267" i="44" s="1"/>
  <c r="F268" i="44"/>
  <c r="G268" i="44" s="1"/>
  <c r="F269" i="44"/>
  <c r="G269" i="44" s="1"/>
  <c r="K232" i="41"/>
  <c r="K234" i="41"/>
  <c r="K236" i="41"/>
  <c r="K238" i="41"/>
  <c r="K240" i="41"/>
  <c r="K242" i="41"/>
  <c r="F232" i="41"/>
  <c r="G232" i="41" s="1"/>
  <c r="F233" i="41"/>
  <c r="G233" i="41" s="1"/>
  <c r="F234" i="41"/>
  <c r="G234" i="41" s="1"/>
  <c r="F235" i="41"/>
  <c r="G235" i="41" s="1"/>
  <c r="F236" i="41"/>
  <c r="G236" i="41" s="1"/>
  <c r="F237" i="41"/>
  <c r="G237" i="41" s="1"/>
  <c r="F238" i="41"/>
  <c r="G238" i="41" s="1"/>
  <c r="F239" i="41"/>
  <c r="G239" i="41" s="1"/>
  <c r="F240" i="41"/>
  <c r="G240" i="41" s="1"/>
  <c r="F241" i="41"/>
  <c r="G241" i="41" s="1"/>
  <c r="F242" i="41"/>
  <c r="G242" i="41" s="1"/>
  <c r="K197" i="35"/>
  <c r="K199" i="35"/>
  <c r="K202" i="35"/>
  <c r="K203" i="35"/>
  <c r="K205" i="35"/>
  <c r="K207" i="35"/>
  <c r="K209" i="35"/>
  <c r="F197" i="35"/>
  <c r="G197" i="35" s="1"/>
  <c r="F198" i="35"/>
  <c r="G198" i="35" s="1"/>
  <c r="F199" i="35"/>
  <c r="G199" i="35" s="1"/>
  <c r="F200" i="35"/>
  <c r="G200" i="35"/>
  <c r="F201" i="35"/>
  <c r="G201" i="35" s="1"/>
  <c r="F202" i="35"/>
  <c r="G202" i="35" s="1"/>
  <c r="F203" i="35"/>
  <c r="G203" i="35" s="1"/>
  <c r="F204" i="35"/>
  <c r="G204" i="35"/>
  <c r="F205" i="35"/>
  <c r="G205" i="35" s="1"/>
  <c r="F206" i="35"/>
  <c r="G206" i="35" s="1"/>
  <c r="F207" i="35"/>
  <c r="G207" i="35" s="1"/>
  <c r="F208" i="35"/>
  <c r="G208" i="35"/>
  <c r="F209" i="35"/>
  <c r="G209" i="35" s="1"/>
  <c r="K132" i="39"/>
  <c r="K134" i="39"/>
  <c r="K136" i="39"/>
  <c r="K138" i="39"/>
  <c r="K140" i="39"/>
  <c r="K142" i="39"/>
  <c r="F131" i="39"/>
  <c r="G131" i="39" s="1"/>
  <c r="F132" i="39"/>
  <c r="G132" i="39" s="1"/>
  <c r="F133" i="39"/>
  <c r="G133" i="39" s="1"/>
  <c r="F134" i="39"/>
  <c r="G134" i="39" s="1"/>
  <c r="F135" i="39"/>
  <c r="G135" i="39" s="1"/>
  <c r="F136" i="39"/>
  <c r="G136" i="39" s="1"/>
  <c r="F137" i="39"/>
  <c r="G137" i="39" s="1"/>
  <c r="F138" i="39"/>
  <c r="G138" i="39" s="1"/>
  <c r="F139" i="39"/>
  <c r="G139" i="39" s="1"/>
  <c r="F140" i="39"/>
  <c r="G140" i="39" s="1"/>
  <c r="F141" i="39"/>
  <c r="G141" i="39" s="1"/>
  <c r="F142" i="39"/>
  <c r="G142" i="39" s="1"/>
  <c r="F86" i="34"/>
  <c r="G86" i="34" s="1"/>
  <c r="F87" i="34"/>
  <c r="G87" i="34"/>
  <c r="F88" i="34"/>
  <c r="G88" i="34" s="1"/>
  <c r="F89" i="34"/>
  <c r="G89" i="34" s="1"/>
  <c r="F90" i="34"/>
  <c r="G90" i="34" s="1"/>
  <c r="F91" i="34"/>
  <c r="G91" i="34"/>
  <c r="F92" i="34"/>
  <c r="G92" i="34" s="1"/>
  <c r="F93" i="34"/>
  <c r="G93" i="34" s="1"/>
  <c r="F94" i="34"/>
  <c r="G94" i="34" s="1"/>
  <c r="F95" i="34"/>
  <c r="G95" i="34"/>
  <c r="F96" i="34"/>
  <c r="G96" i="34" s="1"/>
  <c r="F97" i="34"/>
  <c r="G97" i="34" s="1"/>
  <c r="F98" i="34"/>
  <c r="G98" i="34" s="1"/>
  <c r="F99" i="34"/>
  <c r="G99" i="34" s="1"/>
  <c r="F100" i="34"/>
  <c r="G100" i="34" s="1"/>
  <c r="F101" i="34"/>
  <c r="G101" i="34" s="1"/>
  <c r="F102" i="34"/>
  <c r="G102" i="34" s="1"/>
  <c r="F103" i="34"/>
  <c r="G103" i="34"/>
  <c r="F104" i="34"/>
  <c r="G104" i="34" s="1"/>
  <c r="K86" i="34"/>
  <c r="K88" i="34"/>
  <c r="K90" i="34"/>
  <c r="K92" i="34"/>
  <c r="K94" i="34"/>
  <c r="K96" i="34"/>
  <c r="K98" i="34"/>
  <c r="K100" i="34"/>
  <c r="K102" i="34"/>
  <c r="K104" i="34"/>
  <c r="F85" i="34"/>
  <c r="G85" i="34" s="1"/>
  <c r="F84" i="34"/>
  <c r="L281" i="33"/>
  <c r="L279" i="33"/>
  <c r="L277" i="33"/>
  <c r="L275" i="33"/>
  <c r="L273" i="33"/>
  <c r="L271" i="33"/>
  <c r="L269" i="33"/>
  <c r="L268" i="33"/>
  <c r="K44" i="13"/>
  <c r="K43" i="13"/>
  <c r="K41" i="13"/>
  <c r="K39" i="13"/>
  <c r="K37" i="13"/>
  <c r="K207" i="32"/>
  <c r="K210" i="32"/>
  <c r="K211" i="32"/>
  <c r="K213" i="32"/>
  <c r="K215" i="32"/>
  <c r="K217" i="32"/>
  <c r="F207" i="32"/>
  <c r="G207" i="32" s="1"/>
  <c r="F208" i="32"/>
  <c r="G208" i="32" s="1"/>
  <c r="F209" i="32"/>
  <c r="G209" i="32"/>
  <c r="F210" i="32"/>
  <c r="G210" i="32" s="1"/>
  <c r="F211" i="32"/>
  <c r="G211" i="32" s="1"/>
  <c r="F212" i="32"/>
  <c r="G212" i="32" s="1"/>
  <c r="F213" i="32"/>
  <c r="G213" i="32"/>
  <c r="F214" i="32"/>
  <c r="G214" i="32" s="1"/>
  <c r="F215" i="32"/>
  <c r="G215" i="32" s="1"/>
  <c r="F216" i="32"/>
  <c r="G216" i="32" s="1"/>
  <c r="F217" i="32"/>
  <c r="G217" i="32"/>
  <c r="K65" i="59"/>
  <c r="K68" i="59"/>
  <c r="K70" i="59"/>
  <c r="K71" i="59"/>
  <c r="K73" i="59"/>
  <c r="K74" i="59"/>
  <c r="K77" i="59"/>
  <c r="K89" i="31"/>
  <c r="K91" i="31"/>
  <c r="K92" i="31"/>
  <c r="K93" i="31"/>
  <c r="F89" i="31"/>
  <c r="G89" i="31"/>
  <c r="F90" i="31"/>
  <c r="G90" i="31"/>
  <c r="F91" i="31"/>
  <c r="G91" i="31" s="1"/>
  <c r="F92" i="31"/>
  <c r="G92" i="31"/>
  <c r="F93" i="31"/>
  <c r="G93" i="31"/>
  <c r="K303" i="29"/>
  <c r="K304" i="29"/>
  <c r="K305" i="29"/>
  <c r="K306" i="29"/>
  <c r="K307" i="29"/>
  <c r="K308" i="29"/>
  <c r="K246" i="27"/>
  <c r="K248" i="27"/>
  <c r="K250" i="27"/>
  <c r="K251" i="27"/>
  <c r="K252" i="27"/>
  <c r="K254" i="27"/>
  <c r="K255" i="27"/>
  <c r="K280" i="28"/>
  <c r="K282" i="28"/>
  <c r="K284" i="28"/>
  <c r="K286" i="28"/>
  <c r="K288" i="28"/>
  <c r="K290" i="28"/>
  <c r="K292" i="28"/>
  <c r="K294" i="28"/>
  <c r="F280" i="28"/>
  <c r="G280" i="28" s="1"/>
  <c r="F281" i="28"/>
  <c r="G281" i="28"/>
  <c r="F282" i="28"/>
  <c r="G282" i="28"/>
  <c r="F283" i="28"/>
  <c r="G283" i="28" s="1"/>
  <c r="F284" i="28"/>
  <c r="G284" i="28" s="1"/>
  <c r="F285" i="28"/>
  <c r="G285" i="28"/>
  <c r="F286" i="28"/>
  <c r="G286" i="28"/>
  <c r="F287" i="28"/>
  <c r="G287" i="28" s="1"/>
  <c r="F288" i="28"/>
  <c r="G288" i="28" s="1"/>
  <c r="F289" i="28"/>
  <c r="G289" i="28" s="1"/>
  <c r="F290" i="28"/>
  <c r="G290" i="28"/>
  <c r="F291" i="28"/>
  <c r="G291" i="28" s="1"/>
  <c r="F292" i="28"/>
  <c r="G292" i="28" s="1"/>
  <c r="F293" i="28"/>
  <c r="G293" i="28"/>
  <c r="F294" i="28"/>
  <c r="G294" i="28" s="1"/>
  <c r="K256" i="23"/>
  <c r="K254" i="23"/>
  <c r="K252" i="23"/>
  <c r="K250" i="23"/>
  <c r="K248" i="23"/>
  <c r="K246" i="23"/>
  <c r="F66" i="20"/>
  <c r="G66" i="20" s="1"/>
  <c r="F67" i="20"/>
  <c r="G67" i="20"/>
  <c r="F68" i="20"/>
  <c r="G68" i="20"/>
  <c r="F69" i="20"/>
  <c r="G69" i="20"/>
  <c r="F70" i="20"/>
  <c r="G70" i="20" s="1"/>
  <c r="F71" i="20"/>
  <c r="G71" i="20"/>
  <c r="F72" i="20"/>
  <c r="G72" i="20"/>
  <c r="F73" i="20"/>
  <c r="G73" i="20"/>
  <c r="F74" i="20"/>
  <c r="G74" i="20" s="1"/>
  <c r="F75" i="20"/>
  <c r="G75" i="20"/>
  <c r="F76" i="20"/>
  <c r="G76" i="20"/>
  <c r="F77" i="20"/>
  <c r="G77" i="20"/>
  <c r="F56" i="20"/>
  <c r="G56" i="20" s="1"/>
  <c r="F57" i="20"/>
  <c r="G57" i="20" s="1"/>
  <c r="F58" i="20"/>
  <c r="G58" i="20" s="1"/>
  <c r="F59" i="20"/>
  <c r="G59" i="20" s="1"/>
  <c r="F60" i="20"/>
  <c r="G60" i="20" s="1"/>
  <c r="F61" i="20"/>
  <c r="G61" i="20" s="1"/>
  <c r="F62" i="20"/>
  <c r="G62" i="20" s="1"/>
  <c r="F63" i="20"/>
  <c r="G63" i="20" s="1"/>
  <c r="F64" i="20"/>
  <c r="G64" i="20" s="1"/>
  <c r="F65" i="20"/>
  <c r="G65" i="20" s="1"/>
  <c r="K261" i="19"/>
  <c r="K263" i="19"/>
  <c r="K265" i="19"/>
  <c r="K267" i="19"/>
  <c r="K269" i="19"/>
  <c r="K271" i="19"/>
  <c r="K273" i="19"/>
  <c r="K82" i="21"/>
  <c r="K84" i="21"/>
  <c r="K86" i="21"/>
  <c r="K88" i="21"/>
  <c r="K90" i="21"/>
  <c r="K66" i="21"/>
  <c r="K68" i="21"/>
  <c r="K70" i="21"/>
  <c r="K72" i="21"/>
  <c r="K74" i="21"/>
  <c r="K80" i="21"/>
  <c r="K78" i="21"/>
  <c r="K76" i="21"/>
  <c r="K130" i="15"/>
  <c r="K129" i="15"/>
  <c r="K128" i="15"/>
  <c r="K127" i="15"/>
  <c r="K126" i="15"/>
  <c r="K125" i="15"/>
  <c r="L130" i="15" s="1"/>
  <c r="F252" i="46"/>
  <c r="G252" i="46"/>
  <c r="F251" i="46"/>
  <c r="G251" i="46"/>
  <c r="F250" i="46"/>
  <c r="G250" i="46" s="1"/>
  <c r="F249" i="46"/>
  <c r="G249" i="46"/>
  <c r="F248" i="46"/>
  <c r="G248" i="46"/>
  <c r="F247" i="46"/>
  <c r="G247" i="46"/>
  <c r="F246" i="46"/>
  <c r="G246" i="46" s="1"/>
  <c r="F245" i="46"/>
  <c r="G245" i="46"/>
  <c r="F244" i="46"/>
  <c r="G244" i="46"/>
  <c r="F243" i="46"/>
  <c r="G243" i="46"/>
  <c r="F242" i="46"/>
  <c r="G242" i="46" s="1"/>
  <c r="F241" i="46"/>
  <c r="G241" i="46"/>
  <c r="F240" i="46"/>
  <c r="G240" i="46"/>
  <c r="F239" i="46"/>
  <c r="G239" i="46"/>
  <c r="F238" i="46"/>
  <c r="G238" i="46" s="1"/>
  <c r="F259" i="36"/>
  <c r="G259" i="36" s="1"/>
  <c r="F258" i="36"/>
  <c r="G258" i="36" s="1"/>
  <c r="F257" i="36"/>
  <c r="G257" i="36" s="1"/>
  <c r="F256" i="36"/>
  <c r="G256" i="36" s="1"/>
  <c r="F255" i="36"/>
  <c r="G255" i="36" s="1"/>
  <c r="F254" i="36"/>
  <c r="G254" i="36" s="1"/>
  <c r="F253" i="36"/>
  <c r="G253" i="36" s="1"/>
  <c r="F252" i="36"/>
  <c r="G252" i="36" s="1"/>
  <c r="F251" i="36"/>
  <c r="G251" i="36" s="1"/>
  <c r="F250" i="36"/>
  <c r="G250" i="36" s="1"/>
  <c r="F249" i="36"/>
  <c r="G249" i="36" s="1"/>
  <c r="F248" i="36"/>
  <c r="G248" i="36" s="1"/>
  <c r="G281" i="33"/>
  <c r="H281" i="33" s="1"/>
  <c r="G280" i="33"/>
  <c r="H280" i="33" s="1"/>
  <c r="G279" i="33"/>
  <c r="H279" i="33" s="1"/>
  <c r="G278" i="33"/>
  <c r="H278" i="33" s="1"/>
  <c r="G277" i="33"/>
  <c r="H277" i="33" s="1"/>
  <c r="G276" i="33"/>
  <c r="H276" i="33" s="1"/>
  <c r="G275" i="33"/>
  <c r="H275" i="33" s="1"/>
  <c r="G274" i="33"/>
  <c r="H274" i="33" s="1"/>
  <c r="G273" i="33"/>
  <c r="H273" i="33" s="1"/>
  <c r="G272" i="33"/>
  <c r="H272" i="33" s="1"/>
  <c r="G271" i="33"/>
  <c r="H271" i="33" s="1"/>
  <c r="G270" i="33"/>
  <c r="H270" i="33" s="1"/>
  <c r="G269" i="33"/>
  <c r="H269" i="33" s="1"/>
  <c r="F44" i="13"/>
  <c r="G44" i="13" s="1"/>
  <c r="F43" i="13"/>
  <c r="G43" i="13" s="1"/>
  <c r="F42" i="13"/>
  <c r="G42" i="13"/>
  <c r="F41" i="13"/>
  <c r="G41" i="13" s="1"/>
  <c r="F40" i="13"/>
  <c r="G40" i="13" s="1"/>
  <c r="F39" i="13"/>
  <c r="G39" i="13" s="1"/>
  <c r="F38" i="13"/>
  <c r="G38" i="13"/>
  <c r="F37" i="13"/>
  <c r="G37" i="13" s="1"/>
  <c r="F255" i="27"/>
  <c r="G255" i="27" s="1"/>
  <c r="F254" i="27"/>
  <c r="G254" i="27" s="1"/>
  <c r="F253" i="27"/>
  <c r="G253" i="27" s="1"/>
  <c r="F252" i="27"/>
  <c r="G252" i="27" s="1"/>
  <c r="F251" i="27"/>
  <c r="G251" i="27" s="1"/>
  <c r="F250" i="27"/>
  <c r="G250" i="27" s="1"/>
  <c r="F249" i="27"/>
  <c r="G249" i="27" s="1"/>
  <c r="F248" i="27"/>
  <c r="G248" i="27" s="1"/>
  <c r="F247" i="27"/>
  <c r="G247" i="27" s="1"/>
  <c r="F246" i="27"/>
  <c r="G246" i="27" s="1"/>
  <c r="F245" i="27"/>
  <c r="G245" i="27" s="1"/>
  <c r="F48" i="3"/>
  <c r="G48" i="3" s="1"/>
  <c r="F256" i="23"/>
  <c r="G256" i="23" s="1"/>
  <c r="F255" i="23"/>
  <c r="G255" i="23" s="1"/>
  <c r="F254" i="23"/>
  <c r="G254" i="23" s="1"/>
  <c r="F253" i="23"/>
  <c r="G253" i="23" s="1"/>
  <c r="F252" i="23"/>
  <c r="G252" i="23" s="1"/>
  <c r="F251" i="23"/>
  <c r="G251" i="23" s="1"/>
  <c r="F250" i="23"/>
  <c r="G250" i="23" s="1"/>
  <c r="F249" i="23"/>
  <c r="G249" i="23" s="1"/>
  <c r="F248" i="23"/>
  <c r="G248" i="23" s="1"/>
  <c r="F247" i="23"/>
  <c r="G247" i="23" s="1"/>
  <c r="F246" i="23"/>
  <c r="G246" i="23" s="1"/>
  <c r="F164" i="48"/>
  <c r="G164" i="48"/>
  <c r="F165" i="48"/>
  <c r="G165" i="48"/>
  <c r="F166" i="48"/>
  <c r="G166" i="48" s="1"/>
  <c r="F167" i="48"/>
  <c r="G167" i="48"/>
  <c r="F168" i="48"/>
  <c r="G168" i="48"/>
  <c r="F169" i="48"/>
  <c r="G169" i="48"/>
  <c r="F170" i="48"/>
  <c r="G170" i="48" s="1"/>
  <c r="F171" i="48"/>
  <c r="G171" i="48"/>
  <c r="K164" i="48"/>
  <c r="K165" i="48"/>
  <c r="K167" i="48"/>
  <c r="K169" i="48"/>
  <c r="K171" i="48"/>
  <c r="F230" i="18"/>
  <c r="G230" i="18" s="1"/>
  <c r="F229" i="18"/>
  <c r="G229" i="18" s="1"/>
  <c r="F228" i="18"/>
  <c r="G228" i="18" s="1"/>
  <c r="F227" i="18"/>
  <c r="G227" i="18" s="1"/>
  <c r="F226" i="18"/>
  <c r="G226" i="18" s="1"/>
  <c r="F225" i="18"/>
  <c r="G225" i="18" s="1"/>
  <c r="F224" i="18"/>
  <c r="G224" i="18" s="1"/>
  <c r="F223" i="18"/>
  <c r="G223" i="18" s="1"/>
  <c r="F222" i="18"/>
  <c r="G222" i="18" s="1"/>
  <c r="F221" i="18"/>
  <c r="G221" i="18" s="1"/>
  <c r="F220" i="18"/>
  <c r="G220" i="18" s="1"/>
  <c r="F219" i="18"/>
  <c r="G219" i="18" s="1"/>
  <c r="F218" i="18"/>
  <c r="G218" i="18" s="1"/>
  <c r="F217" i="18"/>
  <c r="G217" i="18" s="1"/>
  <c r="F216" i="18"/>
  <c r="G216" i="18" s="1"/>
  <c r="F215" i="18"/>
  <c r="G215" i="18" s="1"/>
  <c r="F130" i="15"/>
  <c r="G130" i="15" s="1"/>
  <c r="F129" i="15"/>
  <c r="G129" i="15" s="1"/>
  <c r="F128" i="15"/>
  <c r="G128" i="15" s="1"/>
  <c r="F127" i="15"/>
  <c r="G127" i="15"/>
  <c r="F126" i="15"/>
  <c r="G126" i="15" s="1"/>
  <c r="F125" i="15"/>
  <c r="G125" i="15" s="1"/>
  <c r="K46" i="11"/>
  <c r="K45" i="11"/>
  <c r="K44" i="11"/>
  <c r="K43" i="11"/>
  <c r="F43" i="11"/>
  <c r="G43" i="11" s="1"/>
  <c r="F44" i="11"/>
  <c r="G44" i="11" s="1"/>
  <c r="F45" i="11"/>
  <c r="G45" i="11" s="1"/>
  <c r="F46" i="11"/>
  <c r="G46" i="11" s="1"/>
  <c r="F50" i="10"/>
  <c r="G50" i="10" s="1"/>
  <c r="F46" i="10"/>
  <c r="G46" i="10" s="1"/>
  <c r="F47" i="10"/>
  <c r="G47" i="10" s="1"/>
  <c r="F48" i="10"/>
  <c r="G48" i="10" s="1"/>
  <c r="F49" i="10"/>
  <c r="G49" i="10" s="1"/>
  <c r="F45" i="10"/>
  <c r="G45" i="10" s="1"/>
  <c r="F2" i="68"/>
  <c r="G2" i="68" s="1"/>
  <c r="F3" i="68"/>
  <c r="G3" i="68" s="1"/>
  <c r="F4" i="68"/>
  <c r="G4" i="68" s="1"/>
  <c r="F5" i="68"/>
  <c r="G5" i="68" s="1"/>
  <c r="F6" i="68"/>
  <c r="G6" i="68" s="1"/>
  <c r="F7" i="68"/>
  <c r="G7" i="68" s="1"/>
  <c r="F8" i="68"/>
  <c r="G8" i="68" s="1"/>
  <c r="K8" i="68"/>
  <c r="K7" i="68"/>
  <c r="K5" i="68"/>
  <c r="K2" i="68"/>
  <c r="K31" i="68"/>
  <c r="F205" i="25"/>
  <c r="G205" i="25" s="1"/>
  <c r="F206" i="25"/>
  <c r="G206" i="25" s="1"/>
  <c r="F207" i="25"/>
  <c r="G207" i="25" s="1"/>
  <c r="F208" i="25"/>
  <c r="G208" i="25" s="1"/>
  <c r="F209" i="25"/>
  <c r="G209" i="25" s="1"/>
  <c r="F210" i="25"/>
  <c r="G210" i="25" s="1"/>
  <c r="F211" i="25"/>
  <c r="G211" i="25" s="1"/>
  <c r="F212" i="25"/>
  <c r="G212" i="25" s="1"/>
  <c r="F213" i="25"/>
  <c r="G213" i="25" s="1"/>
  <c r="F214" i="25"/>
  <c r="G214" i="25" s="1"/>
  <c r="F215" i="25"/>
  <c r="G215" i="25"/>
  <c r="K205" i="25"/>
  <c r="K206" i="25"/>
  <c r="K208" i="25"/>
  <c r="K210" i="25"/>
  <c r="K212" i="25"/>
  <c r="K213" i="25"/>
  <c r="K215" i="25"/>
  <c r="K67" i="33"/>
  <c r="K54" i="33"/>
  <c r="F36" i="13"/>
  <c r="G36" i="13" s="1"/>
  <c r="F35" i="13"/>
  <c r="G35" i="13" s="1"/>
  <c r="F34" i="13"/>
  <c r="G34" i="13" s="1"/>
  <c r="F33" i="13"/>
  <c r="G33" i="13"/>
  <c r="F32" i="13"/>
  <c r="G32" i="13" s="1"/>
  <c r="F31" i="13"/>
  <c r="G31" i="13" s="1"/>
  <c r="F30" i="13"/>
  <c r="G30" i="13" s="1"/>
  <c r="F29" i="13"/>
  <c r="G29" i="13"/>
  <c r="F28" i="13"/>
  <c r="G28" i="13" s="1"/>
  <c r="F27" i="13"/>
  <c r="G27" i="13" s="1"/>
  <c r="K36" i="13"/>
  <c r="K35" i="13"/>
  <c r="K34" i="13"/>
  <c r="K33" i="13"/>
  <c r="K32" i="13"/>
  <c r="K31" i="13"/>
  <c r="K30" i="13"/>
  <c r="K29" i="13"/>
  <c r="K28" i="13"/>
  <c r="K27" i="13"/>
  <c r="K49" i="59"/>
  <c r="K51" i="59"/>
  <c r="K54" i="59"/>
  <c r="K56" i="59"/>
  <c r="K58" i="59"/>
  <c r="K60" i="59"/>
  <c r="K62" i="59"/>
  <c r="K64" i="59"/>
  <c r="F49" i="59"/>
  <c r="G49" i="59"/>
  <c r="F50" i="59"/>
  <c r="G50" i="59" s="1"/>
  <c r="F51" i="59"/>
  <c r="G51" i="59" s="1"/>
  <c r="F52" i="59"/>
  <c r="G52" i="59" s="1"/>
  <c r="F53" i="59"/>
  <c r="G53" i="59" s="1"/>
  <c r="F54" i="59"/>
  <c r="G54" i="59" s="1"/>
  <c r="F55" i="59"/>
  <c r="G55" i="59" s="1"/>
  <c r="F56" i="59"/>
  <c r="G56" i="59" s="1"/>
  <c r="F57" i="59"/>
  <c r="G57" i="59"/>
  <c r="F58" i="59"/>
  <c r="G58" i="59"/>
  <c r="F59" i="59"/>
  <c r="G59" i="59" s="1"/>
  <c r="F60" i="59"/>
  <c r="G60" i="59" s="1"/>
  <c r="F61" i="59"/>
  <c r="G61" i="59"/>
  <c r="F62" i="59"/>
  <c r="G62" i="59"/>
  <c r="F63" i="59"/>
  <c r="G63" i="59" s="1"/>
  <c r="F64" i="59"/>
  <c r="G64" i="59" s="1"/>
  <c r="K229" i="47"/>
  <c r="K231" i="47"/>
  <c r="L244" i="47" s="1"/>
  <c r="K233" i="47"/>
  <c r="K235" i="47"/>
  <c r="K237" i="47"/>
  <c r="K239" i="47"/>
  <c r="K241" i="47"/>
  <c r="K243" i="47"/>
  <c r="F229" i="47"/>
  <c r="G229" i="47"/>
  <c r="F230" i="47"/>
  <c r="G230" i="47"/>
  <c r="F231" i="47"/>
  <c r="G231" i="47" s="1"/>
  <c r="F232" i="47"/>
  <c r="G232" i="47" s="1"/>
  <c r="F233" i="47"/>
  <c r="G233" i="47"/>
  <c r="F234" i="47"/>
  <c r="G234" i="47"/>
  <c r="F235" i="47"/>
  <c r="G235" i="47" s="1"/>
  <c r="F236" i="47"/>
  <c r="G236" i="47" s="1"/>
  <c r="F237" i="47"/>
  <c r="G237" i="47"/>
  <c r="F238" i="47"/>
  <c r="G238" i="47"/>
  <c r="F239" i="47"/>
  <c r="G239" i="47" s="1"/>
  <c r="F240" i="47"/>
  <c r="G240" i="47" s="1"/>
  <c r="F241" i="47"/>
  <c r="G241" i="47"/>
  <c r="F242" i="47"/>
  <c r="G242" i="47"/>
  <c r="F243" i="47"/>
  <c r="G243" i="47" s="1"/>
  <c r="F244" i="47"/>
  <c r="G244" i="47" s="1"/>
  <c r="R244" i="47"/>
  <c r="R243" i="47"/>
  <c r="R242" i="47"/>
  <c r="R241" i="47"/>
  <c r="R240" i="47"/>
  <c r="R239" i="47"/>
  <c r="R238" i="47"/>
  <c r="R237" i="47"/>
  <c r="R236" i="47"/>
  <c r="R235" i="47"/>
  <c r="R234" i="47"/>
  <c r="R233" i="47"/>
  <c r="R232" i="47"/>
  <c r="R231" i="47"/>
  <c r="R230" i="47"/>
  <c r="K239" i="44"/>
  <c r="K241" i="44"/>
  <c r="K243" i="44"/>
  <c r="K245" i="44"/>
  <c r="K247" i="44"/>
  <c r="K249" i="44"/>
  <c r="K251" i="44"/>
  <c r="K253" i="44"/>
  <c r="F239" i="44"/>
  <c r="G239" i="44" s="1"/>
  <c r="F240" i="44"/>
  <c r="G240" i="44"/>
  <c r="F241" i="44"/>
  <c r="G241" i="44"/>
  <c r="F242" i="44"/>
  <c r="G242" i="44"/>
  <c r="F243" i="44"/>
  <c r="G243" i="44" s="1"/>
  <c r="F244" i="44"/>
  <c r="G244" i="44" s="1"/>
  <c r="F245" i="44"/>
  <c r="G245" i="44" s="1"/>
  <c r="F246" i="44"/>
  <c r="G246" i="44"/>
  <c r="F247" i="44"/>
  <c r="G247" i="44" s="1"/>
  <c r="F248" i="44"/>
  <c r="G248" i="44" s="1"/>
  <c r="F249" i="44"/>
  <c r="G249" i="44"/>
  <c r="F250" i="44"/>
  <c r="G250" i="44"/>
  <c r="F251" i="44"/>
  <c r="G251" i="44" s="1"/>
  <c r="F252" i="44"/>
  <c r="G252" i="44"/>
  <c r="F253" i="44"/>
  <c r="G253" i="44" s="1"/>
  <c r="F254" i="44"/>
  <c r="G254" i="44"/>
  <c r="K236" i="46"/>
  <c r="K234" i="46"/>
  <c r="K232" i="46"/>
  <c r="K230" i="46"/>
  <c r="K228" i="46"/>
  <c r="K226" i="46"/>
  <c r="K224" i="46"/>
  <c r="K222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F237" i="46"/>
  <c r="G237" i="46" s="1"/>
  <c r="F236" i="46"/>
  <c r="G236" i="46"/>
  <c r="F235" i="46"/>
  <c r="G235" i="46"/>
  <c r="F234" i="46"/>
  <c r="G234" i="46"/>
  <c r="F233" i="46"/>
  <c r="G233" i="46" s="1"/>
  <c r="F232" i="46"/>
  <c r="G232" i="46" s="1"/>
  <c r="F231" i="46"/>
  <c r="G231" i="46"/>
  <c r="F230" i="46"/>
  <c r="G230" i="46"/>
  <c r="F229" i="46"/>
  <c r="G229" i="46" s="1"/>
  <c r="F228" i="46"/>
  <c r="G228" i="46"/>
  <c r="F227" i="46"/>
  <c r="G227" i="46"/>
  <c r="F226" i="46"/>
  <c r="G226" i="46"/>
  <c r="F225" i="46"/>
  <c r="G225" i="46" s="1"/>
  <c r="F224" i="46"/>
  <c r="G224" i="46" s="1"/>
  <c r="F223" i="46"/>
  <c r="G223" i="46" s="1"/>
  <c r="F222" i="46"/>
  <c r="G222" i="46"/>
  <c r="K228" i="45"/>
  <c r="K230" i="45"/>
  <c r="K232" i="45"/>
  <c r="K234" i="45"/>
  <c r="K236" i="45"/>
  <c r="K238" i="45"/>
  <c r="K240" i="45"/>
  <c r="K242" i="45"/>
  <c r="F228" i="45"/>
  <c r="G228" i="45" s="1"/>
  <c r="F229" i="45"/>
  <c r="G229" i="45"/>
  <c r="F230" i="45"/>
  <c r="G230" i="45"/>
  <c r="F231" i="45"/>
  <c r="G231" i="45"/>
  <c r="F232" i="45"/>
  <c r="G232" i="45" s="1"/>
  <c r="F233" i="45"/>
  <c r="G233" i="45" s="1"/>
  <c r="F234" i="45"/>
  <c r="G234" i="45" s="1"/>
  <c r="F235" i="45"/>
  <c r="G235" i="45"/>
  <c r="F236" i="45"/>
  <c r="G236" i="45" s="1"/>
  <c r="F237" i="45"/>
  <c r="G237" i="45"/>
  <c r="F238" i="45"/>
  <c r="G238" i="45"/>
  <c r="F239" i="45"/>
  <c r="G239" i="45"/>
  <c r="F240" i="45"/>
  <c r="G240" i="45" s="1"/>
  <c r="F241" i="45"/>
  <c r="G241" i="45" s="1"/>
  <c r="F242" i="45"/>
  <c r="G242" i="45" s="1"/>
  <c r="R231" i="41"/>
  <c r="R221" i="41"/>
  <c r="R220" i="41"/>
  <c r="F231" i="40"/>
  <c r="G231" i="40"/>
  <c r="F232" i="40"/>
  <c r="G232" i="40" s="1"/>
  <c r="F233" i="40"/>
  <c r="G233" i="40" s="1"/>
  <c r="F234" i="40"/>
  <c r="G234" i="40" s="1"/>
  <c r="F235" i="40"/>
  <c r="G235" i="40"/>
  <c r="F236" i="40"/>
  <c r="G236" i="40"/>
  <c r="F237" i="40"/>
  <c r="G237" i="40" s="1"/>
  <c r="F238" i="40"/>
  <c r="G238" i="40" s="1"/>
  <c r="F239" i="40"/>
  <c r="G239" i="40"/>
  <c r="F240" i="40"/>
  <c r="G240" i="40"/>
  <c r="F241" i="40"/>
  <c r="G241" i="40" s="1"/>
  <c r="F242" i="40"/>
  <c r="G242" i="40" s="1"/>
  <c r="F243" i="40"/>
  <c r="G243" i="40"/>
  <c r="F244" i="40"/>
  <c r="G244" i="40"/>
  <c r="F245" i="40"/>
  <c r="G245" i="40" s="1"/>
  <c r="K231" i="40"/>
  <c r="K233" i="40"/>
  <c r="K235" i="40"/>
  <c r="K237" i="40"/>
  <c r="K239" i="40"/>
  <c r="K241" i="40"/>
  <c r="K243" i="40"/>
  <c r="K119" i="39"/>
  <c r="K121" i="39"/>
  <c r="K123" i="39"/>
  <c r="K125" i="39"/>
  <c r="K127" i="39"/>
  <c r="K129" i="39"/>
  <c r="F119" i="39"/>
  <c r="G119" i="39" s="1"/>
  <c r="F120" i="39"/>
  <c r="G120" i="39" s="1"/>
  <c r="F121" i="39"/>
  <c r="G121" i="39" s="1"/>
  <c r="F122" i="39"/>
  <c r="G122" i="39" s="1"/>
  <c r="F123" i="39"/>
  <c r="G123" i="39" s="1"/>
  <c r="F124" i="39"/>
  <c r="G124" i="39" s="1"/>
  <c r="F125" i="39"/>
  <c r="G125" i="39" s="1"/>
  <c r="F126" i="39"/>
  <c r="G126" i="39"/>
  <c r="F127" i="39"/>
  <c r="G127" i="39" s="1"/>
  <c r="F128" i="39"/>
  <c r="G128" i="39"/>
  <c r="F129" i="39"/>
  <c r="G129" i="39" s="1"/>
  <c r="F130" i="39"/>
  <c r="G130" i="39"/>
  <c r="K246" i="36"/>
  <c r="K244" i="36"/>
  <c r="K242" i="36"/>
  <c r="K241" i="36"/>
  <c r="K239" i="36"/>
  <c r="K237" i="36"/>
  <c r="K235" i="36"/>
  <c r="F247" i="36"/>
  <c r="G247" i="36" s="1"/>
  <c r="F246" i="36"/>
  <c r="G246" i="36" s="1"/>
  <c r="F245" i="36"/>
  <c r="G245" i="36" s="1"/>
  <c r="F244" i="36"/>
  <c r="G244" i="36" s="1"/>
  <c r="F243" i="36"/>
  <c r="G243" i="36" s="1"/>
  <c r="F242" i="36"/>
  <c r="G242" i="36" s="1"/>
  <c r="F241" i="36"/>
  <c r="G241" i="36" s="1"/>
  <c r="F240" i="36"/>
  <c r="G240" i="36" s="1"/>
  <c r="F239" i="36"/>
  <c r="G239" i="36" s="1"/>
  <c r="F238" i="36"/>
  <c r="G238" i="36" s="1"/>
  <c r="F237" i="36"/>
  <c r="G237" i="36" s="1"/>
  <c r="F236" i="36"/>
  <c r="G236" i="36" s="1"/>
  <c r="F235" i="36"/>
  <c r="G235" i="36" s="1"/>
  <c r="K184" i="35"/>
  <c r="K186" i="35"/>
  <c r="K188" i="35"/>
  <c r="K190" i="35"/>
  <c r="K192" i="35"/>
  <c r="K194" i="35"/>
  <c r="K196" i="35"/>
  <c r="F184" i="35"/>
  <c r="G184" i="35" s="1"/>
  <c r="F185" i="35"/>
  <c r="G185" i="35" s="1"/>
  <c r="F186" i="35"/>
  <c r="G186" i="35" s="1"/>
  <c r="F187" i="35"/>
  <c r="G187" i="35" s="1"/>
  <c r="F188" i="35"/>
  <c r="G188" i="35" s="1"/>
  <c r="F189" i="35"/>
  <c r="G189" i="35" s="1"/>
  <c r="F190" i="35"/>
  <c r="G190" i="35" s="1"/>
  <c r="F191" i="35"/>
  <c r="G191" i="35" s="1"/>
  <c r="F192" i="35"/>
  <c r="G192" i="35" s="1"/>
  <c r="F193" i="35"/>
  <c r="G193" i="35" s="1"/>
  <c r="F194" i="35"/>
  <c r="G194" i="35" s="1"/>
  <c r="F195" i="35"/>
  <c r="G195" i="35" s="1"/>
  <c r="F196" i="35"/>
  <c r="G196" i="35" s="1"/>
  <c r="K111" i="9"/>
  <c r="K113" i="9"/>
  <c r="K117" i="9"/>
  <c r="K119" i="9"/>
  <c r="K121" i="9"/>
  <c r="K123" i="9"/>
  <c r="F111" i="9"/>
  <c r="G111" i="9" s="1"/>
  <c r="F112" i="9"/>
  <c r="G112" i="9" s="1"/>
  <c r="F113" i="9"/>
  <c r="G113" i="9" s="1"/>
  <c r="F114" i="9"/>
  <c r="G114" i="9" s="1"/>
  <c r="F115" i="9"/>
  <c r="G115" i="9" s="1"/>
  <c r="F116" i="9"/>
  <c r="G116" i="9" s="1"/>
  <c r="F117" i="9"/>
  <c r="G117" i="9" s="1"/>
  <c r="F118" i="9"/>
  <c r="G118" i="9" s="1"/>
  <c r="F119" i="9"/>
  <c r="G119" i="9" s="1"/>
  <c r="F120" i="9"/>
  <c r="G120" i="9" s="1"/>
  <c r="F121" i="9"/>
  <c r="G121" i="9" s="1"/>
  <c r="F122" i="9"/>
  <c r="G122" i="9" s="1"/>
  <c r="F123" i="9"/>
  <c r="G123" i="9" s="1"/>
  <c r="R114" i="9"/>
  <c r="R113" i="9"/>
  <c r="R112" i="9"/>
  <c r="R111" i="9"/>
  <c r="R110" i="9"/>
  <c r="R109" i="9"/>
  <c r="R108" i="9"/>
  <c r="R107" i="9"/>
  <c r="R106" i="9"/>
  <c r="R105" i="9"/>
  <c r="R104" i="9"/>
  <c r="R103" i="9"/>
  <c r="R102" i="9"/>
  <c r="K84" i="34"/>
  <c r="K82" i="34"/>
  <c r="K80" i="34"/>
  <c r="K78" i="34"/>
  <c r="K76" i="34"/>
  <c r="K74" i="34"/>
  <c r="K72" i="34"/>
  <c r="K70" i="34"/>
  <c r="K68" i="34"/>
  <c r="L254" i="33"/>
  <c r="L256" i="33"/>
  <c r="L258" i="33"/>
  <c r="L260" i="33"/>
  <c r="L262" i="33"/>
  <c r="L264" i="33"/>
  <c r="L266" i="33"/>
  <c r="G254" i="33"/>
  <c r="H254" i="33"/>
  <c r="G255" i="33"/>
  <c r="H255" i="33"/>
  <c r="G256" i="33"/>
  <c r="H256" i="33"/>
  <c r="G257" i="33"/>
  <c r="H257" i="33"/>
  <c r="G258" i="33"/>
  <c r="H258" i="33"/>
  <c r="G259" i="33"/>
  <c r="H259" i="33"/>
  <c r="G260" i="33"/>
  <c r="H260" i="33"/>
  <c r="G261" i="33"/>
  <c r="H261" i="33"/>
  <c r="G262" i="33"/>
  <c r="H262" i="33"/>
  <c r="G263" i="33"/>
  <c r="H263" i="33"/>
  <c r="G264" i="33"/>
  <c r="H264" i="33"/>
  <c r="G265" i="33"/>
  <c r="H265" i="33"/>
  <c r="G266" i="33"/>
  <c r="H266" i="33"/>
  <c r="G267" i="33"/>
  <c r="H267" i="33"/>
  <c r="G268" i="33"/>
  <c r="H268" i="33"/>
  <c r="F48" i="59"/>
  <c r="G48" i="59"/>
  <c r="F47" i="59"/>
  <c r="G47" i="59"/>
  <c r="F46" i="59"/>
  <c r="G46" i="59"/>
  <c r="F45" i="59"/>
  <c r="G45" i="59"/>
  <c r="F44" i="59"/>
  <c r="G44" i="59"/>
  <c r="F43" i="59"/>
  <c r="G43" i="59"/>
  <c r="K88" i="31"/>
  <c r="K87" i="31"/>
  <c r="K85" i="31"/>
  <c r="K83" i="31"/>
  <c r="K81" i="31"/>
  <c r="K79" i="31"/>
  <c r="K157" i="48"/>
  <c r="K158" i="48"/>
  <c r="K159" i="48"/>
  <c r="K160" i="48"/>
  <c r="K162" i="48"/>
  <c r="K163" i="48"/>
  <c r="F157" i="48"/>
  <c r="G157" i="48" s="1"/>
  <c r="F158" i="48"/>
  <c r="G158" i="48" s="1"/>
  <c r="F159" i="48"/>
  <c r="G159" i="48" s="1"/>
  <c r="F160" i="48"/>
  <c r="G160" i="48" s="1"/>
  <c r="F161" i="48"/>
  <c r="G161" i="48" s="1"/>
  <c r="F162" i="48"/>
  <c r="G162" i="48" s="1"/>
  <c r="F163" i="48"/>
  <c r="G163" i="48" s="1"/>
  <c r="K287" i="29"/>
  <c r="L302" i="29" s="1"/>
  <c r="K289" i="29"/>
  <c r="K291" i="29"/>
  <c r="K293" i="29"/>
  <c r="K295" i="29"/>
  <c r="K297" i="29"/>
  <c r="K299" i="29"/>
  <c r="K301" i="29"/>
  <c r="F286" i="29"/>
  <c r="G286" i="29" s="1"/>
  <c r="F287" i="29"/>
  <c r="G287" i="29" s="1"/>
  <c r="F288" i="29"/>
  <c r="G288" i="29" s="1"/>
  <c r="F289" i="29"/>
  <c r="G289" i="29"/>
  <c r="F290" i="29"/>
  <c r="G290" i="29"/>
  <c r="F291" i="29"/>
  <c r="G291" i="29" s="1"/>
  <c r="F292" i="29"/>
  <c r="G292" i="29" s="1"/>
  <c r="F293" i="29"/>
  <c r="G293" i="29"/>
  <c r="F294" i="29"/>
  <c r="G294" i="29" s="1"/>
  <c r="F295" i="29"/>
  <c r="G295" i="29" s="1"/>
  <c r="F296" i="29"/>
  <c r="G296" i="29" s="1"/>
  <c r="F297" i="29"/>
  <c r="G297" i="29"/>
  <c r="F298" i="29"/>
  <c r="G298" i="29" s="1"/>
  <c r="F299" i="29"/>
  <c r="G299" i="29" s="1"/>
  <c r="F300" i="29"/>
  <c r="G300" i="29" s="1"/>
  <c r="F301" i="29"/>
  <c r="G301" i="29"/>
  <c r="F302" i="29"/>
  <c r="G302" i="29" s="1"/>
  <c r="K265" i="28"/>
  <c r="K267" i="28"/>
  <c r="K269" i="28"/>
  <c r="K271" i="28"/>
  <c r="K273" i="28"/>
  <c r="K275" i="28"/>
  <c r="K277" i="28"/>
  <c r="K279" i="28"/>
  <c r="F265" i="28"/>
  <c r="G265" i="28" s="1"/>
  <c r="F266" i="28"/>
  <c r="G266" i="28" s="1"/>
  <c r="F267" i="28"/>
  <c r="G267" i="28" s="1"/>
  <c r="F268" i="28"/>
  <c r="G268" i="28" s="1"/>
  <c r="F269" i="28"/>
  <c r="G269" i="28"/>
  <c r="F270" i="28"/>
  <c r="G270" i="28" s="1"/>
  <c r="F271" i="28"/>
  <c r="G271" i="28" s="1"/>
  <c r="F272" i="28"/>
  <c r="G272" i="28"/>
  <c r="F273" i="28"/>
  <c r="G273" i="28" s="1"/>
  <c r="F274" i="28"/>
  <c r="G274" i="28" s="1"/>
  <c r="F275" i="28"/>
  <c r="G275" i="28" s="1"/>
  <c r="F276" i="28"/>
  <c r="G276" i="28"/>
  <c r="F277" i="28"/>
  <c r="G277" i="28"/>
  <c r="F278" i="28"/>
  <c r="G278" i="28" s="1"/>
  <c r="F279" i="28"/>
  <c r="G279" i="28" s="1"/>
  <c r="K234" i="27"/>
  <c r="K236" i="27"/>
  <c r="K238" i="27"/>
  <c r="K240" i="27"/>
  <c r="K242" i="27"/>
  <c r="K244" i="27"/>
  <c r="F244" i="27"/>
  <c r="G244" i="27" s="1"/>
  <c r="F243" i="27"/>
  <c r="G243" i="27" s="1"/>
  <c r="F242" i="27"/>
  <c r="G242" i="27"/>
  <c r="F241" i="27"/>
  <c r="G241" i="27" s="1"/>
  <c r="F240" i="27"/>
  <c r="G240" i="27" s="1"/>
  <c r="F239" i="27"/>
  <c r="G239" i="27" s="1"/>
  <c r="F238" i="27"/>
  <c r="G238" i="27" s="1"/>
  <c r="F237" i="27"/>
  <c r="G237" i="27" s="1"/>
  <c r="F236" i="27"/>
  <c r="G236" i="27" s="1"/>
  <c r="F235" i="27"/>
  <c r="G235" i="27" s="1"/>
  <c r="F234" i="27"/>
  <c r="G234" i="27"/>
  <c r="F47" i="3"/>
  <c r="F46" i="3"/>
  <c r="G47" i="3"/>
  <c r="K245" i="23"/>
  <c r="K243" i="23"/>
  <c r="K241" i="23"/>
  <c r="K239" i="23"/>
  <c r="K237" i="23"/>
  <c r="K235" i="23"/>
  <c r="K233" i="23"/>
  <c r="F245" i="23"/>
  <c r="G245" i="23" s="1"/>
  <c r="F244" i="23"/>
  <c r="G244" i="23" s="1"/>
  <c r="F243" i="23"/>
  <c r="G243" i="23" s="1"/>
  <c r="F242" i="23"/>
  <c r="G242" i="23" s="1"/>
  <c r="F241" i="23"/>
  <c r="G241" i="23" s="1"/>
  <c r="F240" i="23"/>
  <c r="G240" i="23" s="1"/>
  <c r="F239" i="23"/>
  <c r="G239" i="23" s="1"/>
  <c r="F238" i="23"/>
  <c r="G238" i="23" s="1"/>
  <c r="F237" i="23"/>
  <c r="G237" i="23" s="1"/>
  <c r="F236" i="23"/>
  <c r="G236" i="23" s="1"/>
  <c r="F235" i="23"/>
  <c r="G235" i="23" s="1"/>
  <c r="F234" i="23"/>
  <c r="G234" i="23" s="1"/>
  <c r="F233" i="23"/>
  <c r="G233" i="23" s="1"/>
  <c r="K227" i="22"/>
  <c r="K228" i="22"/>
  <c r="K230" i="22"/>
  <c r="K232" i="22"/>
  <c r="K234" i="22"/>
  <c r="F227" i="22"/>
  <c r="G227" i="22" s="1"/>
  <c r="F228" i="22"/>
  <c r="G228" i="22"/>
  <c r="F229" i="22"/>
  <c r="G229" i="22"/>
  <c r="F230" i="22"/>
  <c r="G230" i="22" s="1"/>
  <c r="F231" i="22"/>
  <c r="G231" i="22"/>
  <c r="F232" i="22"/>
  <c r="G232" i="22"/>
  <c r="F233" i="22"/>
  <c r="G233" i="22" s="1"/>
  <c r="F234" i="22"/>
  <c r="G234" i="22" s="1"/>
  <c r="K248" i="19"/>
  <c r="K250" i="19"/>
  <c r="K252" i="19"/>
  <c r="K254" i="19"/>
  <c r="K256" i="19"/>
  <c r="K258" i="19"/>
  <c r="K260" i="19"/>
  <c r="F248" i="19"/>
  <c r="G248" i="19" s="1"/>
  <c r="F249" i="19"/>
  <c r="G249" i="19" s="1"/>
  <c r="F250" i="19"/>
  <c r="G250" i="19" s="1"/>
  <c r="F251" i="19"/>
  <c r="G251" i="19" s="1"/>
  <c r="F252" i="19"/>
  <c r="G252" i="19" s="1"/>
  <c r="F253" i="19"/>
  <c r="G253" i="19" s="1"/>
  <c r="F254" i="19"/>
  <c r="G254" i="19" s="1"/>
  <c r="F255" i="19"/>
  <c r="G255" i="19" s="1"/>
  <c r="F256" i="19"/>
  <c r="G256" i="19" s="1"/>
  <c r="F257" i="19"/>
  <c r="G257" i="19" s="1"/>
  <c r="F258" i="19"/>
  <c r="G258" i="19" s="1"/>
  <c r="F259" i="19"/>
  <c r="G259" i="19" s="1"/>
  <c r="F260" i="19"/>
  <c r="G260" i="19" s="1"/>
  <c r="K214" i="18"/>
  <c r="K212" i="18"/>
  <c r="K210" i="18"/>
  <c r="K208" i="18"/>
  <c r="K206" i="18"/>
  <c r="K204" i="18"/>
  <c r="K202" i="18"/>
  <c r="K200" i="18"/>
  <c r="L214" i="18" s="1"/>
  <c r="F214" i="18"/>
  <c r="G214" i="18" s="1"/>
  <c r="F213" i="18"/>
  <c r="G213" i="18" s="1"/>
  <c r="F212" i="18"/>
  <c r="G212" i="18"/>
  <c r="F211" i="18"/>
  <c r="G211" i="18" s="1"/>
  <c r="F210" i="18"/>
  <c r="G210" i="18" s="1"/>
  <c r="F209" i="18"/>
  <c r="G209" i="18" s="1"/>
  <c r="F208" i="18"/>
  <c r="G208" i="18"/>
  <c r="F207" i="18"/>
  <c r="G207" i="18"/>
  <c r="F206" i="18"/>
  <c r="G206" i="18" s="1"/>
  <c r="F205" i="18"/>
  <c r="G205" i="18" s="1"/>
  <c r="F204" i="18"/>
  <c r="G204" i="18"/>
  <c r="F203" i="18"/>
  <c r="G203" i="18"/>
  <c r="F202" i="18"/>
  <c r="G202" i="18" s="1"/>
  <c r="F201" i="18"/>
  <c r="G201" i="18" s="1"/>
  <c r="F200" i="18"/>
  <c r="G200" i="18"/>
  <c r="F199" i="18"/>
  <c r="G199" i="18"/>
  <c r="F68" i="34"/>
  <c r="G68" i="34" s="1"/>
  <c r="F69" i="34"/>
  <c r="G69" i="34" s="1"/>
  <c r="F70" i="34"/>
  <c r="G70" i="34"/>
  <c r="F71" i="34"/>
  <c r="G71" i="34" s="1"/>
  <c r="F72" i="34"/>
  <c r="G72" i="34" s="1"/>
  <c r="F73" i="34"/>
  <c r="G73" i="34" s="1"/>
  <c r="F74" i="34"/>
  <c r="G74" i="34"/>
  <c r="F75" i="34"/>
  <c r="G75" i="34"/>
  <c r="F76" i="34"/>
  <c r="G76" i="34" s="1"/>
  <c r="F77" i="34"/>
  <c r="G77" i="34" s="1"/>
  <c r="F78" i="34"/>
  <c r="G78" i="34"/>
  <c r="F79" i="34"/>
  <c r="G79" i="34"/>
  <c r="F80" i="34"/>
  <c r="G80" i="34" s="1"/>
  <c r="F81" i="34"/>
  <c r="G81" i="34" s="1"/>
  <c r="F82" i="34"/>
  <c r="G82" i="34"/>
  <c r="F83" i="34"/>
  <c r="G83" i="34"/>
  <c r="G84" i="34"/>
  <c r="K220" i="41"/>
  <c r="K222" i="41"/>
  <c r="K224" i="41"/>
  <c r="K226" i="41"/>
  <c r="K228" i="41"/>
  <c r="K230" i="41"/>
  <c r="F220" i="41"/>
  <c r="G220" i="41" s="1"/>
  <c r="F221" i="41"/>
  <c r="G221" i="41" s="1"/>
  <c r="F222" i="41"/>
  <c r="G222" i="41" s="1"/>
  <c r="F223" i="41"/>
  <c r="G223" i="41" s="1"/>
  <c r="F224" i="41"/>
  <c r="G224" i="41" s="1"/>
  <c r="F225" i="41"/>
  <c r="G225" i="41" s="1"/>
  <c r="F226" i="41"/>
  <c r="G226" i="41" s="1"/>
  <c r="F227" i="41"/>
  <c r="G227" i="41"/>
  <c r="F228" i="41"/>
  <c r="G228" i="41" s="1"/>
  <c r="F229" i="41"/>
  <c r="G229" i="41" s="1"/>
  <c r="F230" i="41"/>
  <c r="G230" i="41" s="1"/>
  <c r="F231" i="41"/>
  <c r="G231" i="41" s="1"/>
  <c r="K128" i="7"/>
  <c r="K124" i="7"/>
  <c r="K125" i="7"/>
  <c r="K126" i="7"/>
  <c r="K127" i="7"/>
  <c r="K129" i="7"/>
  <c r="K130" i="7"/>
  <c r="K124" i="15"/>
  <c r="K122" i="15"/>
  <c r="K120" i="15"/>
  <c r="K118" i="15"/>
  <c r="K116" i="15"/>
  <c r="K114" i="15"/>
  <c r="J124" i="15"/>
  <c r="F79" i="31"/>
  <c r="G79" i="31" s="1"/>
  <c r="F80" i="31"/>
  <c r="G80" i="31"/>
  <c r="F81" i="31"/>
  <c r="G81" i="31" s="1"/>
  <c r="F82" i="31"/>
  <c r="G82" i="31" s="1"/>
  <c r="F83" i="31"/>
  <c r="G83" i="31" s="1"/>
  <c r="F84" i="31"/>
  <c r="G84" i="31"/>
  <c r="F85" i="31"/>
  <c r="G85" i="31" s="1"/>
  <c r="F86" i="31"/>
  <c r="G86" i="31" s="1"/>
  <c r="F87" i="31"/>
  <c r="G87" i="31" s="1"/>
  <c r="F88" i="31"/>
  <c r="G88" i="31"/>
  <c r="F66" i="21"/>
  <c r="G66" i="21"/>
  <c r="F67" i="21"/>
  <c r="G67" i="21" s="1"/>
  <c r="F68" i="21"/>
  <c r="G68" i="21" s="1"/>
  <c r="F69" i="21"/>
  <c r="G69" i="21"/>
  <c r="F70" i="21"/>
  <c r="G70" i="21" s="1"/>
  <c r="F71" i="21"/>
  <c r="G71" i="21" s="1"/>
  <c r="F72" i="21"/>
  <c r="G72" i="21" s="1"/>
  <c r="F73" i="21"/>
  <c r="G73" i="21"/>
  <c r="F74" i="21"/>
  <c r="G74" i="21" s="1"/>
  <c r="F75" i="21"/>
  <c r="G75" i="21" s="1"/>
  <c r="F124" i="7"/>
  <c r="G124" i="7" s="1"/>
  <c r="F125" i="7"/>
  <c r="G125" i="7"/>
  <c r="F126" i="7"/>
  <c r="G126" i="7" s="1"/>
  <c r="F127" i="7"/>
  <c r="G127" i="7" s="1"/>
  <c r="F128" i="7"/>
  <c r="G128" i="7" s="1"/>
  <c r="F129" i="7"/>
  <c r="G129" i="7"/>
  <c r="F130" i="7"/>
  <c r="G130" i="7"/>
  <c r="F131" i="7"/>
  <c r="G131" i="7" s="1"/>
  <c r="F124" i="15"/>
  <c r="G124" i="15" s="1"/>
  <c r="F123" i="15"/>
  <c r="G123" i="15"/>
  <c r="F122" i="15"/>
  <c r="G122" i="15" s="1"/>
  <c r="F121" i="15"/>
  <c r="G121" i="15" s="1"/>
  <c r="F120" i="15"/>
  <c r="G120" i="15" s="1"/>
  <c r="F119" i="15"/>
  <c r="G119" i="15"/>
  <c r="F118" i="15"/>
  <c r="G118" i="15" s="1"/>
  <c r="F117" i="15"/>
  <c r="G117" i="15" s="1"/>
  <c r="F116" i="15"/>
  <c r="G116" i="15" s="1"/>
  <c r="F115" i="15"/>
  <c r="G115" i="15"/>
  <c r="F114" i="15"/>
  <c r="G114" i="15" s="1"/>
  <c r="F113" i="15"/>
  <c r="G113" i="15" s="1"/>
  <c r="F6" i="67"/>
  <c r="G6" i="67" s="1"/>
  <c r="F5" i="67"/>
  <c r="G5" i="67"/>
  <c r="F4" i="67"/>
  <c r="G4" i="67"/>
  <c r="F3" i="67"/>
  <c r="G3" i="67" s="1"/>
  <c r="F2" i="67"/>
  <c r="G2" i="67"/>
  <c r="K40" i="11"/>
  <c r="K41" i="11"/>
  <c r="K42" i="11"/>
  <c r="F39" i="11"/>
  <c r="G39" i="11"/>
  <c r="F40" i="11"/>
  <c r="G40" i="11"/>
  <c r="F41" i="11"/>
  <c r="G41" i="11"/>
  <c r="F42" i="11"/>
  <c r="G42" i="11" s="1"/>
  <c r="K37" i="11"/>
  <c r="K38" i="11"/>
  <c r="F35" i="11"/>
  <c r="G35" i="11"/>
  <c r="F36" i="11"/>
  <c r="G36" i="11"/>
  <c r="F37" i="11"/>
  <c r="G37" i="11" s="1"/>
  <c r="F38" i="11"/>
  <c r="G38" i="11"/>
  <c r="K51" i="34"/>
  <c r="K53" i="34"/>
  <c r="K55" i="34"/>
  <c r="K57" i="34"/>
  <c r="K59" i="34"/>
  <c r="K61" i="34"/>
  <c r="K63" i="34"/>
  <c r="K65" i="34"/>
  <c r="K67" i="34"/>
  <c r="F51" i="34"/>
  <c r="G51" i="34" s="1"/>
  <c r="F52" i="34"/>
  <c r="G52" i="34"/>
  <c r="F53" i="34"/>
  <c r="G53" i="34" s="1"/>
  <c r="H67" i="34" s="1"/>
  <c r="F54" i="34"/>
  <c r="G54" i="34" s="1"/>
  <c r="F55" i="34"/>
  <c r="G55" i="34" s="1"/>
  <c r="F56" i="34"/>
  <c r="G56" i="34"/>
  <c r="F57" i="34"/>
  <c r="G57" i="34" s="1"/>
  <c r="F58" i="34"/>
  <c r="G58" i="34" s="1"/>
  <c r="F59" i="34"/>
  <c r="G59" i="34" s="1"/>
  <c r="F60" i="34"/>
  <c r="G60" i="34"/>
  <c r="F61" i="34"/>
  <c r="G61" i="34" s="1"/>
  <c r="F62" i="34"/>
  <c r="G62" i="34" s="1"/>
  <c r="F63" i="34"/>
  <c r="G63" i="34" s="1"/>
  <c r="F64" i="34"/>
  <c r="G64" i="34"/>
  <c r="F65" i="34"/>
  <c r="G65" i="34"/>
  <c r="F66" i="34"/>
  <c r="G66" i="34" s="1"/>
  <c r="F67" i="34"/>
  <c r="G67" i="34" s="1"/>
  <c r="K51" i="21"/>
  <c r="K53" i="21"/>
  <c r="K55" i="21"/>
  <c r="K57" i="21"/>
  <c r="K59" i="21"/>
  <c r="K61" i="21"/>
  <c r="K63" i="21"/>
  <c r="K65" i="21"/>
  <c r="F51" i="21"/>
  <c r="G51" i="21"/>
  <c r="F52" i="21"/>
  <c r="G52" i="21" s="1"/>
  <c r="F53" i="21"/>
  <c r="G53" i="21" s="1"/>
  <c r="F54" i="21"/>
  <c r="G54" i="21" s="1"/>
  <c r="F55" i="21"/>
  <c r="G55" i="21"/>
  <c r="F56" i="21"/>
  <c r="G56" i="21" s="1"/>
  <c r="F57" i="21"/>
  <c r="G57" i="21" s="1"/>
  <c r="F58" i="21"/>
  <c r="G58" i="21" s="1"/>
  <c r="F59" i="21"/>
  <c r="G59" i="21"/>
  <c r="F60" i="21"/>
  <c r="G60" i="21"/>
  <c r="F61" i="21"/>
  <c r="G61" i="21" s="1"/>
  <c r="F62" i="21"/>
  <c r="G62" i="21" s="1"/>
  <c r="F63" i="21"/>
  <c r="G63" i="21"/>
  <c r="F64" i="21"/>
  <c r="G64" i="21"/>
  <c r="F65" i="21"/>
  <c r="G65" i="21" s="1"/>
  <c r="F33" i="59"/>
  <c r="G33" i="59" s="1"/>
  <c r="F34" i="59"/>
  <c r="G34" i="59"/>
  <c r="F35" i="59"/>
  <c r="G35" i="59" s="1"/>
  <c r="F36" i="59"/>
  <c r="G36" i="59" s="1"/>
  <c r="F37" i="59"/>
  <c r="G37" i="59" s="1"/>
  <c r="F38" i="59"/>
  <c r="G38" i="59"/>
  <c r="F39" i="59"/>
  <c r="G39" i="59" s="1"/>
  <c r="F40" i="59"/>
  <c r="G40" i="59" s="1"/>
  <c r="F41" i="59"/>
  <c r="G41" i="59" s="1"/>
  <c r="F42" i="59"/>
  <c r="G42" i="59"/>
  <c r="K33" i="59"/>
  <c r="K35" i="59"/>
  <c r="K37" i="59"/>
  <c r="K39" i="59"/>
  <c r="K41" i="59"/>
  <c r="K43" i="59"/>
  <c r="K45" i="59"/>
  <c r="K47" i="59"/>
  <c r="K74" i="31"/>
  <c r="K75" i="31"/>
  <c r="K76" i="31"/>
  <c r="K77" i="31"/>
  <c r="K78" i="31"/>
  <c r="F73" i="31"/>
  <c r="G73" i="31"/>
  <c r="F74" i="31"/>
  <c r="G74" i="31"/>
  <c r="F75" i="31"/>
  <c r="G75" i="31" s="1"/>
  <c r="F76" i="31"/>
  <c r="G76" i="31" s="1"/>
  <c r="F78" i="31"/>
  <c r="G78" i="31"/>
  <c r="F66" i="31"/>
  <c r="G66" i="31"/>
  <c r="F67" i="31"/>
  <c r="G67" i="31"/>
  <c r="F68" i="31"/>
  <c r="G68" i="31" s="1"/>
  <c r="F69" i="31"/>
  <c r="G69" i="31"/>
  <c r="F70" i="31"/>
  <c r="G70" i="31"/>
  <c r="F71" i="31"/>
  <c r="G71" i="31"/>
  <c r="F72" i="31"/>
  <c r="G72" i="31" s="1"/>
  <c r="K215" i="47"/>
  <c r="K217" i="47"/>
  <c r="K219" i="47"/>
  <c r="K221" i="47"/>
  <c r="K223" i="47"/>
  <c r="K225" i="47"/>
  <c r="K227" i="47"/>
  <c r="F215" i="47"/>
  <c r="G215" i="47" s="1"/>
  <c r="F216" i="47"/>
  <c r="G216" i="47"/>
  <c r="F217" i="47"/>
  <c r="G217" i="47" s="1"/>
  <c r="F218" i="47"/>
  <c r="G218" i="47" s="1"/>
  <c r="F219" i="47"/>
  <c r="G219" i="47" s="1"/>
  <c r="F220" i="47"/>
  <c r="G220" i="47"/>
  <c r="F221" i="47"/>
  <c r="G221" i="47" s="1"/>
  <c r="F222" i="47"/>
  <c r="G222" i="47" s="1"/>
  <c r="F223" i="47"/>
  <c r="G223" i="47"/>
  <c r="F224" i="47"/>
  <c r="G224" i="47"/>
  <c r="F225" i="47"/>
  <c r="G225" i="47"/>
  <c r="F226" i="47"/>
  <c r="G226" i="47" s="1"/>
  <c r="F227" i="47"/>
  <c r="G227" i="47"/>
  <c r="F228" i="47"/>
  <c r="G228" i="47"/>
  <c r="K221" i="46"/>
  <c r="K219" i="46"/>
  <c r="K217" i="46"/>
  <c r="K215" i="46"/>
  <c r="K213" i="46"/>
  <c r="K211" i="46"/>
  <c r="K209" i="46"/>
  <c r="F221" i="46"/>
  <c r="G221" i="46"/>
  <c r="F220" i="46"/>
  <c r="G220" i="46"/>
  <c r="F219" i="46"/>
  <c r="G219" i="46" s="1"/>
  <c r="F218" i="46"/>
  <c r="G218" i="46"/>
  <c r="F217" i="46"/>
  <c r="G217" i="46"/>
  <c r="F216" i="46"/>
  <c r="G216" i="46" s="1"/>
  <c r="F215" i="46"/>
  <c r="G215" i="46"/>
  <c r="F214" i="46"/>
  <c r="G214" i="46"/>
  <c r="F213" i="46"/>
  <c r="G213" i="46"/>
  <c r="F212" i="46"/>
  <c r="G212" i="46" s="1"/>
  <c r="F211" i="46"/>
  <c r="G211" i="46"/>
  <c r="F210" i="46"/>
  <c r="G210" i="46"/>
  <c r="F209" i="46"/>
  <c r="G209" i="46"/>
  <c r="K217" i="45"/>
  <c r="L227" i="45" s="1"/>
  <c r="K219" i="45"/>
  <c r="K221" i="45"/>
  <c r="K223" i="45"/>
  <c r="K225" i="45"/>
  <c r="K226" i="45"/>
  <c r="K227" i="45"/>
  <c r="F217" i="45"/>
  <c r="G217" i="45"/>
  <c r="F218" i="45"/>
  <c r="G218" i="45" s="1"/>
  <c r="F219" i="45"/>
  <c r="G219" i="45" s="1"/>
  <c r="F220" i="45"/>
  <c r="G220" i="45"/>
  <c r="F221" i="45"/>
  <c r="G221" i="45"/>
  <c r="F222" i="45"/>
  <c r="G222" i="45" s="1"/>
  <c r="F223" i="45"/>
  <c r="G223" i="45"/>
  <c r="F224" i="45"/>
  <c r="G224" i="45"/>
  <c r="F225" i="45"/>
  <c r="G225" i="45" s="1"/>
  <c r="F226" i="45"/>
  <c r="G226" i="45" s="1"/>
  <c r="F227" i="45"/>
  <c r="G227" i="45"/>
  <c r="K226" i="44"/>
  <c r="K228" i="44"/>
  <c r="K230" i="44"/>
  <c r="K232" i="44"/>
  <c r="K234" i="44"/>
  <c r="K236" i="44"/>
  <c r="K238" i="44"/>
  <c r="F225" i="44"/>
  <c r="G225" i="44"/>
  <c r="F226" i="44"/>
  <c r="G226" i="44" s="1"/>
  <c r="F227" i="44"/>
  <c r="G227" i="44" s="1"/>
  <c r="F228" i="44"/>
  <c r="G228" i="44"/>
  <c r="F229" i="44"/>
  <c r="G229" i="44"/>
  <c r="F230" i="44"/>
  <c r="G230" i="44" s="1"/>
  <c r="F231" i="44"/>
  <c r="G231" i="44" s="1"/>
  <c r="F232" i="44"/>
  <c r="G232" i="44"/>
  <c r="F233" i="44"/>
  <c r="G233" i="44"/>
  <c r="F234" i="44"/>
  <c r="G234" i="44" s="1"/>
  <c r="F235" i="44"/>
  <c r="G235" i="44" s="1"/>
  <c r="F236" i="44"/>
  <c r="G236" i="44"/>
  <c r="F237" i="44"/>
  <c r="G237" i="44"/>
  <c r="F238" i="44"/>
  <c r="G238" i="44" s="1"/>
  <c r="F112" i="7"/>
  <c r="G112" i="7" s="1"/>
  <c r="F113" i="7"/>
  <c r="G113" i="7" s="1"/>
  <c r="F114" i="7"/>
  <c r="G114" i="7" s="1"/>
  <c r="F115" i="7"/>
  <c r="G115" i="7" s="1"/>
  <c r="F116" i="7"/>
  <c r="G116" i="7" s="1"/>
  <c r="F117" i="7"/>
  <c r="G117" i="7" s="1"/>
  <c r="F118" i="7"/>
  <c r="G118" i="7" s="1"/>
  <c r="F119" i="7"/>
  <c r="G119" i="7" s="1"/>
  <c r="F120" i="7"/>
  <c r="G120" i="7" s="1"/>
  <c r="F121" i="7"/>
  <c r="G121" i="7" s="1"/>
  <c r="F122" i="7"/>
  <c r="G122" i="7" s="1"/>
  <c r="F123" i="7"/>
  <c r="G123" i="7" s="1"/>
  <c r="K112" i="7"/>
  <c r="K211" i="41"/>
  <c r="K213" i="41"/>
  <c r="K207" i="41"/>
  <c r="K209" i="41"/>
  <c r="K215" i="41"/>
  <c r="K217" i="41"/>
  <c r="K219" i="41"/>
  <c r="F207" i="41"/>
  <c r="G207" i="41"/>
  <c r="F208" i="41"/>
  <c r="G208" i="41" s="1"/>
  <c r="F209" i="41"/>
  <c r="G209" i="41" s="1"/>
  <c r="F210" i="41"/>
  <c r="G210" i="41" s="1"/>
  <c r="F211" i="41"/>
  <c r="G211" i="41" s="1"/>
  <c r="F212" i="41"/>
  <c r="G212" i="41" s="1"/>
  <c r="F213" i="41"/>
  <c r="G213" i="41" s="1"/>
  <c r="F214" i="41"/>
  <c r="G214" i="41"/>
  <c r="F215" i="41"/>
  <c r="G215" i="41" s="1"/>
  <c r="F216" i="41"/>
  <c r="G216" i="41" s="1"/>
  <c r="F217" i="41"/>
  <c r="G217" i="41" s="1"/>
  <c r="F218" i="41"/>
  <c r="G218" i="41" s="1"/>
  <c r="F219" i="41"/>
  <c r="G219" i="41" s="1"/>
  <c r="F217" i="40"/>
  <c r="G217" i="40" s="1"/>
  <c r="F218" i="40"/>
  <c r="G218" i="40"/>
  <c r="F219" i="40"/>
  <c r="G219" i="40" s="1"/>
  <c r="F220" i="40"/>
  <c r="G220" i="40" s="1"/>
  <c r="F221" i="40"/>
  <c r="G221" i="40" s="1"/>
  <c r="F222" i="40"/>
  <c r="G222" i="40"/>
  <c r="F223" i="40"/>
  <c r="G223" i="40"/>
  <c r="F224" i="40"/>
  <c r="G224" i="40" s="1"/>
  <c r="F225" i="40"/>
  <c r="G225" i="40" s="1"/>
  <c r="F226" i="40"/>
  <c r="G226" i="40"/>
  <c r="F227" i="40"/>
  <c r="G227" i="40"/>
  <c r="F228" i="40"/>
  <c r="G228" i="40" s="1"/>
  <c r="F229" i="40"/>
  <c r="G229" i="40" s="1"/>
  <c r="F230" i="40"/>
  <c r="G230" i="40"/>
  <c r="K217" i="40"/>
  <c r="K219" i="40"/>
  <c r="K221" i="40"/>
  <c r="K222" i="40"/>
  <c r="K224" i="40"/>
  <c r="K226" i="40"/>
  <c r="K228" i="40"/>
  <c r="K230" i="40"/>
  <c r="K108" i="39"/>
  <c r="K110" i="39"/>
  <c r="K112" i="39"/>
  <c r="K114" i="39"/>
  <c r="K116" i="39"/>
  <c r="K118" i="39"/>
  <c r="F108" i="39"/>
  <c r="G108" i="39" s="1"/>
  <c r="F109" i="39"/>
  <c r="G109" i="39"/>
  <c r="F110" i="39"/>
  <c r="G110" i="39" s="1"/>
  <c r="F111" i="39"/>
  <c r="G111" i="39" s="1"/>
  <c r="F112" i="39"/>
  <c r="G112" i="39" s="1"/>
  <c r="F113" i="39"/>
  <c r="G113" i="39"/>
  <c r="F114" i="39"/>
  <c r="G114" i="39" s="1"/>
  <c r="F115" i="39"/>
  <c r="G115" i="39"/>
  <c r="F116" i="39"/>
  <c r="G116" i="39" s="1"/>
  <c r="F117" i="39"/>
  <c r="G117" i="39"/>
  <c r="F118" i="39"/>
  <c r="G118" i="39" s="1"/>
  <c r="K221" i="36"/>
  <c r="K223" i="36"/>
  <c r="K224" i="36"/>
  <c r="K225" i="36"/>
  <c r="K227" i="36"/>
  <c r="K229" i="36"/>
  <c r="K231" i="36"/>
  <c r="K233" i="36"/>
  <c r="F221" i="36"/>
  <c r="G221" i="36" s="1"/>
  <c r="F222" i="36"/>
  <c r="G222" i="36" s="1"/>
  <c r="F223" i="36"/>
  <c r="G223" i="36" s="1"/>
  <c r="F224" i="36"/>
  <c r="G224" i="36" s="1"/>
  <c r="F225" i="36"/>
  <c r="G225" i="36" s="1"/>
  <c r="F226" i="36"/>
  <c r="G226" i="36" s="1"/>
  <c r="F227" i="36"/>
  <c r="G227" i="36" s="1"/>
  <c r="F228" i="36"/>
  <c r="G228" i="36" s="1"/>
  <c r="F229" i="36"/>
  <c r="G229" i="36" s="1"/>
  <c r="F230" i="36"/>
  <c r="G230" i="36" s="1"/>
  <c r="F231" i="36"/>
  <c r="G231" i="36" s="1"/>
  <c r="F232" i="36"/>
  <c r="G232" i="36" s="1"/>
  <c r="F233" i="36"/>
  <c r="G233" i="36" s="1"/>
  <c r="F234" i="36"/>
  <c r="G234" i="36" s="1"/>
  <c r="K169" i="35"/>
  <c r="K171" i="35"/>
  <c r="K173" i="35"/>
  <c r="K175" i="35"/>
  <c r="K177" i="35"/>
  <c r="K179" i="35"/>
  <c r="K181" i="35"/>
  <c r="K183" i="35"/>
  <c r="F169" i="35"/>
  <c r="G169" i="35" s="1"/>
  <c r="F170" i="35"/>
  <c r="G170" i="35" s="1"/>
  <c r="F171" i="35"/>
  <c r="G171" i="35" s="1"/>
  <c r="F172" i="35"/>
  <c r="G172" i="35" s="1"/>
  <c r="F173" i="35"/>
  <c r="G173" i="35" s="1"/>
  <c r="F174" i="35"/>
  <c r="G174" i="35" s="1"/>
  <c r="F175" i="35"/>
  <c r="G175" i="35" s="1"/>
  <c r="F176" i="35"/>
  <c r="G176" i="35" s="1"/>
  <c r="F177" i="35"/>
  <c r="G177" i="35" s="1"/>
  <c r="F178" i="35"/>
  <c r="G178" i="35" s="1"/>
  <c r="F179" i="35"/>
  <c r="G179" i="35" s="1"/>
  <c r="F180" i="35"/>
  <c r="G180" i="35" s="1"/>
  <c r="F181" i="35"/>
  <c r="G181" i="35" s="1"/>
  <c r="F182" i="35"/>
  <c r="G182" i="35" s="1"/>
  <c r="F183" i="35"/>
  <c r="G183" i="35" s="1"/>
  <c r="K110" i="9"/>
  <c r="K108" i="9"/>
  <c r="K106" i="9"/>
  <c r="K104" i="9"/>
  <c r="K102" i="9"/>
  <c r="K101" i="9"/>
  <c r="F101" i="9"/>
  <c r="G101" i="9" s="1"/>
  <c r="F102" i="9"/>
  <c r="G102" i="9" s="1"/>
  <c r="F103" i="9"/>
  <c r="G103" i="9" s="1"/>
  <c r="F104" i="9"/>
  <c r="G104" i="9" s="1"/>
  <c r="F105" i="9"/>
  <c r="G105" i="9" s="1"/>
  <c r="F106" i="9"/>
  <c r="G106" i="9"/>
  <c r="F107" i="9"/>
  <c r="G107" i="9"/>
  <c r="F108" i="9"/>
  <c r="G108" i="9" s="1"/>
  <c r="F109" i="9"/>
  <c r="G109" i="9"/>
  <c r="F110" i="9"/>
  <c r="G110" i="9" s="1"/>
  <c r="L240" i="33"/>
  <c r="L242" i="33"/>
  <c r="L244" i="33"/>
  <c r="L246" i="33"/>
  <c r="L248" i="33"/>
  <c r="L250" i="33"/>
  <c r="L252" i="33"/>
  <c r="L253" i="33"/>
  <c r="G240" i="33"/>
  <c r="H240" i="33"/>
  <c r="G241" i="33"/>
  <c r="H241" i="33"/>
  <c r="G242" i="33"/>
  <c r="H242" i="33" s="1"/>
  <c r="G243" i="33"/>
  <c r="H243" i="33" s="1"/>
  <c r="G244" i="33"/>
  <c r="H244" i="33"/>
  <c r="G245" i="33"/>
  <c r="H245" i="33"/>
  <c r="G246" i="33"/>
  <c r="H246" i="33" s="1"/>
  <c r="G247" i="33"/>
  <c r="H247" i="33"/>
  <c r="G248" i="33"/>
  <c r="H248" i="33"/>
  <c r="G249" i="33"/>
  <c r="H249" i="33"/>
  <c r="G250" i="33"/>
  <c r="H250" i="33" s="1"/>
  <c r="G251" i="33"/>
  <c r="H251" i="33"/>
  <c r="G252" i="33"/>
  <c r="H252" i="33"/>
  <c r="G253" i="33"/>
  <c r="H253" i="33"/>
  <c r="F16" i="13"/>
  <c r="G16" i="13" s="1"/>
  <c r="F17" i="13"/>
  <c r="G17" i="13" s="1"/>
  <c r="F18" i="13"/>
  <c r="G18" i="13"/>
  <c r="F19" i="13"/>
  <c r="G19" i="13"/>
  <c r="F20" i="13"/>
  <c r="G20" i="13"/>
  <c r="F21" i="13"/>
  <c r="G21" i="13" s="1"/>
  <c r="F22" i="13"/>
  <c r="G22" i="13" s="1"/>
  <c r="F23" i="13"/>
  <c r="G23" i="13" s="1"/>
  <c r="F24" i="13"/>
  <c r="G24" i="13"/>
  <c r="F25" i="13"/>
  <c r="G25" i="13" s="1"/>
  <c r="F26" i="13"/>
  <c r="G26" i="13" s="1"/>
  <c r="K17" i="13"/>
  <c r="K18" i="13"/>
  <c r="K19" i="13"/>
  <c r="K20" i="13"/>
  <c r="K21" i="13"/>
  <c r="K22" i="13"/>
  <c r="K23" i="13"/>
  <c r="K24" i="13"/>
  <c r="K25" i="13"/>
  <c r="K26" i="13"/>
  <c r="K196" i="32"/>
  <c r="K198" i="32"/>
  <c r="K200" i="32"/>
  <c r="K202" i="32"/>
  <c r="K204" i="32"/>
  <c r="K206" i="32"/>
  <c r="F196" i="32"/>
  <c r="G196" i="32"/>
  <c r="F197" i="32"/>
  <c r="G197" i="32"/>
  <c r="F198" i="32"/>
  <c r="G198" i="32"/>
  <c r="F199" i="32"/>
  <c r="G199" i="32" s="1"/>
  <c r="F200" i="32"/>
  <c r="G200" i="32"/>
  <c r="F201" i="32"/>
  <c r="G201" i="32"/>
  <c r="F202" i="32"/>
  <c r="G202" i="32"/>
  <c r="F203" i="32"/>
  <c r="G203" i="32" s="1"/>
  <c r="F204" i="32"/>
  <c r="G204" i="32"/>
  <c r="F205" i="32"/>
  <c r="G205" i="32"/>
  <c r="F206" i="32"/>
  <c r="G206" i="32"/>
  <c r="K269" i="29"/>
  <c r="K271" i="29"/>
  <c r="K273" i="29"/>
  <c r="K275" i="29"/>
  <c r="K277" i="29"/>
  <c r="K279" i="29"/>
  <c r="K281" i="29"/>
  <c r="K283" i="29"/>
  <c r="F268" i="29"/>
  <c r="G268" i="29" s="1"/>
  <c r="F269" i="29"/>
  <c r="G269" i="29"/>
  <c r="F270" i="29"/>
  <c r="G270" i="29"/>
  <c r="F271" i="29"/>
  <c r="G271" i="29"/>
  <c r="F272" i="29"/>
  <c r="G272" i="29" s="1"/>
  <c r="F273" i="29"/>
  <c r="G273" i="29"/>
  <c r="F274" i="29"/>
  <c r="G274" i="29"/>
  <c r="F275" i="29"/>
  <c r="G275" i="29"/>
  <c r="F276" i="29"/>
  <c r="G276" i="29" s="1"/>
  <c r="F277" i="29"/>
  <c r="G277" i="29"/>
  <c r="F278" i="29"/>
  <c r="G278" i="29"/>
  <c r="F279" i="29"/>
  <c r="G279" i="29"/>
  <c r="F280" i="29"/>
  <c r="G280" i="29" s="1"/>
  <c r="F281" i="29"/>
  <c r="G281" i="29"/>
  <c r="F282" i="29"/>
  <c r="G282" i="29"/>
  <c r="F283" i="29"/>
  <c r="G283" i="29"/>
  <c r="F284" i="29"/>
  <c r="G284" i="29" s="1"/>
  <c r="F285" i="29"/>
  <c r="G285" i="29"/>
  <c r="K250" i="28"/>
  <c r="K252" i="28"/>
  <c r="K254" i="28"/>
  <c r="K256" i="28"/>
  <c r="K258" i="28"/>
  <c r="K260" i="28"/>
  <c r="K262" i="28"/>
  <c r="K264" i="28"/>
  <c r="F250" i="28"/>
  <c r="G250" i="28" s="1"/>
  <c r="F251" i="28"/>
  <c r="G251" i="28" s="1"/>
  <c r="F252" i="28"/>
  <c r="G252" i="28"/>
  <c r="F253" i="28"/>
  <c r="G253" i="28" s="1"/>
  <c r="F254" i="28"/>
  <c r="G254" i="28" s="1"/>
  <c r="F255" i="28"/>
  <c r="G255" i="28" s="1"/>
  <c r="F256" i="28"/>
  <c r="G256" i="28" s="1"/>
  <c r="F257" i="28"/>
  <c r="G257" i="28" s="1"/>
  <c r="F258" i="28"/>
  <c r="G258" i="28" s="1"/>
  <c r="F259" i="28"/>
  <c r="G259" i="28" s="1"/>
  <c r="F260" i="28"/>
  <c r="G260" i="28" s="1"/>
  <c r="F261" i="28"/>
  <c r="G261" i="28" s="1"/>
  <c r="F262" i="28"/>
  <c r="G262" i="28" s="1"/>
  <c r="F263" i="28"/>
  <c r="G263" i="28"/>
  <c r="F264" i="28"/>
  <c r="G264" i="28"/>
  <c r="K223" i="27"/>
  <c r="L233" i="27" s="1"/>
  <c r="K225" i="27"/>
  <c r="K227" i="27"/>
  <c r="K229" i="27"/>
  <c r="K231" i="27"/>
  <c r="K233" i="27"/>
  <c r="F223" i="27"/>
  <c r="G223" i="27"/>
  <c r="F224" i="27"/>
  <c r="G224" i="27" s="1"/>
  <c r="F225" i="27"/>
  <c r="G225" i="27" s="1"/>
  <c r="F226" i="27"/>
  <c r="G226" i="27" s="1"/>
  <c r="F227" i="27"/>
  <c r="G227" i="27"/>
  <c r="F228" i="27"/>
  <c r="G228" i="27" s="1"/>
  <c r="F229" i="27"/>
  <c r="G229" i="27" s="1"/>
  <c r="F230" i="27"/>
  <c r="G230" i="27" s="1"/>
  <c r="F231" i="27"/>
  <c r="G231" i="27" s="1"/>
  <c r="F232" i="27"/>
  <c r="G232" i="27" s="1"/>
  <c r="F233" i="27"/>
  <c r="G233" i="27" s="1"/>
  <c r="F196" i="25"/>
  <c r="G196" i="25" s="1"/>
  <c r="F197" i="25"/>
  <c r="G197" i="25"/>
  <c r="F198" i="25"/>
  <c r="G198" i="25" s="1"/>
  <c r="F199" i="25"/>
  <c r="G199" i="25" s="1"/>
  <c r="F200" i="25"/>
  <c r="G200" i="25" s="1"/>
  <c r="F201" i="25"/>
  <c r="G201" i="25"/>
  <c r="F202" i="25"/>
  <c r="G202" i="25"/>
  <c r="F203" i="25"/>
  <c r="G203" i="25" s="1"/>
  <c r="F204" i="25"/>
  <c r="G204" i="25" s="1"/>
  <c r="K196" i="25"/>
  <c r="K198" i="25"/>
  <c r="K200" i="25"/>
  <c r="K201" i="25"/>
  <c r="K203" i="25"/>
  <c r="K204" i="25"/>
  <c r="K219" i="23"/>
  <c r="K221" i="23"/>
  <c r="K223" i="23"/>
  <c r="K225" i="23"/>
  <c r="K227" i="23"/>
  <c r="K229" i="23"/>
  <c r="K231" i="23"/>
  <c r="F219" i="23"/>
  <c r="G219" i="23" s="1"/>
  <c r="F220" i="23"/>
  <c r="G220" i="23" s="1"/>
  <c r="F221" i="23"/>
  <c r="G221" i="23" s="1"/>
  <c r="F222" i="23"/>
  <c r="G222" i="23" s="1"/>
  <c r="F223" i="23"/>
  <c r="G223" i="23" s="1"/>
  <c r="F224" i="23"/>
  <c r="G224" i="23" s="1"/>
  <c r="F225" i="23"/>
  <c r="G225" i="23" s="1"/>
  <c r="F226" i="23"/>
  <c r="G226" i="23" s="1"/>
  <c r="F227" i="23"/>
  <c r="G227" i="23" s="1"/>
  <c r="F228" i="23"/>
  <c r="G228" i="23" s="1"/>
  <c r="F229" i="23"/>
  <c r="G229" i="23" s="1"/>
  <c r="F230" i="23"/>
  <c r="G230" i="23" s="1"/>
  <c r="F231" i="23"/>
  <c r="G231" i="23" s="1"/>
  <c r="F232" i="23"/>
  <c r="G232" i="23" s="1"/>
  <c r="F102" i="15"/>
  <c r="G102" i="15"/>
  <c r="F103" i="15"/>
  <c r="G103" i="15" s="1"/>
  <c r="F104" i="15"/>
  <c r="G104" i="15"/>
  <c r="F105" i="15"/>
  <c r="G105" i="15"/>
  <c r="F106" i="15"/>
  <c r="G106" i="15"/>
  <c r="F107" i="15"/>
  <c r="G107" i="15" s="1"/>
  <c r="F108" i="15"/>
  <c r="G108" i="15"/>
  <c r="F109" i="15"/>
  <c r="G109" i="15"/>
  <c r="F110" i="15"/>
  <c r="G110" i="15"/>
  <c r="F111" i="15"/>
  <c r="G111" i="15" s="1"/>
  <c r="F112" i="15"/>
  <c r="G112" i="15"/>
  <c r="K102" i="15"/>
  <c r="K104" i="15"/>
  <c r="K106" i="15"/>
  <c r="K108" i="15"/>
  <c r="K110" i="15"/>
  <c r="K112" i="15"/>
  <c r="K101" i="15"/>
  <c r="F185" i="18"/>
  <c r="G185" i="18" s="1"/>
  <c r="F186" i="18"/>
  <c r="G186" i="18" s="1"/>
  <c r="F187" i="18"/>
  <c r="G187" i="18" s="1"/>
  <c r="F188" i="18"/>
  <c r="G188" i="18" s="1"/>
  <c r="F189" i="18"/>
  <c r="G189" i="18" s="1"/>
  <c r="F190" i="18"/>
  <c r="G190" i="18" s="1"/>
  <c r="F191" i="18"/>
  <c r="G191" i="18" s="1"/>
  <c r="F192" i="18"/>
  <c r="G192" i="18" s="1"/>
  <c r="F193" i="18"/>
  <c r="G193" i="18" s="1"/>
  <c r="F194" i="18"/>
  <c r="G194" i="18" s="1"/>
  <c r="F195" i="18"/>
  <c r="G195" i="18" s="1"/>
  <c r="F196" i="18"/>
  <c r="G196" i="18" s="1"/>
  <c r="F197" i="18"/>
  <c r="G197" i="18" s="1"/>
  <c r="F198" i="18"/>
  <c r="G198" i="18" s="1"/>
  <c r="K185" i="18"/>
  <c r="L198" i="18" s="1"/>
  <c r="K187" i="18"/>
  <c r="K189" i="18"/>
  <c r="K191" i="18"/>
  <c r="K193" i="18"/>
  <c r="K194" i="18"/>
  <c r="K196" i="18"/>
  <c r="K198" i="18"/>
  <c r="K236" i="19"/>
  <c r="K237" i="19"/>
  <c r="K238" i="19"/>
  <c r="K240" i="19"/>
  <c r="K242" i="19"/>
  <c r="K244" i="19"/>
  <c r="K245" i="19"/>
  <c r="K246" i="19"/>
  <c r="K247" i="19"/>
  <c r="F236" i="19"/>
  <c r="G236" i="19" s="1"/>
  <c r="F237" i="19"/>
  <c r="G237" i="19" s="1"/>
  <c r="F238" i="19"/>
  <c r="G238" i="19" s="1"/>
  <c r="F239" i="19"/>
  <c r="G239" i="19" s="1"/>
  <c r="F240" i="19"/>
  <c r="G240" i="19" s="1"/>
  <c r="F241" i="19"/>
  <c r="G241" i="19" s="1"/>
  <c r="F242" i="19"/>
  <c r="G242" i="19" s="1"/>
  <c r="F243" i="19"/>
  <c r="G243" i="19" s="1"/>
  <c r="F244" i="19"/>
  <c r="G244" i="19" s="1"/>
  <c r="F245" i="19"/>
  <c r="G245" i="19" s="1"/>
  <c r="F246" i="19"/>
  <c r="G246" i="19" s="1"/>
  <c r="F247" i="19"/>
  <c r="G247" i="19" s="1"/>
  <c r="F52" i="20"/>
  <c r="G52" i="20" s="1"/>
  <c r="F53" i="20"/>
  <c r="G53" i="20"/>
  <c r="F54" i="20"/>
  <c r="G54" i="20" s="1"/>
  <c r="F55" i="20"/>
  <c r="G55" i="20" s="1"/>
  <c r="K215" i="22"/>
  <c r="K219" i="22"/>
  <c r="K220" i="22"/>
  <c r="K224" i="22"/>
  <c r="K226" i="22"/>
  <c r="F215" i="22"/>
  <c r="G215" i="22"/>
  <c r="F216" i="22"/>
  <c r="G216" i="22" s="1"/>
  <c r="F217" i="22"/>
  <c r="G217" i="22" s="1"/>
  <c r="F218" i="22"/>
  <c r="G218" i="22" s="1"/>
  <c r="F219" i="22"/>
  <c r="G219" i="22"/>
  <c r="F220" i="22"/>
  <c r="G220" i="22" s="1"/>
  <c r="F221" i="22"/>
  <c r="G221" i="22" s="1"/>
  <c r="F222" i="22"/>
  <c r="G222" i="22" s="1"/>
  <c r="F223" i="22"/>
  <c r="G223" i="22"/>
  <c r="F224" i="22"/>
  <c r="G224" i="22" s="1"/>
  <c r="F225" i="22"/>
  <c r="G225" i="22" s="1"/>
  <c r="F226" i="22"/>
  <c r="G226" i="22" s="1"/>
  <c r="G46" i="3"/>
  <c r="F180" i="18"/>
  <c r="G180" i="18" s="1"/>
  <c r="F181" i="18"/>
  <c r="G181" i="18" s="1"/>
  <c r="F182" i="18"/>
  <c r="G182" i="18" s="1"/>
  <c r="F183" i="18"/>
  <c r="G183" i="18" s="1"/>
  <c r="F184" i="18"/>
  <c r="G184" i="18" s="1"/>
  <c r="F219" i="38"/>
  <c r="G219" i="38"/>
  <c r="F220" i="38"/>
  <c r="G220" i="38" s="1"/>
  <c r="F221" i="38"/>
  <c r="G221" i="38" s="1"/>
  <c r="F222" i="38"/>
  <c r="G222" i="38" s="1"/>
  <c r="F223" i="38"/>
  <c r="G223" i="38"/>
  <c r="F224" i="38"/>
  <c r="G224" i="38" s="1"/>
  <c r="F225" i="38"/>
  <c r="G225" i="38" s="1"/>
  <c r="F226" i="38"/>
  <c r="G226" i="38" s="1"/>
  <c r="F227" i="38"/>
  <c r="G227" i="38"/>
  <c r="F228" i="38"/>
  <c r="G228" i="38" s="1"/>
  <c r="F229" i="38"/>
  <c r="G229" i="38" s="1"/>
  <c r="F230" i="38"/>
  <c r="G230" i="38" s="1"/>
  <c r="F231" i="38"/>
  <c r="G231" i="38"/>
  <c r="F232" i="38"/>
  <c r="G232" i="38" s="1"/>
  <c r="F233" i="38"/>
  <c r="G233" i="38" s="1"/>
  <c r="F234" i="38"/>
  <c r="G234" i="38" s="1"/>
  <c r="F235" i="38"/>
  <c r="G235" i="38"/>
  <c r="F236" i="38"/>
  <c r="G236" i="38" s="1"/>
  <c r="K48" i="35"/>
  <c r="K50" i="35"/>
  <c r="K53" i="35"/>
  <c r="K38" i="35"/>
  <c r="K40" i="35"/>
  <c r="K46" i="35"/>
  <c r="K44" i="35"/>
  <c r="K42" i="35"/>
  <c r="F152" i="48"/>
  <c r="G152" i="48" s="1"/>
  <c r="F153" i="48"/>
  <c r="G153" i="48" s="1"/>
  <c r="F154" i="48"/>
  <c r="G154" i="48" s="1"/>
  <c r="F155" i="48"/>
  <c r="G155" i="48" s="1"/>
  <c r="F156" i="48"/>
  <c r="G156" i="48" s="1"/>
  <c r="F163" i="18"/>
  <c r="G163" i="18" s="1"/>
  <c r="F164" i="18"/>
  <c r="G164" i="18" s="1"/>
  <c r="F165" i="18"/>
  <c r="G165" i="18" s="1"/>
  <c r="F166" i="18"/>
  <c r="G166" i="18" s="1"/>
  <c r="F167" i="18"/>
  <c r="G167" i="18" s="1"/>
  <c r="K236" i="28"/>
  <c r="K238" i="28"/>
  <c r="K240" i="28"/>
  <c r="K242" i="28"/>
  <c r="K244" i="28"/>
  <c r="K246" i="28"/>
  <c r="K248" i="28"/>
  <c r="F236" i="28"/>
  <c r="G236" i="28" s="1"/>
  <c r="F237" i="28"/>
  <c r="G237" i="28" s="1"/>
  <c r="F238" i="28"/>
  <c r="G238" i="28"/>
  <c r="F239" i="28"/>
  <c r="G239" i="28"/>
  <c r="F240" i="28"/>
  <c r="G240" i="28"/>
  <c r="F241" i="28"/>
  <c r="G241" i="28" s="1"/>
  <c r="F242" i="28"/>
  <c r="G242" i="28" s="1"/>
  <c r="F243" i="28"/>
  <c r="G243" i="28" s="1"/>
  <c r="F244" i="28"/>
  <c r="G244" i="28"/>
  <c r="F245" i="28"/>
  <c r="G245" i="28" s="1"/>
  <c r="F246" i="28"/>
  <c r="G246" i="28"/>
  <c r="F247" i="28"/>
  <c r="G247" i="28"/>
  <c r="F248" i="28"/>
  <c r="G248" i="28"/>
  <c r="F249" i="28"/>
  <c r="G249" i="28" s="1"/>
  <c r="K210" i="27"/>
  <c r="K211" i="27"/>
  <c r="K212" i="27"/>
  <c r="K213" i="27"/>
  <c r="K214" i="27"/>
  <c r="K215" i="27"/>
  <c r="K217" i="27"/>
  <c r="K219" i="27"/>
  <c r="K221" i="27"/>
  <c r="F210" i="27"/>
  <c r="G210" i="27"/>
  <c r="F211" i="27"/>
  <c r="G211" i="27" s="1"/>
  <c r="F212" i="27"/>
  <c r="G212" i="27" s="1"/>
  <c r="F213" i="27"/>
  <c r="G213" i="27" s="1"/>
  <c r="F214" i="27"/>
  <c r="G214" i="27"/>
  <c r="F215" i="27"/>
  <c r="G215" i="27" s="1"/>
  <c r="F216" i="27"/>
  <c r="G216" i="27" s="1"/>
  <c r="F217" i="27"/>
  <c r="G217" i="27" s="1"/>
  <c r="F218" i="27"/>
  <c r="G218" i="27" s="1"/>
  <c r="F219" i="27"/>
  <c r="G219" i="27" s="1"/>
  <c r="F220" i="27"/>
  <c r="G220" i="27" s="1"/>
  <c r="F221" i="27"/>
  <c r="G221" i="27" s="1"/>
  <c r="F222" i="27"/>
  <c r="G222" i="27" s="1"/>
  <c r="K2" i="65"/>
  <c r="K3" i="65"/>
  <c r="K4" i="65"/>
  <c r="F2" i="65"/>
  <c r="G2" i="65" s="1"/>
  <c r="H4" i="65" s="1"/>
  <c r="F3" i="65"/>
  <c r="G3" i="65" s="1"/>
  <c r="F4" i="65"/>
  <c r="G4" i="65" s="1"/>
  <c r="F204" i="23"/>
  <c r="G204" i="23" s="1"/>
  <c r="F205" i="23"/>
  <c r="G205" i="23"/>
  <c r="F206" i="23"/>
  <c r="G206" i="23" s="1"/>
  <c r="F207" i="23"/>
  <c r="G207" i="23" s="1"/>
  <c r="F208" i="23"/>
  <c r="G208" i="23" s="1"/>
  <c r="F209" i="23"/>
  <c r="G209" i="23" s="1"/>
  <c r="F210" i="23"/>
  <c r="G210" i="23" s="1"/>
  <c r="F211" i="23"/>
  <c r="G211" i="23" s="1"/>
  <c r="K212" i="23"/>
  <c r="L218" i="23" s="1"/>
  <c r="K214" i="23"/>
  <c r="K216" i="23"/>
  <c r="K217" i="23"/>
  <c r="K218" i="23"/>
  <c r="F212" i="23"/>
  <c r="G212" i="23" s="1"/>
  <c r="F213" i="23"/>
  <c r="G213" i="23" s="1"/>
  <c r="F214" i="23"/>
  <c r="G214" i="23" s="1"/>
  <c r="F215" i="23"/>
  <c r="G215" i="23" s="1"/>
  <c r="F216" i="23"/>
  <c r="G216" i="23" s="1"/>
  <c r="F217" i="23"/>
  <c r="G217" i="23" s="1"/>
  <c r="F218" i="23"/>
  <c r="G218" i="23" s="1"/>
  <c r="K205" i="22"/>
  <c r="K207" i="22"/>
  <c r="K209" i="22"/>
  <c r="K211" i="22"/>
  <c r="F203" i="22"/>
  <c r="G203" i="22" s="1"/>
  <c r="F204" i="22"/>
  <c r="G204" i="22" s="1"/>
  <c r="F205" i="22"/>
  <c r="G205" i="22" s="1"/>
  <c r="F206" i="22"/>
  <c r="G206" i="22" s="1"/>
  <c r="F207" i="22"/>
  <c r="G207" i="22" s="1"/>
  <c r="F208" i="22"/>
  <c r="G208" i="22" s="1"/>
  <c r="F209" i="22"/>
  <c r="G209" i="22" s="1"/>
  <c r="F210" i="22"/>
  <c r="G210" i="22" s="1"/>
  <c r="F211" i="22"/>
  <c r="G211" i="22" s="1"/>
  <c r="F212" i="22"/>
  <c r="G212" i="22" s="1"/>
  <c r="F213" i="22"/>
  <c r="G213" i="22" s="1"/>
  <c r="F214" i="22"/>
  <c r="G214" i="22" s="1"/>
  <c r="K38" i="21"/>
  <c r="K40" i="21"/>
  <c r="K42" i="21"/>
  <c r="K44" i="21"/>
  <c r="K46" i="21"/>
  <c r="K48" i="21"/>
  <c r="K50" i="21"/>
  <c r="F38" i="21"/>
  <c r="G38" i="21"/>
  <c r="F39" i="21"/>
  <c r="G39" i="21"/>
  <c r="F40" i="21"/>
  <c r="G40" i="21"/>
  <c r="F41" i="21"/>
  <c r="G41" i="21"/>
  <c r="F42" i="21"/>
  <c r="G42" i="21"/>
  <c r="F43" i="21"/>
  <c r="G43" i="21"/>
  <c r="F44" i="21"/>
  <c r="G44" i="21"/>
  <c r="F45" i="21"/>
  <c r="G45" i="21"/>
  <c r="F46" i="21"/>
  <c r="G46" i="21"/>
  <c r="F47" i="21"/>
  <c r="G47" i="21"/>
  <c r="F48" i="21"/>
  <c r="G48" i="21"/>
  <c r="F49" i="21"/>
  <c r="G49" i="21"/>
  <c r="F50" i="21"/>
  <c r="G50" i="21"/>
  <c r="K222" i="19"/>
  <c r="K224" i="19"/>
  <c r="K226" i="19"/>
  <c r="K228" i="19"/>
  <c r="K230" i="19"/>
  <c r="K232" i="19"/>
  <c r="K234" i="19"/>
  <c r="K235" i="19"/>
  <c r="F222" i="19"/>
  <c r="G222" i="19" s="1"/>
  <c r="F223" i="19"/>
  <c r="G223" i="19"/>
  <c r="F224" i="19"/>
  <c r="G224" i="19" s="1"/>
  <c r="F225" i="19"/>
  <c r="G225" i="19"/>
  <c r="F226" i="19"/>
  <c r="G226" i="19" s="1"/>
  <c r="F227" i="19"/>
  <c r="G227" i="19" s="1"/>
  <c r="F228" i="19"/>
  <c r="G228" i="19"/>
  <c r="F229" i="19"/>
  <c r="G229" i="19" s="1"/>
  <c r="F230" i="19"/>
  <c r="G230" i="19" s="1"/>
  <c r="F231" i="19"/>
  <c r="G231" i="19"/>
  <c r="F232" i="19"/>
  <c r="G232" i="19"/>
  <c r="F233" i="19"/>
  <c r="G233" i="19"/>
  <c r="F234" i="19"/>
  <c r="G234" i="19" s="1"/>
  <c r="F235" i="19"/>
  <c r="G235" i="19" s="1"/>
  <c r="K183" i="18"/>
  <c r="G90" i="15"/>
  <c r="G91" i="15"/>
  <c r="G92" i="15"/>
  <c r="G93" i="15"/>
  <c r="G94" i="15"/>
  <c r="G95" i="15"/>
  <c r="G96" i="15"/>
  <c r="G97" i="15"/>
  <c r="G98" i="15"/>
  <c r="G99" i="15"/>
  <c r="G100" i="15"/>
  <c r="G101" i="15"/>
  <c r="K90" i="15"/>
  <c r="K94" i="15"/>
  <c r="K95" i="15"/>
  <c r="K97" i="15"/>
  <c r="K99" i="15"/>
  <c r="F8" i="13"/>
  <c r="G8" i="13" s="1"/>
  <c r="F9" i="13"/>
  <c r="G9" i="13" s="1"/>
  <c r="F10" i="13"/>
  <c r="G10" i="13" s="1"/>
  <c r="F11" i="13"/>
  <c r="G11" i="13" s="1"/>
  <c r="F12" i="13"/>
  <c r="G12" i="13" s="1"/>
  <c r="F13" i="13"/>
  <c r="G13" i="13" s="1"/>
  <c r="F14" i="13"/>
  <c r="G14" i="13" s="1"/>
  <c r="F15" i="13"/>
  <c r="G15" i="13" s="1"/>
  <c r="K8" i="13"/>
  <c r="K10" i="13"/>
  <c r="K12" i="13"/>
  <c r="K13" i="13"/>
  <c r="K15" i="13"/>
  <c r="K19" i="59"/>
  <c r="K21" i="59"/>
  <c r="K23" i="59"/>
  <c r="K25" i="59"/>
  <c r="K27" i="59"/>
  <c r="K28" i="59"/>
  <c r="K30" i="59"/>
  <c r="K32" i="59"/>
  <c r="F19" i="59"/>
  <c r="G19" i="59"/>
  <c r="F20" i="59"/>
  <c r="G20" i="59"/>
  <c r="F21" i="59"/>
  <c r="G21" i="59"/>
  <c r="F22" i="59"/>
  <c r="G22" i="59"/>
  <c r="F23" i="59"/>
  <c r="G23" i="59"/>
  <c r="F24" i="59"/>
  <c r="G24" i="59"/>
  <c r="F25" i="59"/>
  <c r="G25" i="59"/>
  <c r="F26" i="59"/>
  <c r="G26" i="59"/>
  <c r="F27" i="59"/>
  <c r="G27" i="59"/>
  <c r="F28" i="59"/>
  <c r="G28" i="59"/>
  <c r="F29" i="59"/>
  <c r="G29" i="59"/>
  <c r="F30" i="59"/>
  <c r="G30" i="59"/>
  <c r="F31" i="59"/>
  <c r="G31" i="59"/>
  <c r="F32" i="59"/>
  <c r="G32" i="59"/>
  <c r="K185" i="32"/>
  <c r="K187" i="32"/>
  <c r="K189" i="32"/>
  <c r="K191" i="32"/>
  <c r="K193" i="32"/>
  <c r="K195" i="32"/>
  <c r="F185" i="32"/>
  <c r="G185" i="32"/>
  <c r="F186" i="32"/>
  <c r="G186" i="32"/>
  <c r="F187" i="32"/>
  <c r="G187" i="32"/>
  <c r="F188" i="32"/>
  <c r="G188" i="32"/>
  <c r="F189" i="32"/>
  <c r="G189" i="32"/>
  <c r="F190" i="32"/>
  <c r="G190" i="32"/>
  <c r="F191" i="32"/>
  <c r="G191" i="32"/>
  <c r="F192" i="32"/>
  <c r="G192" i="32"/>
  <c r="F193" i="32"/>
  <c r="G193" i="32"/>
  <c r="F194" i="32"/>
  <c r="G194" i="32"/>
  <c r="F195" i="32"/>
  <c r="G195" i="32"/>
  <c r="K158" i="35"/>
  <c r="K162" i="35"/>
  <c r="K164" i="35"/>
  <c r="K166" i="35"/>
  <c r="K168" i="35"/>
  <c r="F155" i="35"/>
  <c r="G155" i="35" s="1"/>
  <c r="F157" i="35"/>
  <c r="G157" i="35" s="1"/>
  <c r="F159" i="35"/>
  <c r="G159" i="35" s="1"/>
  <c r="F161" i="35"/>
  <c r="G161" i="35" s="1"/>
  <c r="F163" i="35"/>
  <c r="G163" i="35" s="1"/>
  <c r="F165" i="35"/>
  <c r="G165" i="35" s="1"/>
  <c r="F167" i="35"/>
  <c r="G167" i="35" s="1"/>
  <c r="F202" i="38"/>
  <c r="G202" i="38"/>
  <c r="F203" i="38"/>
  <c r="G203" i="38"/>
  <c r="F204" i="38"/>
  <c r="G204" i="38"/>
  <c r="F205" i="38"/>
  <c r="G205" i="38"/>
  <c r="F206" i="38"/>
  <c r="G206" i="38"/>
  <c r="F207" i="38"/>
  <c r="G207" i="38"/>
  <c r="F208" i="38"/>
  <c r="G208" i="38"/>
  <c r="F209" i="38"/>
  <c r="G209" i="38"/>
  <c r="F210" i="38"/>
  <c r="G210" i="38"/>
  <c r="F211" i="38"/>
  <c r="G211" i="38"/>
  <c r="F212" i="38"/>
  <c r="G212" i="38"/>
  <c r="F213" i="38"/>
  <c r="G213" i="38"/>
  <c r="F214" i="38"/>
  <c r="G214" i="38"/>
  <c r="F215" i="38"/>
  <c r="G215" i="38"/>
  <c r="F216" i="38"/>
  <c r="G216" i="38"/>
  <c r="F217" i="38"/>
  <c r="G217" i="38"/>
  <c r="F218" i="38"/>
  <c r="G218" i="38"/>
  <c r="K98" i="39"/>
  <c r="K100" i="39"/>
  <c r="K101" i="39"/>
  <c r="K103" i="39"/>
  <c r="K105" i="39"/>
  <c r="K107" i="39"/>
  <c r="F98" i="39"/>
  <c r="G98" i="39" s="1"/>
  <c r="F99" i="39"/>
  <c r="G99" i="39" s="1"/>
  <c r="F100" i="39"/>
  <c r="G100" i="39" s="1"/>
  <c r="F101" i="39"/>
  <c r="G101" i="39"/>
  <c r="F102" i="39"/>
  <c r="G102" i="39" s="1"/>
  <c r="F103" i="39"/>
  <c r="G103" i="39"/>
  <c r="F104" i="39"/>
  <c r="G104" i="39" s="1"/>
  <c r="F105" i="39"/>
  <c r="G105" i="39"/>
  <c r="F106" i="39"/>
  <c r="G106" i="39" s="1"/>
  <c r="F107" i="39"/>
  <c r="G107" i="39" s="1"/>
  <c r="K194" i="41"/>
  <c r="L206" i="41" s="1"/>
  <c r="K196" i="41"/>
  <c r="K198" i="41"/>
  <c r="K200" i="41"/>
  <c r="K202" i="41"/>
  <c r="K205" i="41"/>
  <c r="F194" i="41"/>
  <c r="G194" i="41" s="1"/>
  <c r="F195" i="41"/>
  <c r="G195" i="41" s="1"/>
  <c r="F196" i="41"/>
  <c r="G196" i="41" s="1"/>
  <c r="F197" i="41"/>
  <c r="G197" i="41" s="1"/>
  <c r="F198" i="41"/>
  <c r="G198" i="41" s="1"/>
  <c r="F199" i="41"/>
  <c r="G199" i="41" s="1"/>
  <c r="F200" i="41"/>
  <c r="G200" i="41" s="1"/>
  <c r="F201" i="41"/>
  <c r="G201" i="41" s="1"/>
  <c r="F202" i="41"/>
  <c r="G202" i="41" s="1"/>
  <c r="F203" i="41"/>
  <c r="G203" i="41" s="1"/>
  <c r="F204" i="41"/>
  <c r="G204" i="41" s="1"/>
  <c r="F205" i="41"/>
  <c r="G205" i="41" s="1"/>
  <c r="F206" i="41"/>
  <c r="G206" i="41" s="1"/>
  <c r="F2" i="64"/>
  <c r="G2" i="64"/>
  <c r="F3" i="64"/>
  <c r="G3" i="64"/>
  <c r="F4" i="64"/>
  <c r="G4" i="64"/>
  <c r="F5" i="64"/>
  <c r="G5" i="64"/>
  <c r="F6" i="64"/>
  <c r="G6" i="64"/>
  <c r="F7" i="64"/>
  <c r="G7" i="64"/>
  <c r="F8" i="64"/>
  <c r="G8" i="64"/>
  <c r="F9" i="64"/>
  <c r="G9" i="64"/>
  <c r="F10" i="64"/>
  <c r="G10" i="64"/>
  <c r="K2" i="64"/>
  <c r="K3" i="64"/>
  <c r="K4" i="64"/>
  <c r="K5" i="64"/>
  <c r="K6" i="64"/>
  <c r="K7" i="64"/>
  <c r="K9" i="64"/>
  <c r="K10" i="64"/>
  <c r="K202" i="47"/>
  <c r="K204" i="47"/>
  <c r="K206" i="47"/>
  <c r="K208" i="47"/>
  <c r="K210" i="47"/>
  <c r="K212" i="47"/>
  <c r="K214" i="47"/>
  <c r="F202" i="47"/>
  <c r="G202" i="47" s="1"/>
  <c r="F203" i="47"/>
  <c r="G203" i="47" s="1"/>
  <c r="F204" i="47"/>
  <c r="G204" i="47"/>
  <c r="F205" i="47"/>
  <c r="G205" i="47" s="1"/>
  <c r="F206" i="47"/>
  <c r="G206" i="47" s="1"/>
  <c r="F207" i="47"/>
  <c r="G207" i="47" s="1"/>
  <c r="F208" i="47"/>
  <c r="G208" i="47"/>
  <c r="F209" i="47"/>
  <c r="G209" i="47" s="1"/>
  <c r="F210" i="47"/>
  <c r="G210" i="47" s="1"/>
  <c r="F211" i="47"/>
  <c r="G211" i="47" s="1"/>
  <c r="F212" i="47"/>
  <c r="G212" i="47" s="1"/>
  <c r="F213" i="47"/>
  <c r="G213" i="47" s="1"/>
  <c r="F214" i="47"/>
  <c r="G214" i="47" s="1"/>
  <c r="K195" i="46"/>
  <c r="K197" i="46"/>
  <c r="K199" i="46"/>
  <c r="K201" i="46"/>
  <c r="K203" i="46"/>
  <c r="K205" i="46"/>
  <c r="K207" i="46"/>
  <c r="F195" i="46"/>
  <c r="G195" i="46"/>
  <c r="F196" i="46"/>
  <c r="G196" i="46"/>
  <c r="F197" i="46"/>
  <c r="G197" i="46"/>
  <c r="F198" i="46"/>
  <c r="G198" i="46"/>
  <c r="F199" i="46"/>
  <c r="G199" i="46"/>
  <c r="F200" i="46"/>
  <c r="G200" i="46"/>
  <c r="F201" i="46"/>
  <c r="G201" i="46"/>
  <c r="F202" i="46"/>
  <c r="G202" i="46"/>
  <c r="F203" i="46"/>
  <c r="G203" i="46"/>
  <c r="F204" i="46"/>
  <c r="G204" i="46"/>
  <c r="F205" i="46"/>
  <c r="G205" i="46"/>
  <c r="F206" i="46"/>
  <c r="G206" i="46"/>
  <c r="F207" i="46"/>
  <c r="G207" i="46"/>
  <c r="F208" i="46"/>
  <c r="G208" i="46"/>
  <c r="F203" i="45"/>
  <c r="G203" i="45"/>
  <c r="F204" i="45"/>
  <c r="G204" i="45"/>
  <c r="F205" i="45"/>
  <c r="G205" i="45"/>
  <c r="F206" i="45"/>
  <c r="G206" i="45"/>
  <c r="F207" i="45"/>
  <c r="G207" i="45"/>
  <c r="F208" i="45"/>
  <c r="G208" i="45"/>
  <c r="F209" i="45"/>
  <c r="G209" i="45"/>
  <c r="F210" i="45"/>
  <c r="G210" i="45"/>
  <c r="F211" i="45"/>
  <c r="G211" i="45"/>
  <c r="F212" i="45"/>
  <c r="G212" i="45"/>
  <c r="F213" i="45"/>
  <c r="G213" i="45"/>
  <c r="F214" i="45"/>
  <c r="G214" i="45"/>
  <c r="F215" i="45"/>
  <c r="G215" i="45"/>
  <c r="F216" i="45"/>
  <c r="G216" i="45"/>
  <c r="K203" i="45"/>
  <c r="K205" i="45"/>
  <c r="K207" i="45"/>
  <c r="K209" i="45"/>
  <c r="K211" i="45"/>
  <c r="K213" i="45"/>
  <c r="K215" i="45"/>
  <c r="K212" i="44"/>
  <c r="K214" i="44"/>
  <c r="K215" i="44"/>
  <c r="K217" i="44"/>
  <c r="K219" i="44"/>
  <c r="K221" i="44"/>
  <c r="K223" i="44"/>
  <c r="F212" i="44"/>
  <c r="G212" i="44"/>
  <c r="F213" i="44"/>
  <c r="G213" i="44"/>
  <c r="F216" i="44"/>
  <c r="G216" i="44"/>
  <c r="F217" i="44"/>
  <c r="G217" i="44"/>
  <c r="F218" i="44"/>
  <c r="G218" i="44"/>
  <c r="F219" i="44"/>
  <c r="G219" i="44"/>
  <c r="F220" i="44"/>
  <c r="G220" i="44"/>
  <c r="F221" i="44"/>
  <c r="G221" i="44"/>
  <c r="F222" i="44"/>
  <c r="G222" i="44"/>
  <c r="F223" i="44"/>
  <c r="G223" i="44"/>
  <c r="F224" i="44"/>
  <c r="G224" i="44"/>
  <c r="F104" i="7"/>
  <c r="G104" i="7" s="1"/>
  <c r="F105" i="7"/>
  <c r="G105" i="7" s="1"/>
  <c r="F106" i="7"/>
  <c r="G106" i="7" s="1"/>
  <c r="F107" i="7"/>
  <c r="G107" i="7" s="1"/>
  <c r="F108" i="7"/>
  <c r="G108" i="7" s="1"/>
  <c r="F109" i="7"/>
  <c r="G109" i="7" s="1"/>
  <c r="F110" i="7"/>
  <c r="G110" i="7" s="1"/>
  <c r="F111" i="7"/>
  <c r="G111" i="7" s="1"/>
  <c r="K105" i="7"/>
  <c r="K107" i="7"/>
  <c r="K109" i="7"/>
  <c r="K111" i="7"/>
  <c r="L230" i="33"/>
  <c r="L231" i="33"/>
  <c r="L232" i="33"/>
  <c r="L233" i="33"/>
  <c r="L237" i="33"/>
  <c r="L238" i="33"/>
  <c r="L239" i="33"/>
  <c r="G230" i="33"/>
  <c r="H230" i="33" s="1"/>
  <c r="G231" i="33"/>
  <c r="H231" i="33" s="1"/>
  <c r="G232" i="33"/>
  <c r="H232" i="33" s="1"/>
  <c r="G233" i="33"/>
  <c r="H233" i="33" s="1"/>
  <c r="G234" i="33"/>
  <c r="H234" i="33" s="1"/>
  <c r="G235" i="33"/>
  <c r="H235" i="33" s="1"/>
  <c r="G236" i="33"/>
  <c r="H236" i="33" s="1"/>
  <c r="G237" i="33"/>
  <c r="H237" i="33" s="1"/>
  <c r="G238" i="33"/>
  <c r="H238" i="33" s="1"/>
  <c r="G239" i="33"/>
  <c r="H239" i="33" s="1"/>
  <c r="K33" i="34"/>
  <c r="K35" i="34"/>
  <c r="K37" i="34"/>
  <c r="K39" i="34"/>
  <c r="K41" i="34"/>
  <c r="K43" i="34"/>
  <c r="K45" i="34"/>
  <c r="K47" i="34"/>
  <c r="K49" i="34"/>
  <c r="F33" i="34"/>
  <c r="G33" i="34"/>
  <c r="F34" i="34"/>
  <c r="G34" i="34"/>
  <c r="F35" i="34"/>
  <c r="G35" i="34"/>
  <c r="F36" i="34"/>
  <c r="G36" i="34"/>
  <c r="F37" i="34"/>
  <c r="G37" i="34"/>
  <c r="F38" i="34"/>
  <c r="G38" i="34"/>
  <c r="F39" i="34"/>
  <c r="G39" i="34"/>
  <c r="F40" i="34"/>
  <c r="G40" i="34"/>
  <c r="F41" i="34"/>
  <c r="G41" i="34"/>
  <c r="F42" i="34"/>
  <c r="G42" i="34"/>
  <c r="F43" i="34"/>
  <c r="G43" i="34"/>
  <c r="F44" i="34"/>
  <c r="G44" i="34"/>
  <c r="F45" i="34"/>
  <c r="G45" i="34"/>
  <c r="F46" i="34"/>
  <c r="G46" i="34"/>
  <c r="F47" i="34"/>
  <c r="G47" i="34"/>
  <c r="F48" i="34"/>
  <c r="G48" i="34"/>
  <c r="F49" i="34"/>
  <c r="G49" i="34"/>
  <c r="F50" i="34"/>
  <c r="G50" i="34"/>
  <c r="F101" i="1"/>
  <c r="G101" i="1"/>
  <c r="F102" i="1"/>
  <c r="G102" i="1"/>
  <c r="K100" i="1"/>
  <c r="K101" i="1"/>
  <c r="K102" i="1"/>
  <c r="K103" i="1"/>
  <c r="K104" i="1"/>
  <c r="F97" i="1"/>
  <c r="G97" i="1" s="1"/>
  <c r="F98" i="1"/>
  <c r="G98" i="1" s="1"/>
  <c r="F99" i="1"/>
  <c r="G99" i="1" s="1"/>
  <c r="K203" i="40"/>
  <c r="K204" i="40"/>
  <c r="K206" i="40"/>
  <c r="K208" i="40"/>
  <c r="K210" i="40"/>
  <c r="K212" i="40"/>
  <c r="K214" i="40"/>
  <c r="K216" i="40"/>
  <c r="F203" i="40"/>
  <c r="G203" i="40"/>
  <c r="F204" i="40"/>
  <c r="G204" i="40"/>
  <c r="H216" i="40" s="1"/>
  <c r="F205" i="40"/>
  <c r="G205" i="40"/>
  <c r="F206" i="40"/>
  <c r="G206" i="40"/>
  <c r="F207" i="40"/>
  <c r="G207" i="40"/>
  <c r="F208" i="40"/>
  <c r="G208" i="40"/>
  <c r="F209" i="40"/>
  <c r="G209" i="40"/>
  <c r="F210" i="40"/>
  <c r="G210" i="40"/>
  <c r="F211" i="40"/>
  <c r="G211" i="40"/>
  <c r="F212" i="40"/>
  <c r="G212" i="40"/>
  <c r="F213" i="40"/>
  <c r="G213" i="40"/>
  <c r="F214" i="40"/>
  <c r="G214" i="40"/>
  <c r="F215" i="40"/>
  <c r="G215" i="40"/>
  <c r="F216" i="40"/>
  <c r="G216" i="40"/>
  <c r="K255" i="29"/>
  <c r="K257" i="29"/>
  <c r="K259" i="29"/>
  <c r="K261" i="29"/>
  <c r="K263" i="29"/>
  <c r="K265" i="29"/>
  <c r="K267" i="29"/>
  <c r="F252" i="29"/>
  <c r="G252" i="29" s="1"/>
  <c r="F253" i="29"/>
  <c r="G253" i="29" s="1"/>
  <c r="F254" i="29"/>
  <c r="G254" i="29" s="1"/>
  <c r="F255" i="29"/>
  <c r="G255" i="29"/>
  <c r="F256" i="29"/>
  <c r="G256" i="29" s="1"/>
  <c r="F257" i="29"/>
  <c r="G257" i="29" s="1"/>
  <c r="F258" i="29"/>
  <c r="G258" i="29" s="1"/>
  <c r="F259" i="29"/>
  <c r="G259" i="29" s="1"/>
  <c r="F260" i="29"/>
  <c r="G260" i="29" s="1"/>
  <c r="F261" i="29"/>
  <c r="G261" i="29" s="1"/>
  <c r="F262" i="29"/>
  <c r="G262" i="29" s="1"/>
  <c r="F263" i="29"/>
  <c r="G263" i="29" s="1"/>
  <c r="F264" i="29"/>
  <c r="G264" i="29" s="1"/>
  <c r="F265" i="29"/>
  <c r="G265" i="29" s="1"/>
  <c r="F266" i="29"/>
  <c r="G266" i="29" s="1"/>
  <c r="F267" i="29"/>
  <c r="G267" i="29"/>
  <c r="F188" i="25"/>
  <c r="G188" i="25" s="1"/>
  <c r="F189" i="25"/>
  <c r="G189" i="25" s="1"/>
  <c r="F190" i="25"/>
  <c r="G190" i="25"/>
  <c r="F191" i="25"/>
  <c r="G191" i="25"/>
  <c r="F192" i="25"/>
  <c r="G192" i="25" s="1"/>
  <c r="F193" i="25"/>
  <c r="G193" i="25" s="1"/>
  <c r="F194" i="25"/>
  <c r="G194" i="25" s="1"/>
  <c r="F195" i="25"/>
  <c r="G195" i="25" s="1"/>
  <c r="K188" i="25"/>
  <c r="K189" i="25"/>
  <c r="K190" i="25"/>
  <c r="K192" i="25"/>
  <c r="K193" i="25"/>
  <c r="K194" i="25"/>
  <c r="K218" i="36"/>
  <c r="K219" i="36"/>
  <c r="K220" i="36"/>
  <c r="F218" i="36"/>
  <c r="G218" i="36" s="1"/>
  <c r="F219" i="36"/>
  <c r="G219" i="36" s="1"/>
  <c r="F220" i="36"/>
  <c r="G220" i="36" s="1"/>
  <c r="F181" i="25"/>
  <c r="G181" i="25" s="1"/>
  <c r="F182" i="25"/>
  <c r="G182" i="25" s="1"/>
  <c r="F183" i="25"/>
  <c r="G183" i="25" s="1"/>
  <c r="F184" i="25"/>
  <c r="G184" i="25" s="1"/>
  <c r="F185" i="25"/>
  <c r="G185" i="25"/>
  <c r="F186" i="25"/>
  <c r="G186" i="25" s="1"/>
  <c r="F187" i="25"/>
  <c r="G187" i="25" s="1"/>
  <c r="K31" i="31"/>
  <c r="F30" i="31"/>
  <c r="G30" i="31"/>
  <c r="F31" i="31"/>
  <c r="G31" i="31"/>
  <c r="F32" i="31"/>
  <c r="G32" i="31"/>
  <c r="F33" i="31"/>
  <c r="G33" i="31"/>
  <c r="F34" i="31"/>
  <c r="G34" i="31"/>
  <c r="F35" i="31"/>
  <c r="G35" i="31"/>
  <c r="F36" i="31"/>
  <c r="G36" i="31"/>
  <c r="F37" i="31"/>
  <c r="G37" i="31"/>
  <c r="F38" i="31"/>
  <c r="G38" i="31"/>
  <c r="F39" i="31"/>
  <c r="G39" i="31"/>
  <c r="F40" i="31"/>
  <c r="G40" i="31"/>
  <c r="F41" i="31"/>
  <c r="G41" i="31"/>
  <c r="K70" i="27"/>
  <c r="K72" i="27"/>
  <c r="K74" i="27"/>
  <c r="K76" i="27"/>
  <c r="K78" i="27"/>
  <c r="K80" i="27"/>
  <c r="F70" i="27"/>
  <c r="G70" i="27" s="1"/>
  <c r="F71" i="27"/>
  <c r="G71" i="27" s="1"/>
  <c r="F72" i="27"/>
  <c r="G72" i="27" s="1"/>
  <c r="F73" i="27"/>
  <c r="G73" i="27" s="1"/>
  <c r="F74" i="27"/>
  <c r="G74" i="27" s="1"/>
  <c r="F75" i="27"/>
  <c r="G75" i="27" s="1"/>
  <c r="F76" i="27"/>
  <c r="G76" i="27" s="1"/>
  <c r="F77" i="27"/>
  <c r="G77" i="27"/>
  <c r="F78" i="27"/>
  <c r="G78" i="27" s="1"/>
  <c r="F79" i="27"/>
  <c r="G79" i="27" s="1"/>
  <c r="F80" i="27"/>
  <c r="G80" i="27" s="1"/>
  <c r="K162" i="27"/>
  <c r="K163" i="27"/>
  <c r="K165" i="27"/>
  <c r="K167" i="27"/>
  <c r="K169" i="27"/>
  <c r="F162" i="27"/>
  <c r="G162" i="27" s="1"/>
  <c r="F163" i="27"/>
  <c r="G163" i="27" s="1"/>
  <c r="F164" i="27"/>
  <c r="G164" i="27" s="1"/>
  <c r="F165" i="27"/>
  <c r="G165" i="27" s="1"/>
  <c r="F166" i="27"/>
  <c r="G166" i="27"/>
  <c r="F167" i="27"/>
  <c r="G167" i="27" s="1"/>
  <c r="F168" i="27"/>
  <c r="G168" i="27" s="1"/>
  <c r="F169" i="27"/>
  <c r="G169" i="27" s="1"/>
  <c r="F170" i="27"/>
  <c r="G170" i="27" s="1"/>
  <c r="K156" i="25"/>
  <c r="K157" i="25"/>
  <c r="K158" i="25"/>
  <c r="K159" i="25"/>
  <c r="K160" i="25"/>
  <c r="K161" i="25"/>
  <c r="F156" i="25"/>
  <c r="G156" i="25" s="1"/>
  <c r="F157" i="25"/>
  <c r="G157" i="25" s="1"/>
  <c r="F158" i="25"/>
  <c r="G158" i="25"/>
  <c r="F159" i="25"/>
  <c r="G159" i="25" s="1"/>
  <c r="F160" i="25"/>
  <c r="G160" i="25" s="1"/>
  <c r="F161" i="25"/>
  <c r="G161" i="25" s="1"/>
  <c r="K176" i="19"/>
  <c r="F164" i="19"/>
  <c r="G164" i="19" s="1"/>
  <c r="F165" i="19"/>
  <c r="G165" i="19"/>
  <c r="F166" i="19"/>
  <c r="G166" i="19" s="1"/>
  <c r="F167" i="19"/>
  <c r="G167" i="19" s="1"/>
  <c r="F168" i="19"/>
  <c r="G168" i="19" s="1"/>
  <c r="F169" i="19"/>
  <c r="G169" i="19" s="1"/>
  <c r="F170" i="19"/>
  <c r="G170" i="19" s="1"/>
  <c r="F171" i="19"/>
  <c r="G171" i="19" s="1"/>
  <c r="F172" i="19"/>
  <c r="G172" i="19" s="1"/>
  <c r="F173" i="19"/>
  <c r="G173" i="19" s="1"/>
  <c r="F174" i="19"/>
  <c r="G174" i="19" s="1"/>
  <c r="F175" i="19"/>
  <c r="G175" i="19" s="1"/>
  <c r="F176" i="19"/>
  <c r="G176" i="19"/>
  <c r="K164" i="19"/>
  <c r="K166" i="19"/>
  <c r="K167" i="19"/>
  <c r="K169" i="19"/>
  <c r="K171" i="19"/>
  <c r="K173" i="19"/>
  <c r="K175" i="19"/>
  <c r="K167" i="22"/>
  <c r="K169" i="22"/>
  <c r="K173" i="22"/>
  <c r="F167" i="22"/>
  <c r="G167" i="22" s="1"/>
  <c r="F168" i="22"/>
  <c r="G168" i="22" s="1"/>
  <c r="F169" i="22"/>
  <c r="G169" i="22"/>
  <c r="F170" i="22"/>
  <c r="G170" i="22" s="1"/>
  <c r="F171" i="22"/>
  <c r="G171" i="22" s="1"/>
  <c r="F172" i="22"/>
  <c r="G172" i="22" s="1"/>
  <c r="F173" i="22"/>
  <c r="G173" i="22"/>
  <c r="F174" i="22"/>
  <c r="G174" i="22" s="1"/>
  <c r="F175" i="22"/>
  <c r="G175" i="22" s="1"/>
  <c r="F134" i="24"/>
  <c r="G134" i="24" s="1"/>
  <c r="F135" i="24"/>
  <c r="G135" i="24" s="1"/>
  <c r="F136" i="24"/>
  <c r="G136" i="24" s="1"/>
  <c r="F137" i="24"/>
  <c r="G137" i="24"/>
  <c r="F138" i="24"/>
  <c r="G138" i="24" s="1"/>
  <c r="F139" i="24"/>
  <c r="G139" i="24" s="1"/>
  <c r="F140" i="24"/>
  <c r="G140" i="24" s="1"/>
  <c r="F141" i="24"/>
  <c r="G141" i="24"/>
  <c r="F142" i="24"/>
  <c r="G142" i="24" s="1"/>
  <c r="F143" i="24"/>
  <c r="G143" i="24" s="1"/>
  <c r="F144" i="24"/>
  <c r="G144" i="24" s="1"/>
  <c r="F145" i="24"/>
  <c r="G145" i="24"/>
  <c r="K134" i="24"/>
  <c r="K136" i="24"/>
  <c r="K138" i="24"/>
  <c r="K140" i="24"/>
  <c r="K142" i="24"/>
  <c r="K144" i="24"/>
  <c r="K145" i="24"/>
  <c r="F42" i="24"/>
  <c r="G42" i="24" s="1"/>
  <c r="H60" i="24" s="1"/>
  <c r="F43" i="24"/>
  <c r="G43" i="24"/>
  <c r="F44" i="24"/>
  <c r="G44" i="24"/>
  <c r="F45" i="24"/>
  <c r="G45" i="24"/>
  <c r="F46" i="24"/>
  <c r="G46" i="24" s="1"/>
  <c r="F47" i="24"/>
  <c r="G47" i="24"/>
  <c r="F48" i="24"/>
  <c r="G48" i="24"/>
  <c r="F49" i="24"/>
  <c r="G49" i="24"/>
  <c r="F50" i="24"/>
  <c r="G50" i="24" s="1"/>
  <c r="F51" i="24"/>
  <c r="G51" i="24"/>
  <c r="F52" i="24"/>
  <c r="G52" i="24"/>
  <c r="F53" i="24"/>
  <c r="G53" i="24"/>
  <c r="F54" i="24"/>
  <c r="G54" i="24" s="1"/>
  <c r="F55" i="24"/>
  <c r="G55" i="24"/>
  <c r="F56" i="24"/>
  <c r="G56" i="24"/>
  <c r="F57" i="24"/>
  <c r="G57" i="24"/>
  <c r="F58" i="24"/>
  <c r="G58" i="24" s="1"/>
  <c r="F59" i="24"/>
  <c r="G59" i="24"/>
  <c r="F60" i="24"/>
  <c r="G60" i="24"/>
  <c r="K42" i="24"/>
  <c r="K44" i="24"/>
  <c r="K46" i="24"/>
  <c r="K49" i="24"/>
  <c r="K51" i="24"/>
  <c r="K53" i="24"/>
  <c r="K56" i="24"/>
  <c r="K59" i="24"/>
  <c r="K26" i="24"/>
  <c r="K28" i="24"/>
  <c r="L41" i="24" s="1"/>
  <c r="K30" i="24"/>
  <c r="K32" i="24"/>
  <c r="K34" i="24"/>
  <c r="K36" i="24"/>
  <c r="K38" i="24"/>
  <c r="K40" i="24"/>
  <c r="K107" i="23"/>
  <c r="K109" i="23"/>
  <c r="K111" i="23"/>
  <c r="K113" i="23"/>
  <c r="K115" i="23"/>
  <c r="K117" i="23"/>
  <c r="K119" i="23"/>
  <c r="K121" i="23"/>
  <c r="F107" i="23"/>
  <c r="G107" i="23" s="1"/>
  <c r="F108" i="23"/>
  <c r="G108" i="23" s="1"/>
  <c r="F109" i="23"/>
  <c r="G109" i="23" s="1"/>
  <c r="F110" i="23"/>
  <c r="G110" i="23"/>
  <c r="F111" i="23"/>
  <c r="G111" i="23" s="1"/>
  <c r="F112" i="23"/>
  <c r="G112" i="23" s="1"/>
  <c r="F113" i="23"/>
  <c r="G113" i="23" s="1"/>
  <c r="F114" i="23"/>
  <c r="G114" i="23" s="1"/>
  <c r="F115" i="23"/>
  <c r="G115" i="23" s="1"/>
  <c r="F116" i="23"/>
  <c r="G116" i="23" s="1"/>
  <c r="F117" i="23"/>
  <c r="G117" i="23" s="1"/>
  <c r="F118" i="23"/>
  <c r="G118" i="23" s="1"/>
  <c r="F119" i="23"/>
  <c r="G119" i="23" s="1"/>
  <c r="F120" i="23"/>
  <c r="G120" i="23" s="1"/>
  <c r="F121" i="23"/>
  <c r="G121" i="23" s="1"/>
  <c r="K93" i="23"/>
  <c r="K95" i="23"/>
  <c r="K97" i="23"/>
  <c r="K99" i="23"/>
  <c r="K101" i="23"/>
  <c r="K103" i="23"/>
  <c r="K106" i="23"/>
  <c r="F93" i="23"/>
  <c r="G93" i="23" s="1"/>
  <c r="F94" i="23"/>
  <c r="G94" i="23" s="1"/>
  <c r="F95" i="23"/>
  <c r="G95" i="23" s="1"/>
  <c r="F96" i="23"/>
  <c r="G96" i="23" s="1"/>
  <c r="F97" i="23"/>
  <c r="G97" i="23" s="1"/>
  <c r="F98" i="23"/>
  <c r="G98" i="23" s="1"/>
  <c r="F99" i="23"/>
  <c r="G99" i="23" s="1"/>
  <c r="F100" i="23"/>
  <c r="G100" i="23" s="1"/>
  <c r="F101" i="23"/>
  <c r="G101" i="23" s="1"/>
  <c r="F102" i="23"/>
  <c r="G102" i="23" s="1"/>
  <c r="F103" i="23"/>
  <c r="G103" i="23" s="1"/>
  <c r="F104" i="23"/>
  <c r="G104" i="23" s="1"/>
  <c r="F105" i="23"/>
  <c r="G105" i="23" s="1"/>
  <c r="F106" i="23"/>
  <c r="G106" i="23" s="1"/>
  <c r="K75" i="22"/>
  <c r="K78" i="22"/>
  <c r="K79" i="22"/>
  <c r="K82" i="22"/>
  <c r="F75" i="22"/>
  <c r="G75" i="22"/>
  <c r="F76" i="22"/>
  <c r="G76" i="22"/>
  <c r="F77" i="22"/>
  <c r="G77" i="22" s="1"/>
  <c r="F78" i="22"/>
  <c r="G78" i="22"/>
  <c r="F79" i="22"/>
  <c r="G79" i="22" s="1"/>
  <c r="F80" i="22"/>
  <c r="G80" i="22" s="1"/>
  <c r="F81" i="22"/>
  <c r="G81" i="22" s="1"/>
  <c r="F82" i="22"/>
  <c r="G82" i="22"/>
  <c r="F83" i="22"/>
  <c r="G83" i="22"/>
  <c r="F84" i="22"/>
  <c r="G84" i="22"/>
  <c r="K56" i="19"/>
  <c r="K57" i="19"/>
  <c r="K59" i="19"/>
  <c r="K61" i="19"/>
  <c r="K63" i="19"/>
  <c r="K65" i="19"/>
  <c r="K66" i="19"/>
  <c r="K68" i="19"/>
  <c r="F55" i="19"/>
  <c r="G55" i="19"/>
  <c r="F56" i="19"/>
  <c r="G56" i="19" s="1"/>
  <c r="F57" i="19"/>
  <c r="G57" i="19"/>
  <c r="F58" i="19"/>
  <c r="G58" i="19" s="1"/>
  <c r="F59" i="19"/>
  <c r="G59" i="19"/>
  <c r="F60" i="19"/>
  <c r="G60" i="19" s="1"/>
  <c r="F61" i="19"/>
  <c r="G61" i="19" s="1"/>
  <c r="F62" i="19"/>
  <c r="G62" i="19" s="1"/>
  <c r="F63" i="19"/>
  <c r="G63" i="19"/>
  <c r="F64" i="19"/>
  <c r="G64" i="19" s="1"/>
  <c r="F65" i="19"/>
  <c r="G65" i="19" s="1"/>
  <c r="F66" i="19"/>
  <c r="G66" i="19" s="1"/>
  <c r="F67" i="19"/>
  <c r="G67" i="19"/>
  <c r="F68" i="19"/>
  <c r="G68" i="19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K29" i="16"/>
  <c r="K31" i="16"/>
  <c r="K32" i="16"/>
  <c r="K34" i="16"/>
  <c r="K39" i="16"/>
  <c r="K42" i="16"/>
  <c r="K90" i="18"/>
  <c r="K92" i="18"/>
  <c r="K94" i="18"/>
  <c r="K96" i="18"/>
  <c r="K98" i="18"/>
  <c r="K100" i="18"/>
  <c r="K102" i="18"/>
  <c r="K104" i="18"/>
  <c r="F90" i="18"/>
  <c r="G90" i="18" s="1"/>
  <c r="F91" i="18"/>
  <c r="G91" i="18" s="1"/>
  <c r="F92" i="18"/>
  <c r="G92" i="18" s="1"/>
  <c r="F93" i="18"/>
  <c r="G93" i="18" s="1"/>
  <c r="F94" i="18"/>
  <c r="G94" i="18" s="1"/>
  <c r="F95" i="18"/>
  <c r="G95" i="18" s="1"/>
  <c r="F96" i="18"/>
  <c r="G96" i="18" s="1"/>
  <c r="F97" i="18"/>
  <c r="G97" i="18" s="1"/>
  <c r="F98" i="18"/>
  <c r="G98" i="18" s="1"/>
  <c r="F99" i="18"/>
  <c r="G99" i="18" s="1"/>
  <c r="F100" i="18"/>
  <c r="G100" i="18" s="1"/>
  <c r="F101" i="18"/>
  <c r="G101" i="18" s="1"/>
  <c r="F102" i="18"/>
  <c r="G102" i="18" s="1"/>
  <c r="F103" i="18"/>
  <c r="G103" i="18" s="1"/>
  <c r="F104" i="18"/>
  <c r="G104" i="18" s="1"/>
  <c r="K187" i="47"/>
  <c r="K189" i="47"/>
  <c r="K191" i="47"/>
  <c r="K193" i="47"/>
  <c r="K195" i="47"/>
  <c r="K197" i="47"/>
  <c r="K199" i="47"/>
  <c r="K201" i="47"/>
  <c r="F187" i="47"/>
  <c r="G187" i="47" s="1"/>
  <c r="F188" i="47"/>
  <c r="G188" i="47" s="1"/>
  <c r="F189" i="47"/>
  <c r="G189" i="47" s="1"/>
  <c r="F190" i="47"/>
  <c r="G190" i="47" s="1"/>
  <c r="F191" i="47"/>
  <c r="G191" i="47" s="1"/>
  <c r="F192" i="47"/>
  <c r="G192" i="47"/>
  <c r="F193" i="47"/>
  <c r="G193" i="47" s="1"/>
  <c r="F194" i="47"/>
  <c r="G194" i="47" s="1"/>
  <c r="F195" i="47"/>
  <c r="G195" i="47" s="1"/>
  <c r="F196" i="47"/>
  <c r="G196" i="47"/>
  <c r="F197" i="47"/>
  <c r="G197" i="47" s="1"/>
  <c r="F198" i="47"/>
  <c r="G198" i="47" s="1"/>
  <c r="F199" i="47"/>
  <c r="G199" i="47" s="1"/>
  <c r="F200" i="47"/>
  <c r="G200" i="47"/>
  <c r="F201" i="47"/>
  <c r="G201" i="47" s="1"/>
  <c r="K172" i="47"/>
  <c r="K174" i="47"/>
  <c r="K176" i="47"/>
  <c r="K178" i="47"/>
  <c r="K180" i="47"/>
  <c r="K182" i="47"/>
  <c r="K184" i="47"/>
  <c r="K186" i="47"/>
  <c r="F172" i="47"/>
  <c r="G172" i="47" s="1"/>
  <c r="F173" i="47"/>
  <c r="G173" i="47" s="1"/>
  <c r="F174" i="47"/>
  <c r="G174" i="47"/>
  <c r="F175" i="47"/>
  <c r="G175" i="47" s="1"/>
  <c r="F176" i="47"/>
  <c r="G176" i="47" s="1"/>
  <c r="F177" i="47"/>
  <c r="G177" i="47" s="1"/>
  <c r="F178" i="47"/>
  <c r="G178" i="47"/>
  <c r="F179" i="47"/>
  <c r="G179" i="47" s="1"/>
  <c r="F180" i="47"/>
  <c r="G180" i="47" s="1"/>
  <c r="F181" i="47"/>
  <c r="G181" i="47" s="1"/>
  <c r="F182" i="47"/>
  <c r="G182" i="47"/>
  <c r="F183" i="47"/>
  <c r="G183" i="47" s="1"/>
  <c r="F184" i="47"/>
  <c r="G184" i="47" s="1"/>
  <c r="F185" i="47"/>
  <c r="G185" i="47" s="1"/>
  <c r="F186" i="47"/>
  <c r="G186" i="47"/>
  <c r="K158" i="47"/>
  <c r="K160" i="47"/>
  <c r="K162" i="47"/>
  <c r="K164" i="47"/>
  <c r="K166" i="47"/>
  <c r="K168" i="47"/>
  <c r="K170" i="47"/>
  <c r="F158" i="47"/>
  <c r="G158" i="47"/>
  <c r="F159" i="47"/>
  <c r="G159" i="47"/>
  <c r="F160" i="47"/>
  <c r="G160" i="47"/>
  <c r="F161" i="47"/>
  <c r="G161" i="47"/>
  <c r="F162" i="47"/>
  <c r="G162" i="47"/>
  <c r="F163" i="47"/>
  <c r="G163" i="47"/>
  <c r="F164" i="47"/>
  <c r="G164" i="47"/>
  <c r="F165" i="47"/>
  <c r="G165" i="47"/>
  <c r="F166" i="47"/>
  <c r="G166" i="47"/>
  <c r="F167" i="47"/>
  <c r="G167" i="47"/>
  <c r="F168" i="47"/>
  <c r="G168" i="47"/>
  <c r="F169" i="47"/>
  <c r="G169" i="47"/>
  <c r="F170" i="47"/>
  <c r="G170" i="47"/>
  <c r="F171" i="47"/>
  <c r="G171" i="47"/>
  <c r="K144" i="47"/>
  <c r="K146" i="47"/>
  <c r="K148" i="47"/>
  <c r="K150" i="47"/>
  <c r="K152" i="47"/>
  <c r="K154" i="47"/>
  <c r="K156" i="47"/>
  <c r="F143" i="47"/>
  <c r="G143" i="47" s="1"/>
  <c r="F144" i="47"/>
  <c r="G144" i="47" s="1"/>
  <c r="F145" i="47"/>
  <c r="G145" i="47"/>
  <c r="F146" i="47"/>
  <c r="G146" i="47" s="1"/>
  <c r="F147" i="47"/>
  <c r="G147" i="47" s="1"/>
  <c r="F148" i="47"/>
  <c r="G148" i="47" s="1"/>
  <c r="F149" i="47"/>
  <c r="G149" i="47"/>
  <c r="F150" i="47"/>
  <c r="G150" i="47" s="1"/>
  <c r="F151" i="47"/>
  <c r="G151" i="47" s="1"/>
  <c r="F152" i="47"/>
  <c r="G152" i="47" s="1"/>
  <c r="F153" i="47"/>
  <c r="G153" i="47"/>
  <c r="F154" i="47"/>
  <c r="G154" i="47" s="1"/>
  <c r="F155" i="47"/>
  <c r="G155" i="47" s="1"/>
  <c r="F156" i="47"/>
  <c r="G156" i="47" s="1"/>
  <c r="F157" i="47"/>
  <c r="G157" i="47" s="1"/>
  <c r="K128" i="47"/>
  <c r="K130" i="47"/>
  <c r="K132" i="47"/>
  <c r="K134" i="47"/>
  <c r="K136" i="47"/>
  <c r="K138" i="47"/>
  <c r="K140" i="47"/>
  <c r="K142" i="47"/>
  <c r="F128" i="47"/>
  <c r="G128" i="47" s="1"/>
  <c r="F129" i="47"/>
  <c r="G129" i="47" s="1"/>
  <c r="F130" i="47"/>
  <c r="G130" i="47" s="1"/>
  <c r="F131" i="47"/>
  <c r="G131" i="47" s="1"/>
  <c r="F132" i="47"/>
  <c r="G132" i="47" s="1"/>
  <c r="F133" i="47"/>
  <c r="G133" i="47" s="1"/>
  <c r="F134" i="47"/>
  <c r="G134" i="47" s="1"/>
  <c r="F135" i="47"/>
  <c r="G135" i="47"/>
  <c r="F136" i="47"/>
  <c r="G136" i="47" s="1"/>
  <c r="F137" i="47"/>
  <c r="G137" i="47" s="1"/>
  <c r="F138" i="47"/>
  <c r="G138" i="47" s="1"/>
  <c r="F139" i="47"/>
  <c r="G139" i="47"/>
  <c r="F140" i="47"/>
  <c r="G140" i="47" s="1"/>
  <c r="F141" i="47"/>
  <c r="G141" i="47" s="1"/>
  <c r="F142" i="47"/>
  <c r="G142" i="47" s="1"/>
  <c r="K115" i="47"/>
  <c r="K117" i="47"/>
  <c r="K119" i="47"/>
  <c r="K121" i="47"/>
  <c r="K123" i="47"/>
  <c r="K125" i="47"/>
  <c r="K127" i="47"/>
  <c r="F114" i="47"/>
  <c r="G114" i="47"/>
  <c r="F115" i="47"/>
  <c r="G115" i="47" s="1"/>
  <c r="F116" i="47"/>
  <c r="G116" i="47"/>
  <c r="F117" i="47"/>
  <c r="G117" i="47"/>
  <c r="F118" i="47"/>
  <c r="G118" i="47"/>
  <c r="F119" i="47"/>
  <c r="G119" i="47" s="1"/>
  <c r="F120" i="47"/>
  <c r="G120" i="47"/>
  <c r="F121" i="47"/>
  <c r="G121" i="47"/>
  <c r="F122" i="47"/>
  <c r="G122" i="47"/>
  <c r="F123" i="47"/>
  <c r="G123" i="47" s="1"/>
  <c r="F124" i="47"/>
  <c r="G124" i="47"/>
  <c r="F125" i="47"/>
  <c r="G125" i="47"/>
  <c r="F126" i="47"/>
  <c r="G126" i="47"/>
  <c r="F127" i="47"/>
  <c r="G127" i="47" s="1"/>
  <c r="K101" i="47"/>
  <c r="K103" i="47"/>
  <c r="K104" i="47"/>
  <c r="K105" i="47"/>
  <c r="K106" i="47"/>
  <c r="K108" i="47"/>
  <c r="K110" i="47"/>
  <c r="K112" i="47"/>
  <c r="F101" i="47"/>
  <c r="G101" i="47"/>
  <c r="H113" i="47" s="1"/>
  <c r="F102" i="47"/>
  <c r="G102" i="47"/>
  <c r="F103" i="47"/>
  <c r="G103" i="47"/>
  <c r="F104" i="47"/>
  <c r="G104" i="47" s="1"/>
  <c r="F105" i="47"/>
  <c r="G105" i="47"/>
  <c r="F106" i="47"/>
  <c r="G106" i="47"/>
  <c r="F107" i="47"/>
  <c r="G107" i="47"/>
  <c r="F108" i="47"/>
  <c r="G108" i="47" s="1"/>
  <c r="F109" i="47"/>
  <c r="G109" i="47"/>
  <c r="F110" i="47"/>
  <c r="G110" i="47"/>
  <c r="F111" i="47"/>
  <c r="G111" i="47"/>
  <c r="F112" i="47"/>
  <c r="G112" i="47" s="1"/>
  <c r="F113" i="47"/>
  <c r="G113" i="47"/>
  <c r="K93" i="47"/>
  <c r="K94" i="47"/>
  <c r="K95" i="47"/>
  <c r="K96" i="47"/>
  <c r="K97" i="47"/>
  <c r="K98" i="47"/>
  <c r="K99" i="47"/>
  <c r="K100" i="47"/>
  <c r="F93" i="47"/>
  <c r="G93" i="47"/>
  <c r="F94" i="47"/>
  <c r="G94" i="47"/>
  <c r="F95" i="47"/>
  <c r="G95" i="47" s="1"/>
  <c r="F96" i="47"/>
  <c r="G96" i="47"/>
  <c r="F97" i="47"/>
  <c r="G97" i="47"/>
  <c r="F98" i="47"/>
  <c r="G98" i="47"/>
  <c r="F99" i="47"/>
  <c r="G99" i="47" s="1"/>
  <c r="F100" i="47"/>
  <c r="G100" i="47"/>
  <c r="K81" i="47"/>
  <c r="K83" i="47"/>
  <c r="K85" i="47"/>
  <c r="K87" i="47"/>
  <c r="K89" i="47"/>
  <c r="K91" i="47"/>
  <c r="F81" i="47"/>
  <c r="G81" i="47"/>
  <c r="F82" i="47"/>
  <c r="G82" i="47"/>
  <c r="F83" i="47"/>
  <c r="G83" i="47"/>
  <c r="F84" i="47"/>
  <c r="G84" i="47" s="1"/>
  <c r="F85" i="47"/>
  <c r="G85" i="47"/>
  <c r="F86" i="47"/>
  <c r="G86" i="47"/>
  <c r="F87" i="47"/>
  <c r="G87" i="47"/>
  <c r="F88" i="47"/>
  <c r="G88" i="47" s="1"/>
  <c r="F89" i="47"/>
  <c r="G89" i="47"/>
  <c r="F90" i="47"/>
  <c r="G90" i="47"/>
  <c r="F91" i="47"/>
  <c r="G91" i="47"/>
  <c r="F92" i="47"/>
  <c r="G92" i="47" s="1"/>
  <c r="K73" i="47"/>
  <c r="K74" i="47"/>
  <c r="K75" i="47"/>
  <c r="K76" i="47"/>
  <c r="K77" i="47"/>
  <c r="K79" i="47"/>
  <c r="F72" i="47"/>
  <c r="G72" i="47" s="1"/>
  <c r="F73" i="47"/>
  <c r="G73" i="47"/>
  <c r="F74" i="47"/>
  <c r="G74" i="47"/>
  <c r="F75" i="47"/>
  <c r="G75" i="47"/>
  <c r="F76" i="47"/>
  <c r="G76" i="47" s="1"/>
  <c r="F77" i="47"/>
  <c r="G77" i="47"/>
  <c r="F78" i="47"/>
  <c r="G78" i="47"/>
  <c r="F79" i="47"/>
  <c r="G79" i="47"/>
  <c r="F80" i="47"/>
  <c r="G80" i="47" s="1"/>
  <c r="K67" i="47"/>
  <c r="K69" i="47"/>
  <c r="K71" i="47"/>
  <c r="K59" i="47"/>
  <c r="K61" i="47"/>
  <c r="K62" i="47"/>
  <c r="K63" i="47"/>
  <c r="K65" i="47"/>
  <c r="F59" i="47"/>
  <c r="G59" i="47"/>
  <c r="F60" i="47"/>
  <c r="G60" i="47"/>
  <c r="F61" i="47"/>
  <c r="G61" i="47"/>
  <c r="F62" i="47"/>
  <c r="G62" i="47" s="1"/>
  <c r="F63" i="47"/>
  <c r="G63" i="47"/>
  <c r="F64" i="47"/>
  <c r="G64" i="47"/>
  <c r="F65" i="47"/>
  <c r="G65" i="47"/>
  <c r="F66" i="47"/>
  <c r="G66" i="47" s="1"/>
  <c r="F67" i="47"/>
  <c r="G67" i="47"/>
  <c r="F68" i="47"/>
  <c r="G68" i="47"/>
  <c r="F69" i="47"/>
  <c r="G69" i="47"/>
  <c r="F70" i="47"/>
  <c r="G70" i="47" s="1"/>
  <c r="F71" i="47"/>
  <c r="G71" i="47"/>
  <c r="K44" i="47"/>
  <c r="K46" i="47"/>
  <c r="K48" i="47"/>
  <c r="K50" i="47"/>
  <c r="K52" i="47"/>
  <c r="K54" i="47"/>
  <c r="K56" i="47"/>
  <c r="K58" i="47"/>
  <c r="F44" i="47"/>
  <c r="G44" i="47"/>
  <c r="F45" i="47"/>
  <c r="G45" i="47"/>
  <c r="F46" i="47"/>
  <c r="G46" i="47" s="1"/>
  <c r="F47" i="47"/>
  <c r="G47" i="47"/>
  <c r="F48" i="47"/>
  <c r="G48" i="47"/>
  <c r="F49" i="47"/>
  <c r="G49" i="47"/>
  <c r="F50" i="47"/>
  <c r="G50" i="47" s="1"/>
  <c r="F51" i="47"/>
  <c r="G51" i="47"/>
  <c r="F52" i="47"/>
  <c r="G52" i="47"/>
  <c r="F53" i="47"/>
  <c r="G53" i="47"/>
  <c r="F54" i="47"/>
  <c r="G54" i="47" s="1"/>
  <c r="F55" i="47"/>
  <c r="G55" i="47"/>
  <c r="F56" i="47"/>
  <c r="G56" i="47"/>
  <c r="F57" i="47"/>
  <c r="G57" i="47"/>
  <c r="F58" i="47"/>
  <c r="G58" i="47" s="1"/>
  <c r="K29" i="47"/>
  <c r="K31" i="47"/>
  <c r="K33" i="47"/>
  <c r="K35" i="47"/>
  <c r="K37" i="47"/>
  <c r="K39" i="47"/>
  <c r="K41" i="47"/>
  <c r="K43" i="47"/>
  <c r="F29" i="47"/>
  <c r="G29" i="47"/>
  <c r="H43" i="47" s="1"/>
  <c r="F30" i="47"/>
  <c r="G30" i="47"/>
  <c r="F31" i="47"/>
  <c r="G31" i="47"/>
  <c r="F32" i="47"/>
  <c r="G32" i="47" s="1"/>
  <c r="F33" i="47"/>
  <c r="G33" i="47"/>
  <c r="F34" i="47"/>
  <c r="G34" i="47"/>
  <c r="F35" i="47"/>
  <c r="G35" i="47"/>
  <c r="F36" i="47"/>
  <c r="G36" i="47" s="1"/>
  <c r="F37" i="47"/>
  <c r="G37" i="47"/>
  <c r="F38" i="47"/>
  <c r="G38" i="47"/>
  <c r="F39" i="47"/>
  <c r="G39" i="47"/>
  <c r="F40" i="47"/>
  <c r="G40" i="47" s="1"/>
  <c r="F41" i="47"/>
  <c r="G41" i="47"/>
  <c r="F42" i="47"/>
  <c r="G42" i="47"/>
  <c r="F43" i="47"/>
  <c r="G43" i="47"/>
  <c r="K15" i="47"/>
  <c r="K17" i="47"/>
  <c r="K19" i="47"/>
  <c r="K21" i="47"/>
  <c r="K23" i="47"/>
  <c r="K25" i="47"/>
  <c r="K27" i="47"/>
  <c r="F15" i="47"/>
  <c r="G15" i="47"/>
  <c r="F16" i="47"/>
  <c r="G16" i="47"/>
  <c r="F17" i="47"/>
  <c r="G17" i="47"/>
  <c r="F18" i="47"/>
  <c r="G18" i="47"/>
  <c r="F19" i="47"/>
  <c r="G19" i="47"/>
  <c r="F20" i="47"/>
  <c r="G20" i="47"/>
  <c r="F21" i="47"/>
  <c r="G21" i="47"/>
  <c r="F22" i="47"/>
  <c r="G22" i="47"/>
  <c r="F23" i="47"/>
  <c r="G23" i="47"/>
  <c r="F24" i="47"/>
  <c r="G24" i="47"/>
  <c r="F25" i="47"/>
  <c r="G25" i="47"/>
  <c r="F26" i="47"/>
  <c r="G26" i="47"/>
  <c r="F27" i="47"/>
  <c r="G27" i="47"/>
  <c r="F28" i="47"/>
  <c r="G28" i="47"/>
  <c r="K2" i="47"/>
  <c r="K4" i="47"/>
  <c r="K6" i="47"/>
  <c r="K8" i="47"/>
  <c r="K10" i="47"/>
  <c r="K12" i="47"/>
  <c r="K14" i="47"/>
  <c r="F2" i="47"/>
  <c r="G2" i="47"/>
  <c r="F3" i="47"/>
  <c r="G3" i="47"/>
  <c r="F4" i="47"/>
  <c r="G4" i="47"/>
  <c r="F5" i="47"/>
  <c r="G5" i="47"/>
  <c r="F6" i="47"/>
  <c r="G6" i="47"/>
  <c r="F7" i="47"/>
  <c r="G7" i="47"/>
  <c r="F8" i="47"/>
  <c r="G8" i="47"/>
  <c r="F9" i="47"/>
  <c r="G9" i="47"/>
  <c r="F10" i="47"/>
  <c r="G10" i="47"/>
  <c r="F11" i="47"/>
  <c r="G11" i="47"/>
  <c r="F12" i="47"/>
  <c r="G12" i="47"/>
  <c r="F13" i="47"/>
  <c r="G13" i="47"/>
  <c r="F14" i="47"/>
  <c r="G14" i="47"/>
  <c r="K180" i="46"/>
  <c r="K182" i="46"/>
  <c r="K184" i="46"/>
  <c r="K186" i="46"/>
  <c r="K188" i="46"/>
  <c r="K190" i="46"/>
  <c r="K192" i="46"/>
  <c r="K194" i="46"/>
  <c r="F179" i="46"/>
  <c r="G179" i="46"/>
  <c r="F180" i="46"/>
  <c r="G180" i="46"/>
  <c r="F181" i="46"/>
  <c r="G181" i="46"/>
  <c r="F182" i="46"/>
  <c r="G182" i="46"/>
  <c r="F183" i="46"/>
  <c r="G183" i="46"/>
  <c r="F184" i="46"/>
  <c r="G184" i="46"/>
  <c r="F185" i="46"/>
  <c r="G185" i="46"/>
  <c r="F186" i="46"/>
  <c r="G186" i="46"/>
  <c r="F187" i="46"/>
  <c r="G187" i="46"/>
  <c r="F188" i="46"/>
  <c r="G188" i="46"/>
  <c r="F189" i="46"/>
  <c r="G189" i="46"/>
  <c r="F190" i="46"/>
  <c r="G190" i="46"/>
  <c r="F191" i="46"/>
  <c r="G191" i="46"/>
  <c r="F192" i="46"/>
  <c r="G192" i="46"/>
  <c r="F193" i="46"/>
  <c r="G193" i="46"/>
  <c r="F194" i="46"/>
  <c r="G194" i="46"/>
  <c r="K169" i="46"/>
  <c r="K171" i="46"/>
  <c r="K173" i="46"/>
  <c r="K176" i="46"/>
  <c r="K178" i="46"/>
  <c r="F166" i="46"/>
  <c r="G166" i="46" s="1"/>
  <c r="F167" i="46"/>
  <c r="G167" i="46" s="1"/>
  <c r="F168" i="46"/>
  <c r="G168" i="46"/>
  <c r="F169" i="46"/>
  <c r="G169" i="46" s="1"/>
  <c r="F170" i="46"/>
  <c r="G170" i="46" s="1"/>
  <c r="F171" i="46"/>
  <c r="G171" i="46" s="1"/>
  <c r="F172" i="46"/>
  <c r="G172" i="46" s="1"/>
  <c r="F173" i="46"/>
  <c r="G173" i="46" s="1"/>
  <c r="F174" i="46"/>
  <c r="G174" i="46" s="1"/>
  <c r="F175" i="46"/>
  <c r="G175" i="46" s="1"/>
  <c r="F176" i="46"/>
  <c r="G176" i="46"/>
  <c r="F177" i="46"/>
  <c r="G177" i="46" s="1"/>
  <c r="F178" i="46"/>
  <c r="G178" i="46" s="1"/>
  <c r="K156" i="46"/>
  <c r="K160" i="46"/>
  <c r="K162" i="46"/>
  <c r="K164" i="46"/>
  <c r="K165" i="46"/>
  <c r="F154" i="46"/>
  <c r="G154" i="46"/>
  <c r="F155" i="46"/>
  <c r="G155" i="46"/>
  <c r="F156" i="46"/>
  <c r="G156" i="46"/>
  <c r="F157" i="46"/>
  <c r="G157" i="46"/>
  <c r="F158" i="46"/>
  <c r="G158" i="46"/>
  <c r="F159" i="46"/>
  <c r="G159" i="46"/>
  <c r="F160" i="46"/>
  <c r="G160" i="46"/>
  <c r="F161" i="46"/>
  <c r="G161" i="46"/>
  <c r="F162" i="46"/>
  <c r="G162" i="46"/>
  <c r="F163" i="46"/>
  <c r="G163" i="46"/>
  <c r="F164" i="46"/>
  <c r="G164" i="46"/>
  <c r="F165" i="46"/>
  <c r="G165" i="46"/>
  <c r="K139" i="46"/>
  <c r="K141" i="46"/>
  <c r="K145" i="46"/>
  <c r="K147" i="46"/>
  <c r="K149" i="46"/>
  <c r="K151" i="46"/>
  <c r="F138" i="46"/>
  <c r="G138" i="46"/>
  <c r="F139" i="46"/>
  <c r="G139" i="46"/>
  <c r="F140" i="46"/>
  <c r="G140" i="46"/>
  <c r="F141" i="46"/>
  <c r="G141" i="46"/>
  <c r="F142" i="46"/>
  <c r="G142" i="46"/>
  <c r="F143" i="46"/>
  <c r="G143" i="46"/>
  <c r="F144" i="46"/>
  <c r="G144" i="46"/>
  <c r="F145" i="46"/>
  <c r="G145" i="46"/>
  <c r="F146" i="46"/>
  <c r="G146" i="46"/>
  <c r="F147" i="46"/>
  <c r="G147" i="46"/>
  <c r="F148" i="46"/>
  <c r="G148" i="46"/>
  <c r="F149" i="46"/>
  <c r="G149" i="46"/>
  <c r="F150" i="46"/>
  <c r="G150" i="46"/>
  <c r="F151" i="46"/>
  <c r="G151" i="46"/>
  <c r="F152" i="46"/>
  <c r="G152" i="46"/>
  <c r="F153" i="46"/>
  <c r="G153" i="46"/>
  <c r="K124" i="46"/>
  <c r="K126" i="46"/>
  <c r="K128" i="46"/>
  <c r="K129" i="46"/>
  <c r="K130" i="46"/>
  <c r="K132" i="46"/>
  <c r="K133" i="46"/>
  <c r="K134" i="46"/>
  <c r="K136" i="46"/>
  <c r="F124" i="46"/>
  <c r="G124" i="46" s="1"/>
  <c r="F125" i="46"/>
  <c r="G125" i="46" s="1"/>
  <c r="F126" i="46"/>
  <c r="G126" i="46" s="1"/>
  <c r="F127" i="46"/>
  <c r="G127" i="46" s="1"/>
  <c r="F128" i="46"/>
  <c r="G128" i="46" s="1"/>
  <c r="F129" i="46"/>
  <c r="G129" i="46" s="1"/>
  <c r="F130" i="46"/>
  <c r="G130" i="46" s="1"/>
  <c r="F131" i="46"/>
  <c r="G131" i="46"/>
  <c r="F132" i="46"/>
  <c r="G132" i="46" s="1"/>
  <c r="F133" i="46"/>
  <c r="G133" i="46" s="1"/>
  <c r="F134" i="46"/>
  <c r="G134" i="46" s="1"/>
  <c r="F135" i="46"/>
  <c r="G135" i="46" s="1"/>
  <c r="F136" i="46"/>
  <c r="G136" i="46" s="1"/>
  <c r="F137" i="46"/>
  <c r="G137" i="46" s="1"/>
  <c r="K110" i="46"/>
  <c r="K112" i="46"/>
  <c r="K114" i="46"/>
  <c r="K116" i="46"/>
  <c r="K119" i="46"/>
  <c r="K120" i="46"/>
  <c r="K122" i="46"/>
  <c r="F110" i="46"/>
  <c r="G110" i="46"/>
  <c r="F111" i="46"/>
  <c r="G111" i="46"/>
  <c r="F112" i="46"/>
  <c r="G112" i="46" s="1"/>
  <c r="F113" i="46"/>
  <c r="G113" i="46"/>
  <c r="F114" i="46"/>
  <c r="G114" i="46"/>
  <c r="F115" i="46"/>
  <c r="G115" i="46"/>
  <c r="F116" i="46"/>
  <c r="G116" i="46" s="1"/>
  <c r="F117" i="46"/>
  <c r="G117" i="46"/>
  <c r="F118" i="46"/>
  <c r="G118" i="46"/>
  <c r="F119" i="46"/>
  <c r="G119" i="46"/>
  <c r="F120" i="46"/>
  <c r="G120" i="46" s="1"/>
  <c r="F121" i="46"/>
  <c r="G121" i="46"/>
  <c r="F122" i="46"/>
  <c r="G122" i="46"/>
  <c r="F123" i="46"/>
  <c r="G123" i="46"/>
  <c r="K96" i="46"/>
  <c r="L109" i="46" s="1"/>
  <c r="K98" i="46"/>
  <c r="K99" i="46"/>
  <c r="K101" i="46"/>
  <c r="K103" i="46"/>
  <c r="K107" i="46"/>
  <c r="K109" i="46"/>
  <c r="F96" i="46"/>
  <c r="G96" i="46"/>
  <c r="F97" i="46"/>
  <c r="G97" i="46" s="1"/>
  <c r="F98" i="46"/>
  <c r="G98" i="46" s="1"/>
  <c r="F99" i="46"/>
  <c r="G99" i="46" s="1"/>
  <c r="F100" i="46"/>
  <c r="G100" i="46"/>
  <c r="F101" i="46"/>
  <c r="G101" i="46" s="1"/>
  <c r="F102" i="46"/>
  <c r="G102" i="46" s="1"/>
  <c r="F103" i="46"/>
  <c r="G103" i="46" s="1"/>
  <c r="F104" i="46"/>
  <c r="G104" i="46" s="1"/>
  <c r="F105" i="46"/>
  <c r="G105" i="46" s="1"/>
  <c r="F106" i="46"/>
  <c r="G106" i="46" s="1"/>
  <c r="F107" i="46"/>
  <c r="G107" i="46" s="1"/>
  <c r="F108" i="46"/>
  <c r="G108" i="46"/>
  <c r="F109" i="46"/>
  <c r="G109" i="46" s="1"/>
  <c r="K81" i="46"/>
  <c r="K87" i="46"/>
  <c r="K88" i="46"/>
  <c r="K90" i="46"/>
  <c r="K92" i="46"/>
  <c r="K94" i="46"/>
  <c r="F81" i="46"/>
  <c r="G81" i="46" s="1"/>
  <c r="F82" i="46"/>
  <c r="G82" i="46" s="1"/>
  <c r="F83" i="46"/>
  <c r="G83" i="46" s="1"/>
  <c r="F84" i="46"/>
  <c r="G84" i="46"/>
  <c r="F85" i="46"/>
  <c r="G85" i="46" s="1"/>
  <c r="F86" i="46"/>
  <c r="G86" i="46" s="1"/>
  <c r="F87" i="46"/>
  <c r="G87" i="46" s="1"/>
  <c r="F88" i="46"/>
  <c r="G88" i="46" s="1"/>
  <c r="F89" i="46"/>
  <c r="G89" i="46" s="1"/>
  <c r="F90" i="46"/>
  <c r="G90" i="46" s="1"/>
  <c r="F91" i="46"/>
  <c r="G91" i="46" s="1"/>
  <c r="F92" i="46"/>
  <c r="G92" i="46"/>
  <c r="F93" i="46"/>
  <c r="G93" i="46" s="1"/>
  <c r="F94" i="46"/>
  <c r="G94" i="46" s="1"/>
  <c r="F95" i="46"/>
  <c r="G95" i="46" s="1"/>
  <c r="K69" i="46"/>
  <c r="L81" i="46" s="1"/>
  <c r="K71" i="46"/>
  <c r="K73" i="46"/>
  <c r="K75" i="46"/>
  <c r="K79" i="46"/>
  <c r="F69" i="46"/>
  <c r="G69" i="46"/>
  <c r="F70" i="46"/>
  <c r="G70" i="46"/>
  <c r="F71" i="46"/>
  <c r="G71" i="46"/>
  <c r="F72" i="46"/>
  <c r="G72" i="46"/>
  <c r="F73" i="46"/>
  <c r="G73" i="46"/>
  <c r="F74" i="46"/>
  <c r="G74" i="46"/>
  <c r="F75" i="46"/>
  <c r="G75" i="46"/>
  <c r="F76" i="46"/>
  <c r="G76" i="46"/>
  <c r="F77" i="46"/>
  <c r="G77" i="46"/>
  <c r="F78" i="46"/>
  <c r="G78" i="46"/>
  <c r="F79" i="46"/>
  <c r="G79" i="46"/>
  <c r="F80" i="46"/>
  <c r="G80" i="46"/>
  <c r="K53" i="46"/>
  <c r="K55" i="46"/>
  <c r="K57" i="46"/>
  <c r="K59" i="46"/>
  <c r="K61" i="46"/>
  <c r="K63" i="46"/>
  <c r="K65" i="46"/>
  <c r="K67" i="46"/>
  <c r="F52" i="46"/>
  <c r="G52" i="46"/>
  <c r="F53" i="46"/>
  <c r="G53" i="46"/>
  <c r="F54" i="46"/>
  <c r="G54" i="46"/>
  <c r="F55" i="46"/>
  <c r="G55" i="46"/>
  <c r="F56" i="46"/>
  <c r="G56" i="46"/>
  <c r="F57" i="46"/>
  <c r="G57" i="46"/>
  <c r="F58" i="46"/>
  <c r="G58" i="46"/>
  <c r="F59" i="46"/>
  <c r="G59" i="46"/>
  <c r="F60" i="46"/>
  <c r="G60" i="46"/>
  <c r="F61" i="46"/>
  <c r="G61" i="46"/>
  <c r="F62" i="46"/>
  <c r="G62" i="46"/>
  <c r="F63" i="46"/>
  <c r="G63" i="46"/>
  <c r="F64" i="46"/>
  <c r="G64" i="46"/>
  <c r="F65" i="46"/>
  <c r="G65" i="46"/>
  <c r="F66" i="46"/>
  <c r="G66" i="46"/>
  <c r="F67" i="46"/>
  <c r="G67" i="46"/>
  <c r="F68" i="46"/>
  <c r="G68" i="46"/>
  <c r="K40" i="46"/>
  <c r="K42" i="46"/>
  <c r="K44" i="46"/>
  <c r="K45" i="46"/>
  <c r="K46" i="46"/>
  <c r="K48" i="46"/>
  <c r="K50" i="46"/>
  <c r="F40" i="46"/>
  <c r="G40" i="46" s="1"/>
  <c r="H51" i="46" s="1"/>
  <c r="F41" i="46"/>
  <c r="G41" i="46"/>
  <c r="F42" i="46"/>
  <c r="G42" i="46" s="1"/>
  <c r="F43" i="46"/>
  <c r="G43" i="46" s="1"/>
  <c r="F44" i="46"/>
  <c r="G44" i="46" s="1"/>
  <c r="F45" i="46"/>
  <c r="G45" i="46"/>
  <c r="F46" i="46"/>
  <c r="G46" i="46" s="1"/>
  <c r="F47" i="46"/>
  <c r="G47" i="46" s="1"/>
  <c r="F48" i="46"/>
  <c r="G48" i="46" s="1"/>
  <c r="F49" i="46"/>
  <c r="G49" i="46"/>
  <c r="F50" i="46"/>
  <c r="G50" i="46" s="1"/>
  <c r="F51" i="46"/>
  <c r="G51" i="46" s="1"/>
  <c r="K30" i="46"/>
  <c r="K32" i="46"/>
  <c r="K34" i="46"/>
  <c r="K36" i="46"/>
  <c r="K38" i="46"/>
  <c r="F29" i="46"/>
  <c r="G29" i="46"/>
  <c r="F30" i="46"/>
  <c r="G30" i="46"/>
  <c r="F31" i="46"/>
  <c r="G31" i="46"/>
  <c r="F32" i="46"/>
  <c r="G32" i="46" s="1"/>
  <c r="F33" i="46"/>
  <c r="G33" i="46"/>
  <c r="F34" i="46"/>
  <c r="G34" i="46"/>
  <c r="F35" i="46"/>
  <c r="G35" i="46"/>
  <c r="F36" i="46"/>
  <c r="G36" i="46" s="1"/>
  <c r="F37" i="46"/>
  <c r="G37" i="46"/>
  <c r="F38" i="46"/>
  <c r="G38" i="46"/>
  <c r="F39" i="46"/>
  <c r="G39" i="46"/>
  <c r="K16" i="46"/>
  <c r="L28" i="46" s="1"/>
  <c r="M28" i="46" s="1"/>
  <c r="K18" i="46"/>
  <c r="K20" i="46"/>
  <c r="K22" i="46"/>
  <c r="K24" i="46"/>
  <c r="K26" i="46"/>
  <c r="K28" i="46"/>
  <c r="F16" i="46"/>
  <c r="G16" i="46"/>
  <c r="H28" i="46" s="1"/>
  <c r="F17" i="46"/>
  <c r="G17" i="46" s="1"/>
  <c r="F18" i="46"/>
  <c r="G18" i="46" s="1"/>
  <c r="F19" i="46"/>
  <c r="G19" i="46" s="1"/>
  <c r="F20" i="46"/>
  <c r="G20" i="46"/>
  <c r="F21" i="46"/>
  <c r="G21" i="46" s="1"/>
  <c r="F22" i="46"/>
  <c r="G22" i="46" s="1"/>
  <c r="F23" i="46"/>
  <c r="G23" i="46" s="1"/>
  <c r="F24" i="46"/>
  <c r="G24" i="46"/>
  <c r="F25" i="46"/>
  <c r="G25" i="46" s="1"/>
  <c r="F26" i="46"/>
  <c r="G26" i="46" s="1"/>
  <c r="F27" i="46"/>
  <c r="G27" i="46" s="1"/>
  <c r="F28" i="46"/>
  <c r="G28" i="46" s="1"/>
  <c r="K4" i="46"/>
  <c r="L15" i="46" s="1"/>
  <c r="K6" i="46"/>
  <c r="K8" i="46"/>
  <c r="K10" i="46"/>
  <c r="K12" i="46"/>
  <c r="K14" i="46"/>
  <c r="F4" i="46"/>
  <c r="G4" i="46" s="1"/>
  <c r="F5" i="46"/>
  <c r="G5" i="46" s="1"/>
  <c r="F6" i="46"/>
  <c r="G6" i="46" s="1"/>
  <c r="F7" i="46"/>
  <c r="G7" i="46" s="1"/>
  <c r="F8" i="46"/>
  <c r="G8" i="46"/>
  <c r="F9" i="46"/>
  <c r="G9" i="46" s="1"/>
  <c r="F10" i="46"/>
  <c r="G10" i="46" s="1"/>
  <c r="F11" i="46"/>
  <c r="G11" i="46" s="1"/>
  <c r="F12" i="46"/>
  <c r="G12" i="46" s="1"/>
  <c r="F13" i="46"/>
  <c r="G13" i="46" s="1"/>
  <c r="F14" i="46"/>
  <c r="G14" i="46" s="1"/>
  <c r="F15" i="46"/>
  <c r="G15" i="46" s="1"/>
  <c r="K2" i="46"/>
  <c r="K3" i="46"/>
  <c r="F2" i="46"/>
  <c r="G2" i="46" s="1"/>
  <c r="F3" i="46"/>
  <c r="G3" i="46" s="1"/>
  <c r="K188" i="45"/>
  <c r="K190" i="45"/>
  <c r="K192" i="45"/>
  <c r="K194" i="45"/>
  <c r="K196" i="45"/>
  <c r="K198" i="45"/>
  <c r="K200" i="45"/>
  <c r="K202" i="45"/>
  <c r="F188" i="45"/>
  <c r="G188" i="45" s="1"/>
  <c r="F189" i="45"/>
  <c r="G189" i="45"/>
  <c r="F190" i="45"/>
  <c r="G190" i="45" s="1"/>
  <c r="F191" i="45"/>
  <c r="G191" i="45" s="1"/>
  <c r="F192" i="45"/>
  <c r="G192" i="45" s="1"/>
  <c r="F193" i="45"/>
  <c r="G193" i="45" s="1"/>
  <c r="F194" i="45"/>
  <c r="G194" i="45" s="1"/>
  <c r="F195" i="45"/>
  <c r="G195" i="45" s="1"/>
  <c r="F196" i="45"/>
  <c r="G196" i="45" s="1"/>
  <c r="F197" i="45"/>
  <c r="G197" i="45"/>
  <c r="F198" i="45"/>
  <c r="G198" i="45" s="1"/>
  <c r="F199" i="45"/>
  <c r="G199" i="45" s="1"/>
  <c r="F200" i="45"/>
  <c r="G200" i="45" s="1"/>
  <c r="F201" i="45"/>
  <c r="G201" i="45"/>
  <c r="F202" i="45"/>
  <c r="G202" i="45" s="1"/>
  <c r="K175" i="45"/>
  <c r="K177" i="45"/>
  <c r="K179" i="45"/>
  <c r="K181" i="45"/>
  <c r="K183" i="45"/>
  <c r="K185" i="45"/>
  <c r="K187" i="45"/>
  <c r="F176" i="45"/>
  <c r="G176" i="45"/>
  <c r="F177" i="45"/>
  <c r="G177" i="45"/>
  <c r="F178" i="45"/>
  <c r="G178" i="45"/>
  <c r="F179" i="45"/>
  <c r="G179" i="45"/>
  <c r="F180" i="45"/>
  <c r="G180" i="45"/>
  <c r="F181" i="45"/>
  <c r="G181" i="45"/>
  <c r="F182" i="45"/>
  <c r="G182" i="45"/>
  <c r="F183" i="45"/>
  <c r="G183" i="45"/>
  <c r="F184" i="45"/>
  <c r="G184" i="45"/>
  <c r="F185" i="45"/>
  <c r="G185" i="45"/>
  <c r="F186" i="45"/>
  <c r="G186" i="45"/>
  <c r="F187" i="45"/>
  <c r="G187" i="45"/>
  <c r="K160" i="45"/>
  <c r="K162" i="45"/>
  <c r="K164" i="45"/>
  <c r="K166" i="45"/>
  <c r="K168" i="45"/>
  <c r="K170" i="45"/>
  <c r="K172" i="45"/>
  <c r="K174" i="45"/>
  <c r="F160" i="45"/>
  <c r="G160" i="45"/>
  <c r="F161" i="45"/>
  <c r="G161" i="45"/>
  <c r="F162" i="45"/>
  <c r="G162" i="45"/>
  <c r="F163" i="45"/>
  <c r="G163" i="45"/>
  <c r="F164" i="45"/>
  <c r="G164" i="45"/>
  <c r="F165" i="45"/>
  <c r="G165" i="45"/>
  <c r="F166" i="45"/>
  <c r="G166" i="45"/>
  <c r="F167" i="45"/>
  <c r="G167" i="45"/>
  <c r="F168" i="45"/>
  <c r="G168" i="45"/>
  <c r="F169" i="45"/>
  <c r="G169" i="45"/>
  <c r="F170" i="45"/>
  <c r="G170" i="45"/>
  <c r="F171" i="45"/>
  <c r="G171" i="45"/>
  <c r="F172" i="45"/>
  <c r="G172" i="45"/>
  <c r="F173" i="45"/>
  <c r="G173" i="45"/>
  <c r="F174" i="45"/>
  <c r="G174" i="45"/>
  <c r="K145" i="45"/>
  <c r="K147" i="45"/>
  <c r="K149" i="45"/>
  <c r="K151" i="45"/>
  <c r="K153" i="45"/>
  <c r="K155" i="45"/>
  <c r="K157" i="45"/>
  <c r="K159" i="45"/>
  <c r="F144" i="45"/>
  <c r="G144" i="45"/>
  <c r="F145" i="45"/>
  <c r="G145" i="45"/>
  <c r="F146" i="45"/>
  <c r="G146" i="45"/>
  <c r="F147" i="45"/>
  <c r="G147" i="45"/>
  <c r="F148" i="45"/>
  <c r="G148" i="45"/>
  <c r="F149" i="45"/>
  <c r="G149" i="45"/>
  <c r="F150" i="45"/>
  <c r="G150" i="45"/>
  <c r="F151" i="45"/>
  <c r="G151" i="45"/>
  <c r="F152" i="45"/>
  <c r="G152" i="45"/>
  <c r="F153" i="45"/>
  <c r="G153" i="45"/>
  <c r="F154" i="45"/>
  <c r="G154" i="45"/>
  <c r="F155" i="45"/>
  <c r="G155" i="45"/>
  <c r="F156" i="45"/>
  <c r="G156" i="45"/>
  <c r="F157" i="45"/>
  <c r="G157" i="45"/>
  <c r="F158" i="45"/>
  <c r="G158" i="45"/>
  <c r="F159" i="45"/>
  <c r="G159" i="45"/>
  <c r="K130" i="45"/>
  <c r="K132" i="45"/>
  <c r="K134" i="45"/>
  <c r="K136" i="45"/>
  <c r="K138" i="45"/>
  <c r="K140" i="45"/>
  <c r="K142" i="45"/>
  <c r="F130" i="45"/>
  <c r="G130" i="45" s="1"/>
  <c r="F131" i="45"/>
  <c r="G131" i="45" s="1"/>
  <c r="F132" i="45"/>
  <c r="G132" i="45" s="1"/>
  <c r="F133" i="45"/>
  <c r="G133" i="45" s="1"/>
  <c r="F134" i="45"/>
  <c r="G134" i="45"/>
  <c r="F135" i="45"/>
  <c r="G135" i="45" s="1"/>
  <c r="F136" i="45"/>
  <c r="G136" i="45" s="1"/>
  <c r="F137" i="45"/>
  <c r="G137" i="45" s="1"/>
  <c r="F138" i="45"/>
  <c r="G138" i="45"/>
  <c r="F139" i="45"/>
  <c r="G139" i="45" s="1"/>
  <c r="F140" i="45"/>
  <c r="G140" i="45" s="1"/>
  <c r="F141" i="45"/>
  <c r="G141" i="45" s="1"/>
  <c r="F142" i="45"/>
  <c r="G142" i="45"/>
  <c r="F143" i="45"/>
  <c r="G143" i="45" s="1"/>
  <c r="K117" i="45"/>
  <c r="K119" i="45"/>
  <c r="K121" i="45"/>
  <c r="K123" i="45"/>
  <c r="K125" i="45"/>
  <c r="K127" i="45"/>
  <c r="K129" i="45"/>
  <c r="F117" i="45"/>
  <c r="G117" i="45"/>
  <c r="F118" i="45"/>
  <c r="G118" i="45"/>
  <c r="F119" i="45"/>
  <c r="G119" i="45"/>
  <c r="F120" i="45"/>
  <c r="G120" i="45"/>
  <c r="F122" i="45"/>
  <c r="G122" i="45"/>
  <c r="F123" i="45"/>
  <c r="G123" i="45"/>
  <c r="F124" i="45"/>
  <c r="G124" i="45"/>
  <c r="F126" i="45"/>
  <c r="G126" i="45"/>
  <c r="F127" i="45"/>
  <c r="G127" i="45"/>
  <c r="F128" i="45"/>
  <c r="G128" i="45"/>
  <c r="F129" i="45"/>
  <c r="G129" i="45"/>
  <c r="K101" i="45"/>
  <c r="K102" i="45"/>
  <c r="K103" i="45"/>
  <c r="K104" i="45"/>
  <c r="K105" i="45"/>
  <c r="K106" i="45"/>
  <c r="K107" i="45"/>
  <c r="K108" i="45"/>
  <c r="K109" i="45"/>
  <c r="K110" i="45"/>
  <c r="K111" i="45"/>
  <c r="K112" i="45"/>
  <c r="K113" i="45"/>
  <c r="K114" i="45"/>
  <c r="K116" i="45"/>
  <c r="F102" i="45"/>
  <c r="G102" i="45" s="1"/>
  <c r="H116" i="45" s="1"/>
  <c r="F103" i="45"/>
  <c r="G103" i="45" s="1"/>
  <c r="F104" i="45"/>
  <c r="G104" i="45" s="1"/>
  <c r="F105" i="45"/>
  <c r="G105" i="45" s="1"/>
  <c r="F106" i="45"/>
  <c r="G106" i="45"/>
  <c r="F107" i="45"/>
  <c r="G107" i="45" s="1"/>
  <c r="F108" i="45"/>
  <c r="G108" i="45" s="1"/>
  <c r="F109" i="45"/>
  <c r="G109" i="45" s="1"/>
  <c r="F110" i="45"/>
  <c r="G110" i="45" s="1"/>
  <c r="F111" i="45"/>
  <c r="G111" i="45" s="1"/>
  <c r="F112" i="45"/>
  <c r="G112" i="45" s="1"/>
  <c r="F113" i="45"/>
  <c r="G113" i="45" s="1"/>
  <c r="F114" i="45"/>
  <c r="G114" i="45" s="1"/>
  <c r="F115" i="45"/>
  <c r="G115" i="45" s="1"/>
  <c r="F116" i="45"/>
  <c r="G116" i="45" s="1"/>
  <c r="K86" i="45"/>
  <c r="K88" i="45"/>
  <c r="K90" i="45"/>
  <c r="K92" i="45"/>
  <c r="K94" i="45"/>
  <c r="K96" i="45"/>
  <c r="K98" i="45"/>
  <c r="K100" i="45"/>
  <c r="F86" i="45"/>
  <c r="G86" i="45" s="1"/>
  <c r="F87" i="45"/>
  <c r="G87" i="45"/>
  <c r="F88" i="45"/>
  <c r="G88" i="45" s="1"/>
  <c r="F89" i="45"/>
  <c r="G89" i="45" s="1"/>
  <c r="F90" i="45"/>
  <c r="G90" i="45" s="1"/>
  <c r="F91" i="45"/>
  <c r="G91" i="45" s="1"/>
  <c r="F92" i="45"/>
  <c r="G92" i="45" s="1"/>
  <c r="F93" i="45"/>
  <c r="G93" i="45" s="1"/>
  <c r="F94" i="45"/>
  <c r="G94" i="45" s="1"/>
  <c r="F95" i="45"/>
  <c r="G95" i="45"/>
  <c r="F96" i="45"/>
  <c r="G96" i="45" s="1"/>
  <c r="F97" i="45"/>
  <c r="G97" i="45" s="1"/>
  <c r="F98" i="45"/>
  <c r="G98" i="45" s="1"/>
  <c r="F99" i="45"/>
  <c r="G99" i="45"/>
  <c r="F100" i="45"/>
  <c r="G100" i="45" s="1"/>
  <c r="K74" i="45"/>
  <c r="K76" i="45"/>
  <c r="K78" i="45"/>
  <c r="K80" i="45"/>
  <c r="K82" i="45"/>
  <c r="K84" i="45"/>
  <c r="F74" i="45"/>
  <c r="G74" i="45" s="1"/>
  <c r="F75" i="45"/>
  <c r="G75" i="45" s="1"/>
  <c r="F76" i="45"/>
  <c r="G76" i="45" s="1"/>
  <c r="F77" i="45"/>
  <c r="G77" i="45" s="1"/>
  <c r="F78" i="45"/>
  <c r="G78" i="45" s="1"/>
  <c r="F79" i="45"/>
  <c r="G79" i="45" s="1"/>
  <c r="F80" i="45"/>
  <c r="G80" i="45" s="1"/>
  <c r="F81" i="45"/>
  <c r="G81" i="45"/>
  <c r="F82" i="45"/>
  <c r="G82" i="45" s="1"/>
  <c r="F83" i="45"/>
  <c r="G83" i="45" s="1"/>
  <c r="F84" i="45"/>
  <c r="G84" i="45" s="1"/>
  <c r="F85" i="45"/>
  <c r="G85" i="45"/>
  <c r="K57" i="45"/>
  <c r="K59" i="45"/>
  <c r="K61" i="45"/>
  <c r="K62" i="45"/>
  <c r="K64" i="45"/>
  <c r="K66" i="45"/>
  <c r="K68" i="45"/>
  <c r="K70" i="45"/>
  <c r="K72" i="45"/>
  <c r="F57" i="45"/>
  <c r="G57" i="45"/>
  <c r="F58" i="45"/>
  <c r="G58" i="45"/>
  <c r="F59" i="45"/>
  <c r="G59" i="45"/>
  <c r="F60" i="45"/>
  <c r="G60" i="45" s="1"/>
  <c r="F61" i="45"/>
  <c r="G61" i="45"/>
  <c r="F62" i="45"/>
  <c r="G62" i="45"/>
  <c r="F63" i="45"/>
  <c r="G63" i="45"/>
  <c r="F64" i="45"/>
  <c r="G64" i="45" s="1"/>
  <c r="F65" i="45"/>
  <c r="G65" i="45"/>
  <c r="F66" i="45"/>
  <c r="G66" i="45"/>
  <c r="F67" i="45"/>
  <c r="G67" i="45"/>
  <c r="F68" i="45"/>
  <c r="G68" i="45" s="1"/>
  <c r="F69" i="45"/>
  <c r="G69" i="45"/>
  <c r="F70" i="45"/>
  <c r="G70" i="45"/>
  <c r="F71" i="45"/>
  <c r="G71" i="45"/>
  <c r="F72" i="45"/>
  <c r="G72" i="45" s="1"/>
  <c r="F73" i="45"/>
  <c r="G73" i="45"/>
  <c r="K44" i="45"/>
  <c r="K46" i="45"/>
  <c r="K48" i="45"/>
  <c r="K50" i="45"/>
  <c r="K52" i="45"/>
  <c r="K54" i="45"/>
  <c r="K56" i="45"/>
  <c r="F44" i="45"/>
  <c r="G44" i="45" s="1"/>
  <c r="F45" i="45"/>
  <c r="G45" i="45" s="1"/>
  <c r="F46" i="45"/>
  <c r="G46" i="45" s="1"/>
  <c r="F47" i="45"/>
  <c r="G47" i="45" s="1"/>
  <c r="F48" i="45"/>
  <c r="G48" i="45" s="1"/>
  <c r="F49" i="45"/>
  <c r="G49" i="45" s="1"/>
  <c r="F50" i="45"/>
  <c r="G50" i="45"/>
  <c r="F51" i="45"/>
  <c r="G51" i="45" s="1"/>
  <c r="F52" i="45"/>
  <c r="G52" i="45" s="1"/>
  <c r="F53" i="45"/>
  <c r="G53" i="45" s="1"/>
  <c r="F54" i="45"/>
  <c r="G54" i="45" s="1"/>
  <c r="F55" i="45"/>
  <c r="G55" i="45" s="1"/>
  <c r="F56" i="45"/>
  <c r="G56" i="45" s="1"/>
  <c r="K37" i="45"/>
  <c r="K38" i="45"/>
  <c r="K39" i="45"/>
  <c r="K40" i="45"/>
  <c r="K41" i="45"/>
  <c r="K42" i="45"/>
  <c r="K43" i="45"/>
  <c r="F37" i="45"/>
  <c r="G37" i="45"/>
  <c r="F38" i="45"/>
  <c r="G38" i="45"/>
  <c r="F39" i="45"/>
  <c r="G39" i="45"/>
  <c r="F40" i="45"/>
  <c r="G40" i="45"/>
  <c r="F41" i="45"/>
  <c r="G41" i="45"/>
  <c r="F42" i="45"/>
  <c r="G42" i="45"/>
  <c r="F43" i="45"/>
  <c r="G43" i="45"/>
  <c r="K29" i="45"/>
  <c r="K30" i="45"/>
  <c r="K31" i="45"/>
  <c r="K32" i="45"/>
  <c r="K33" i="45"/>
  <c r="K34" i="45"/>
  <c r="K35" i="45"/>
  <c r="K36" i="45"/>
  <c r="F29" i="45"/>
  <c r="G29" i="45"/>
  <c r="F30" i="45"/>
  <c r="G30" i="45"/>
  <c r="F31" i="45"/>
  <c r="G31" i="45"/>
  <c r="F32" i="45"/>
  <c r="G32" i="45"/>
  <c r="F33" i="45"/>
  <c r="G33" i="45"/>
  <c r="F34" i="45"/>
  <c r="G34" i="45"/>
  <c r="F35" i="45"/>
  <c r="G35" i="45"/>
  <c r="F36" i="45"/>
  <c r="G36" i="45"/>
  <c r="K16" i="45"/>
  <c r="K18" i="45"/>
  <c r="K20" i="45"/>
  <c r="K22" i="45"/>
  <c r="K23" i="45"/>
  <c r="K25" i="45"/>
  <c r="K27" i="45"/>
  <c r="K28" i="45"/>
  <c r="F16" i="45"/>
  <c r="G16" i="45"/>
  <c r="F17" i="45"/>
  <c r="G17" i="45"/>
  <c r="F18" i="45"/>
  <c r="G18" i="45"/>
  <c r="F19" i="45"/>
  <c r="G19" i="45"/>
  <c r="F20" i="45"/>
  <c r="G20" i="45"/>
  <c r="F21" i="45"/>
  <c r="G21" i="45"/>
  <c r="F22" i="45"/>
  <c r="G22" i="45"/>
  <c r="F23" i="45"/>
  <c r="G23" i="45"/>
  <c r="F24" i="45"/>
  <c r="G24" i="45"/>
  <c r="F25" i="45"/>
  <c r="G25" i="45"/>
  <c r="F26" i="45"/>
  <c r="G26" i="45"/>
  <c r="F27" i="45"/>
  <c r="G27" i="45"/>
  <c r="F28" i="45"/>
  <c r="G28" i="45"/>
  <c r="K2" i="45"/>
  <c r="K4" i="45"/>
  <c r="K6" i="45"/>
  <c r="K8" i="45"/>
  <c r="K9" i="45"/>
  <c r="K10" i="45"/>
  <c r="K12" i="45"/>
  <c r="K14" i="45"/>
  <c r="F2" i="45"/>
  <c r="G2" i="45"/>
  <c r="F3" i="45"/>
  <c r="G3" i="45"/>
  <c r="F4" i="45"/>
  <c r="G4" i="45"/>
  <c r="F5" i="45"/>
  <c r="G5" i="45"/>
  <c r="F6" i="45"/>
  <c r="G6" i="45"/>
  <c r="F7" i="45"/>
  <c r="G7" i="45"/>
  <c r="F8" i="45"/>
  <c r="G8" i="45"/>
  <c r="F9" i="45"/>
  <c r="G9" i="45"/>
  <c r="F10" i="45"/>
  <c r="G10" i="45"/>
  <c r="F11" i="45"/>
  <c r="G11" i="45"/>
  <c r="F12" i="45"/>
  <c r="G12" i="45"/>
  <c r="F13" i="45"/>
  <c r="G13" i="45"/>
  <c r="F14" i="45"/>
  <c r="G14" i="45"/>
  <c r="F15" i="45"/>
  <c r="G15" i="45"/>
  <c r="K39" i="44"/>
  <c r="K40" i="44"/>
  <c r="K41" i="44"/>
  <c r="K42" i="44"/>
  <c r="K43" i="44"/>
  <c r="K44" i="44"/>
  <c r="K152" i="44"/>
  <c r="K154" i="44"/>
  <c r="K156" i="44"/>
  <c r="K159" i="44"/>
  <c r="K160" i="44"/>
  <c r="K162" i="44"/>
  <c r="K164" i="44"/>
  <c r="K166" i="44"/>
  <c r="F152" i="44"/>
  <c r="G152" i="44"/>
  <c r="F153" i="44"/>
  <c r="G153" i="44"/>
  <c r="F154" i="44"/>
  <c r="G154" i="44"/>
  <c r="F155" i="44"/>
  <c r="G155" i="44"/>
  <c r="F156" i="44"/>
  <c r="G156" i="44"/>
  <c r="F157" i="44"/>
  <c r="G157" i="44"/>
  <c r="F158" i="44"/>
  <c r="G158" i="44"/>
  <c r="F159" i="44"/>
  <c r="G159" i="44"/>
  <c r="F160" i="44"/>
  <c r="G160" i="44"/>
  <c r="F161" i="44"/>
  <c r="G161" i="44"/>
  <c r="F162" i="44"/>
  <c r="G162" i="44"/>
  <c r="F163" i="44"/>
  <c r="G163" i="44"/>
  <c r="F164" i="44"/>
  <c r="G164" i="44"/>
  <c r="F165" i="44"/>
  <c r="G165" i="44"/>
  <c r="F166" i="44"/>
  <c r="G166" i="44"/>
  <c r="K122" i="44"/>
  <c r="K124" i="44"/>
  <c r="K126" i="44"/>
  <c r="K128" i="44"/>
  <c r="K130" i="44"/>
  <c r="K132" i="44"/>
  <c r="K134" i="44"/>
  <c r="F120" i="44"/>
  <c r="G120" i="44" s="1"/>
  <c r="F121" i="44"/>
  <c r="G121" i="44" s="1"/>
  <c r="F122" i="44"/>
  <c r="G122" i="44"/>
  <c r="F123" i="44"/>
  <c r="G123" i="44" s="1"/>
  <c r="F124" i="44"/>
  <c r="G124" i="44" s="1"/>
  <c r="F125" i="44"/>
  <c r="G125" i="44" s="1"/>
  <c r="F126" i="44"/>
  <c r="G126" i="44" s="1"/>
  <c r="F127" i="44"/>
  <c r="G127" i="44" s="1"/>
  <c r="F128" i="44"/>
  <c r="G128" i="44" s="1"/>
  <c r="F129" i="44"/>
  <c r="G129" i="44" s="1"/>
  <c r="F130" i="44"/>
  <c r="G130" i="44" s="1"/>
  <c r="F131" i="44"/>
  <c r="G131" i="44" s="1"/>
  <c r="F132" i="44"/>
  <c r="G132" i="44" s="1"/>
  <c r="F133" i="44"/>
  <c r="G133" i="44" s="1"/>
  <c r="F134" i="44"/>
  <c r="G134" i="44"/>
  <c r="F104" i="44"/>
  <c r="G104" i="44" s="1"/>
  <c r="F105" i="44"/>
  <c r="G105" i="44" s="1"/>
  <c r="F106" i="44"/>
  <c r="G106" i="44" s="1"/>
  <c r="F107" i="44"/>
  <c r="G107" i="44"/>
  <c r="F108" i="44"/>
  <c r="G108" i="44" s="1"/>
  <c r="F109" i="44"/>
  <c r="G109" i="44" s="1"/>
  <c r="F110" i="44"/>
  <c r="G110" i="44" s="1"/>
  <c r="F111" i="44"/>
  <c r="G111" i="44"/>
  <c r="F112" i="44"/>
  <c r="G112" i="44" s="1"/>
  <c r="F113" i="44"/>
  <c r="G113" i="44" s="1"/>
  <c r="F114" i="44"/>
  <c r="G114" i="44" s="1"/>
  <c r="F115" i="44"/>
  <c r="G115" i="44"/>
  <c r="F116" i="44"/>
  <c r="G116" i="44" s="1"/>
  <c r="F117" i="44"/>
  <c r="G117" i="44" s="1"/>
  <c r="F118" i="44"/>
  <c r="G118" i="44" s="1"/>
  <c r="F119" i="44"/>
  <c r="G119" i="44" s="1"/>
  <c r="K104" i="44"/>
  <c r="K106" i="44"/>
  <c r="K108" i="44"/>
  <c r="K109" i="44"/>
  <c r="K111" i="44"/>
  <c r="K113" i="44"/>
  <c r="K115" i="44"/>
  <c r="K117" i="44"/>
  <c r="K119" i="44"/>
  <c r="K27" i="44"/>
  <c r="K28" i="44"/>
  <c r="K25" i="44"/>
  <c r="K23" i="44"/>
  <c r="K22" i="44"/>
  <c r="K21" i="44"/>
  <c r="K20" i="44"/>
  <c r="K19" i="44"/>
  <c r="F10" i="44"/>
  <c r="G10" i="44"/>
  <c r="F11" i="44"/>
  <c r="G11" i="44"/>
  <c r="F12" i="44"/>
  <c r="G12" i="44"/>
  <c r="F13" i="44"/>
  <c r="G13" i="44"/>
  <c r="F14" i="44"/>
  <c r="G14" i="44"/>
  <c r="F15" i="44"/>
  <c r="G15" i="44"/>
  <c r="F16" i="44"/>
  <c r="G16" i="44"/>
  <c r="F17" i="44"/>
  <c r="G17" i="44"/>
  <c r="F18" i="44"/>
  <c r="G18" i="44"/>
  <c r="K15" i="44"/>
  <c r="K16" i="44"/>
  <c r="K17" i="44"/>
  <c r="K18" i="44"/>
  <c r="K13" i="44"/>
  <c r="K12" i="44"/>
  <c r="K10" i="44"/>
  <c r="F2" i="44"/>
  <c r="G2" i="44" s="1"/>
  <c r="F3" i="44"/>
  <c r="G3" i="44" s="1"/>
  <c r="F4" i="44"/>
  <c r="G4" i="44"/>
  <c r="F5" i="44"/>
  <c r="G5" i="44" s="1"/>
  <c r="F6" i="44"/>
  <c r="G6" i="44" s="1"/>
  <c r="F7" i="44"/>
  <c r="G7" i="44" s="1"/>
  <c r="F8" i="44"/>
  <c r="G8" i="44"/>
  <c r="F9" i="44"/>
  <c r="G9" i="44" s="1"/>
  <c r="F102" i="7"/>
  <c r="G102" i="7" s="1"/>
  <c r="F103" i="7"/>
  <c r="G103" i="7" s="1"/>
  <c r="K96" i="7"/>
  <c r="K98" i="7"/>
  <c r="K100" i="7"/>
  <c r="F95" i="7"/>
  <c r="G95" i="7" s="1"/>
  <c r="F96" i="7"/>
  <c r="G96" i="7" s="1"/>
  <c r="F97" i="7"/>
  <c r="G97" i="7" s="1"/>
  <c r="F98" i="7"/>
  <c r="G98" i="7" s="1"/>
  <c r="F99" i="7"/>
  <c r="G99" i="7" s="1"/>
  <c r="F100" i="7"/>
  <c r="G100" i="7" s="1"/>
  <c r="F101" i="7"/>
  <c r="G101" i="7" s="1"/>
  <c r="K86" i="7"/>
  <c r="K88" i="7"/>
  <c r="K91" i="7"/>
  <c r="K93" i="7"/>
  <c r="F85" i="7"/>
  <c r="G85" i="7" s="1"/>
  <c r="F86" i="7"/>
  <c r="G86" i="7" s="1"/>
  <c r="F87" i="7"/>
  <c r="G87" i="7" s="1"/>
  <c r="F88" i="7"/>
  <c r="G88" i="7" s="1"/>
  <c r="F89" i="7"/>
  <c r="G89" i="7" s="1"/>
  <c r="F90" i="7"/>
  <c r="G90" i="7" s="1"/>
  <c r="F91" i="7"/>
  <c r="G91" i="7"/>
  <c r="F92" i="7"/>
  <c r="G92" i="7" s="1"/>
  <c r="F93" i="7"/>
  <c r="G93" i="7" s="1"/>
  <c r="F94" i="7"/>
  <c r="G94" i="7" s="1"/>
  <c r="K74" i="7"/>
  <c r="L84" i="7" s="1"/>
  <c r="K76" i="7"/>
  <c r="K78" i="7"/>
  <c r="K80" i="7"/>
  <c r="K83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K61" i="7"/>
  <c r="K65" i="7"/>
  <c r="F54" i="7"/>
  <c r="G54" i="7" s="1"/>
  <c r="F55" i="7"/>
  <c r="G55" i="7" s="1"/>
  <c r="F56" i="7"/>
  <c r="G56" i="7" s="1"/>
  <c r="F57" i="7"/>
  <c r="G57" i="7" s="1"/>
  <c r="F58" i="7"/>
  <c r="G58" i="7" s="1"/>
  <c r="F59" i="7"/>
  <c r="G59" i="7" s="1"/>
  <c r="F60" i="7"/>
  <c r="G60" i="7" s="1"/>
  <c r="F61" i="7"/>
  <c r="G61" i="7" s="1"/>
  <c r="F62" i="7"/>
  <c r="G62" i="7" s="1"/>
  <c r="F63" i="7"/>
  <c r="G63" i="7" s="1"/>
  <c r="F64" i="7"/>
  <c r="G64" i="7" s="1"/>
  <c r="F65" i="7"/>
  <c r="G65" i="7" s="1"/>
  <c r="K46" i="7"/>
  <c r="K49" i="7"/>
  <c r="K52" i="7"/>
  <c r="F43" i="7"/>
  <c r="G43" i="7" s="1"/>
  <c r="F44" i="7"/>
  <c r="G44" i="7" s="1"/>
  <c r="F45" i="7"/>
  <c r="G45" i="7" s="1"/>
  <c r="F46" i="7"/>
  <c r="G46" i="7" s="1"/>
  <c r="F47" i="7"/>
  <c r="G47" i="7" s="1"/>
  <c r="F48" i="7"/>
  <c r="G48" i="7" s="1"/>
  <c r="F49" i="7"/>
  <c r="G49" i="7" s="1"/>
  <c r="F50" i="7"/>
  <c r="G50" i="7" s="1"/>
  <c r="F51" i="7"/>
  <c r="G51" i="7" s="1"/>
  <c r="F52" i="7"/>
  <c r="G52" i="7" s="1"/>
  <c r="F53" i="7"/>
  <c r="G53" i="7" s="1"/>
  <c r="F27" i="7"/>
  <c r="G27" i="7" s="1"/>
  <c r="F28" i="7"/>
  <c r="G28" i="7" s="1"/>
  <c r="F29" i="7"/>
  <c r="G29" i="7" s="1"/>
  <c r="F30" i="7"/>
  <c r="G30" i="7" s="1"/>
  <c r="F31" i="7"/>
  <c r="G31" i="7" s="1"/>
  <c r="F32" i="7"/>
  <c r="G32" i="7" s="1"/>
  <c r="F33" i="7"/>
  <c r="G33" i="7" s="1"/>
  <c r="F17" i="7"/>
  <c r="G17" i="7" s="1"/>
  <c r="F18" i="7"/>
  <c r="G18" i="7" s="1"/>
  <c r="F19" i="7"/>
  <c r="G19" i="7" s="1"/>
  <c r="F20" i="7"/>
  <c r="G20" i="7" s="1"/>
  <c r="F21" i="7"/>
  <c r="G21" i="7" s="1"/>
  <c r="F22" i="7"/>
  <c r="G22" i="7" s="1"/>
  <c r="F23" i="7"/>
  <c r="G23" i="7" s="1"/>
  <c r="F24" i="7"/>
  <c r="G24" i="7" s="1"/>
  <c r="F25" i="7"/>
  <c r="G25" i="7" s="1"/>
  <c r="F26" i="7"/>
  <c r="G26" i="7"/>
  <c r="F2" i="7"/>
  <c r="G2" i="7" s="1"/>
  <c r="F3" i="7"/>
  <c r="G3" i="7" s="1"/>
  <c r="F4" i="7"/>
  <c r="G4" i="7" s="1"/>
  <c r="F5" i="7"/>
  <c r="G5" i="7"/>
  <c r="F6" i="7"/>
  <c r="G6" i="7" s="1"/>
  <c r="F7" i="7"/>
  <c r="G7" i="7" s="1"/>
  <c r="F8" i="7"/>
  <c r="G8" i="7" s="1"/>
  <c r="F9" i="7"/>
  <c r="G9" i="7"/>
  <c r="F10" i="7"/>
  <c r="G10" i="7" s="1"/>
  <c r="F11" i="7"/>
  <c r="G11" i="7" s="1"/>
  <c r="F12" i="7"/>
  <c r="G12" i="7" s="1"/>
  <c r="F13" i="7"/>
  <c r="G13" i="7" s="1"/>
  <c r="F14" i="7"/>
  <c r="G14" i="7" s="1"/>
  <c r="F15" i="7"/>
  <c r="G15" i="7" s="1"/>
  <c r="F16" i="7"/>
  <c r="G16" i="7" s="1"/>
  <c r="K35" i="7"/>
  <c r="K37" i="7"/>
  <c r="K39" i="7"/>
  <c r="K41" i="7"/>
  <c r="F34" i="7"/>
  <c r="G34" i="7" s="1"/>
  <c r="F35" i="7"/>
  <c r="G35" i="7" s="1"/>
  <c r="F36" i="7"/>
  <c r="G36" i="7" s="1"/>
  <c r="F37" i="7"/>
  <c r="G37" i="7" s="1"/>
  <c r="F38" i="7"/>
  <c r="G38" i="7" s="1"/>
  <c r="F39" i="7"/>
  <c r="G39" i="7" s="1"/>
  <c r="F40" i="7"/>
  <c r="G40" i="7" s="1"/>
  <c r="F41" i="7"/>
  <c r="G41" i="7" s="1"/>
  <c r="F42" i="7"/>
  <c r="G42" i="7" s="1"/>
  <c r="K134" i="43"/>
  <c r="K137" i="43"/>
  <c r="K139" i="43"/>
  <c r="K142" i="43"/>
  <c r="K144" i="43"/>
  <c r="F134" i="43"/>
  <c r="G134" i="43" s="1"/>
  <c r="F135" i="43"/>
  <c r="G135" i="43" s="1"/>
  <c r="F136" i="43"/>
  <c r="G136" i="43" s="1"/>
  <c r="F137" i="43"/>
  <c r="G137" i="43" s="1"/>
  <c r="F138" i="43"/>
  <c r="G138" i="43" s="1"/>
  <c r="F139" i="43"/>
  <c r="G139" i="43" s="1"/>
  <c r="F140" i="43"/>
  <c r="G140" i="43" s="1"/>
  <c r="F141" i="43"/>
  <c r="G141" i="43"/>
  <c r="F142" i="43"/>
  <c r="G142" i="43" s="1"/>
  <c r="F143" i="43"/>
  <c r="G143" i="43" s="1"/>
  <c r="F144" i="43"/>
  <c r="G144" i="43" s="1"/>
  <c r="K123" i="43"/>
  <c r="K125" i="43"/>
  <c r="K127" i="43"/>
  <c r="K129" i="43"/>
  <c r="K131" i="43"/>
  <c r="K133" i="43"/>
  <c r="F123" i="43"/>
  <c r="G123" i="43" s="1"/>
  <c r="F124" i="43"/>
  <c r="G124" i="43"/>
  <c r="F125" i="43"/>
  <c r="G125" i="43" s="1"/>
  <c r="F126" i="43"/>
  <c r="G126" i="43" s="1"/>
  <c r="F127" i="43"/>
  <c r="G127" i="43" s="1"/>
  <c r="F128" i="43"/>
  <c r="G128" i="43"/>
  <c r="F129" i="43"/>
  <c r="G129" i="43" s="1"/>
  <c r="F130" i="43"/>
  <c r="G130" i="43" s="1"/>
  <c r="F131" i="43"/>
  <c r="G131" i="43" s="1"/>
  <c r="F132" i="43"/>
  <c r="G132" i="43"/>
  <c r="F133" i="43"/>
  <c r="G133" i="43" s="1"/>
  <c r="K111" i="43"/>
  <c r="L122" i="43" s="1"/>
  <c r="K113" i="43"/>
  <c r="K115" i="43"/>
  <c r="K117" i="43"/>
  <c r="K119" i="43"/>
  <c r="K121" i="43"/>
  <c r="F111" i="43"/>
  <c r="G111" i="43" s="1"/>
  <c r="F112" i="43"/>
  <c r="G112" i="43" s="1"/>
  <c r="F113" i="43"/>
  <c r="G113" i="43" s="1"/>
  <c r="F114" i="43"/>
  <c r="G114" i="43" s="1"/>
  <c r="F115" i="43"/>
  <c r="G115" i="43" s="1"/>
  <c r="F116" i="43"/>
  <c r="G116" i="43" s="1"/>
  <c r="F117" i="43"/>
  <c r="G117" i="43" s="1"/>
  <c r="F118" i="43"/>
  <c r="G118" i="43"/>
  <c r="F119" i="43"/>
  <c r="G119" i="43" s="1"/>
  <c r="F120" i="43"/>
  <c r="G120" i="43" s="1"/>
  <c r="F121" i="43"/>
  <c r="G121" i="43" s="1"/>
  <c r="F122" i="43"/>
  <c r="G122" i="43"/>
  <c r="K99" i="43"/>
  <c r="K101" i="43"/>
  <c r="K103" i="43"/>
  <c r="K105" i="43"/>
  <c r="K107" i="43"/>
  <c r="K109" i="43"/>
  <c r="F99" i="43"/>
  <c r="G99" i="43"/>
  <c r="F100" i="43"/>
  <c r="G100" i="43" s="1"/>
  <c r="F101" i="43"/>
  <c r="G101" i="43" s="1"/>
  <c r="F102" i="43"/>
  <c r="G102" i="43"/>
  <c r="F103" i="43"/>
  <c r="G103" i="43"/>
  <c r="F104" i="43"/>
  <c r="G104" i="43" s="1"/>
  <c r="F105" i="43"/>
  <c r="G105" i="43"/>
  <c r="F106" i="43"/>
  <c r="G106" i="43"/>
  <c r="F107" i="43"/>
  <c r="G107" i="43"/>
  <c r="F108" i="43"/>
  <c r="G108" i="43" s="1"/>
  <c r="F109" i="43"/>
  <c r="G109" i="43" s="1"/>
  <c r="F110" i="43"/>
  <c r="G110" i="43"/>
  <c r="K87" i="43"/>
  <c r="K88" i="43"/>
  <c r="K90" i="43"/>
  <c r="K92" i="43"/>
  <c r="K94" i="43"/>
  <c r="K96" i="43"/>
  <c r="K98" i="43"/>
  <c r="F87" i="43"/>
  <c r="G87" i="43" s="1"/>
  <c r="F88" i="43"/>
  <c r="G88" i="43"/>
  <c r="F89" i="43"/>
  <c r="G89" i="43" s="1"/>
  <c r="F90" i="43"/>
  <c r="G90" i="43" s="1"/>
  <c r="F91" i="43"/>
  <c r="G91" i="43" s="1"/>
  <c r="F92" i="43"/>
  <c r="G92" i="43"/>
  <c r="F93" i="43"/>
  <c r="G93" i="43" s="1"/>
  <c r="F94" i="43"/>
  <c r="G94" i="43" s="1"/>
  <c r="F95" i="43"/>
  <c r="G95" i="43" s="1"/>
  <c r="F96" i="43"/>
  <c r="G96" i="43"/>
  <c r="F97" i="43"/>
  <c r="G97" i="43" s="1"/>
  <c r="F98" i="43"/>
  <c r="G98" i="43" s="1"/>
  <c r="K74" i="43"/>
  <c r="K75" i="43"/>
  <c r="K76" i="43"/>
  <c r="K78" i="43"/>
  <c r="K80" i="43"/>
  <c r="K82" i="43"/>
  <c r="K84" i="43"/>
  <c r="K86" i="43"/>
  <c r="F74" i="43"/>
  <c r="G74" i="43" s="1"/>
  <c r="F75" i="43"/>
  <c r="G75" i="43"/>
  <c r="F76" i="43"/>
  <c r="G76" i="43"/>
  <c r="F77" i="43"/>
  <c r="G77" i="43" s="1"/>
  <c r="F78" i="43"/>
  <c r="G78" i="43" s="1"/>
  <c r="F79" i="43"/>
  <c r="G79" i="43"/>
  <c r="F80" i="43"/>
  <c r="G80" i="43" s="1"/>
  <c r="F81" i="43"/>
  <c r="G81" i="43" s="1"/>
  <c r="F82" i="43"/>
  <c r="G82" i="43" s="1"/>
  <c r="F83" i="43"/>
  <c r="G83" i="43"/>
  <c r="F84" i="43"/>
  <c r="G84" i="43" s="1"/>
  <c r="F85" i="43"/>
  <c r="G85" i="43" s="1"/>
  <c r="F86" i="43"/>
  <c r="G86" i="43" s="1"/>
  <c r="K64" i="43"/>
  <c r="K66" i="43"/>
  <c r="K68" i="43"/>
  <c r="K70" i="43"/>
  <c r="K72" i="43"/>
  <c r="F62" i="43"/>
  <c r="G62" i="43"/>
  <c r="F63" i="43"/>
  <c r="G63" i="43"/>
  <c r="F64" i="43"/>
  <c r="G64" i="43"/>
  <c r="F65" i="43"/>
  <c r="G65" i="43"/>
  <c r="F66" i="43"/>
  <c r="G66" i="43"/>
  <c r="F67" i="43"/>
  <c r="G67" i="43"/>
  <c r="F68" i="43"/>
  <c r="G68" i="43"/>
  <c r="F69" i="43"/>
  <c r="G69" i="43"/>
  <c r="F70" i="43"/>
  <c r="G70" i="43"/>
  <c r="F71" i="43"/>
  <c r="G71" i="43"/>
  <c r="F72" i="43"/>
  <c r="G72" i="43"/>
  <c r="F73" i="43"/>
  <c r="G73" i="43"/>
  <c r="K50" i="43"/>
  <c r="K52" i="43"/>
  <c r="K54" i="43"/>
  <c r="K56" i="43"/>
  <c r="K58" i="43"/>
  <c r="K60" i="43"/>
  <c r="F50" i="43"/>
  <c r="G50" i="43"/>
  <c r="H61" i="43" s="1"/>
  <c r="F51" i="43"/>
  <c r="G51" i="43"/>
  <c r="F52" i="43"/>
  <c r="G52" i="43"/>
  <c r="F53" i="43"/>
  <c r="G53" i="43"/>
  <c r="F54" i="43"/>
  <c r="G54" i="43"/>
  <c r="F55" i="43"/>
  <c r="G55" i="43"/>
  <c r="F56" i="43"/>
  <c r="G56" i="43"/>
  <c r="F57" i="43"/>
  <c r="G57" i="43"/>
  <c r="F58" i="43"/>
  <c r="G58" i="43"/>
  <c r="F59" i="43"/>
  <c r="G59" i="43"/>
  <c r="F60" i="43"/>
  <c r="G60" i="43"/>
  <c r="F61" i="43"/>
  <c r="G61" i="43"/>
  <c r="K38" i="43"/>
  <c r="K40" i="43"/>
  <c r="K42" i="43"/>
  <c r="K44" i="43"/>
  <c r="K46" i="43"/>
  <c r="K48" i="43"/>
  <c r="F38" i="43"/>
  <c r="G38" i="43"/>
  <c r="F39" i="43"/>
  <c r="G39" i="43"/>
  <c r="F40" i="43"/>
  <c r="G40" i="43"/>
  <c r="F41" i="43"/>
  <c r="G41" i="43"/>
  <c r="F42" i="43"/>
  <c r="G42" i="43"/>
  <c r="F43" i="43"/>
  <c r="G43" i="43"/>
  <c r="F44" i="43"/>
  <c r="G44" i="43"/>
  <c r="F45" i="43"/>
  <c r="G45" i="43"/>
  <c r="F46" i="43"/>
  <c r="G46" i="43"/>
  <c r="F47" i="43"/>
  <c r="G47" i="43"/>
  <c r="F48" i="43"/>
  <c r="G48" i="43"/>
  <c r="F49" i="43"/>
  <c r="G49" i="43"/>
  <c r="K25" i="43"/>
  <c r="K27" i="43"/>
  <c r="K28" i="43"/>
  <c r="K30" i="43"/>
  <c r="K32" i="43"/>
  <c r="K34" i="43"/>
  <c r="K36" i="43"/>
  <c r="F25" i="43"/>
  <c r="G25" i="43"/>
  <c r="F26" i="43"/>
  <c r="G26" i="43" s="1"/>
  <c r="F27" i="43"/>
  <c r="G27" i="43" s="1"/>
  <c r="F28" i="43"/>
  <c r="G28" i="43" s="1"/>
  <c r="F29" i="43"/>
  <c r="G29" i="43"/>
  <c r="F30" i="43"/>
  <c r="G30" i="43" s="1"/>
  <c r="F31" i="43"/>
  <c r="G31" i="43" s="1"/>
  <c r="F32" i="43"/>
  <c r="G32" i="43" s="1"/>
  <c r="F33" i="43"/>
  <c r="G33" i="43"/>
  <c r="F34" i="43"/>
  <c r="G34" i="43" s="1"/>
  <c r="F35" i="43"/>
  <c r="G35" i="43" s="1"/>
  <c r="F36" i="43"/>
  <c r="G36" i="43" s="1"/>
  <c r="F37" i="43"/>
  <c r="G37" i="43"/>
  <c r="F19" i="43"/>
  <c r="G19" i="43" s="1"/>
  <c r="F20" i="43"/>
  <c r="G20" i="43" s="1"/>
  <c r="F21" i="43"/>
  <c r="G21" i="43" s="1"/>
  <c r="F22" i="43"/>
  <c r="G22" i="43"/>
  <c r="F23" i="43"/>
  <c r="G23" i="43" s="1"/>
  <c r="F24" i="43"/>
  <c r="G24" i="43" s="1"/>
  <c r="K15" i="43"/>
  <c r="K16" i="43"/>
  <c r="K17" i="43"/>
  <c r="K18" i="43"/>
  <c r="F15" i="43"/>
  <c r="G15" i="43" s="1"/>
  <c r="F16" i="43"/>
  <c r="G16" i="43" s="1"/>
  <c r="F17" i="43"/>
  <c r="G17" i="43" s="1"/>
  <c r="F18" i="43"/>
  <c r="G18" i="43"/>
  <c r="K9" i="43"/>
  <c r="K10" i="43"/>
  <c r="K11" i="43"/>
  <c r="K12" i="43"/>
  <c r="K13" i="43"/>
  <c r="K14" i="43"/>
  <c r="F8" i="43"/>
  <c r="G8" i="43"/>
  <c r="F9" i="43"/>
  <c r="G9" i="43"/>
  <c r="F10" i="43"/>
  <c r="G10" i="43" s="1"/>
  <c r="F11" i="43"/>
  <c r="G11" i="43" s="1"/>
  <c r="F12" i="43"/>
  <c r="G12" i="43"/>
  <c r="F13" i="43"/>
  <c r="G13" i="43"/>
  <c r="F14" i="43"/>
  <c r="G14" i="43" s="1"/>
  <c r="K2" i="43"/>
  <c r="K3" i="43"/>
  <c r="K4" i="43"/>
  <c r="K5" i="43"/>
  <c r="K6" i="43"/>
  <c r="K7" i="43"/>
  <c r="F103" i="42"/>
  <c r="G103" i="42"/>
  <c r="F104" i="42"/>
  <c r="G104" i="42"/>
  <c r="F105" i="42"/>
  <c r="G105" i="42" s="1"/>
  <c r="F106" i="42"/>
  <c r="G106" i="42" s="1"/>
  <c r="F107" i="42"/>
  <c r="G107" i="42"/>
  <c r="F108" i="42"/>
  <c r="G108" i="42"/>
  <c r="F109" i="42"/>
  <c r="G109" i="42" s="1"/>
  <c r="F110" i="42"/>
  <c r="G110" i="42" s="1"/>
  <c r="F111" i="42"/>
  <c r="G111" i="42"/>
  <c r="F112" i="42"/>
  <c r="G112" i="42"/>
  <c r="F113" i="42"/>
  <c r="G113" i="42" s="1"/>
  <c r="K103" i="42"/>
  <c r="L113" i="42" s="1"/>
  <c r="K105" i="42"/>
  <c r="K107" i="42"/>
  <c r="K109" i="42"/>
  <c r="K111" i="42"/>
  <c r="K113" i="42"/>
  <c r="F93" i="42"/>
  <c r="G93" i="42" s="1"/>
  <c r="F94" i="42"/>
  <c r="G94" i="42" s="1"/>
  <c r="F95" i="42"/>
  <c r="G95" i="42"/>
  <c r="F96" i="42"/>
  <c r="G96" i="42"/>
  <c r="F97" i="42"/>
  <c r="G97" i="42" s="1"/>
  <c r="F98" i="42"/>
  <c r="G98" i="42" s="1"/>
  <c r="F99" i="42"/>
  <c r="G99" i="42"/>
  <c r="F100" i="42"/>
  <c r="G100" i="42"/>
  <c r="F101" i="42"/>
  <c r="G101" i="42" s="1"/>
  <c r="F102" i="42"/>
  <c r="G102" i="42" s="1"/>
  <c r="K94" i="42"/>
  <c r="K96" i="42"/>
  <c r="K98" i="42"/>
  <c r="K99" i="42"/>
  <c r="K100" i="42"/>
  <c r="K101" i="42"/>
  <c r="K80" i="42"/>
  <c r="L92" i="42" s="1"/>
  <c r="K82" i="42"/>
  <c r="K83" i="42"/>
  <c r="K85" i="42"/>
  <c r="K88" i="42"/>
  <c r="K90" i="42"/>
  <c r="K91" i="42"/>
  <c r="K92" i="42"/>
  <c r="F80" i="42"/>
  <c r="G80" i="42" s="1"/>
  <c r="H92" i="42" s="1"/>
  <c r="F81" i="42"/>
  <c r="G81" i="42"/>
  <c r="F82" i="42"/>
  <c r="G82" i="42"/>
  <c r="F83" i="42"/>
  <c r="G83" i="42" s="1"/>
  <c r="F84" i="42"/>
  <c r="G84" i="42" s="1"/>
  <c r="F85" i="42"/>
  <c r="G85" i="42"/>
  <c r="F86" i="42"/>
  <c r="G86" i="42"/>
  <c r="F87" i="42"/>
  <c r="G87" i="42" s="1"/>
  <c r="F88" i="42"/>
  <c r="G88" i="42" s="1"/>
  <c r="F89" i="42"/>
  <c r="G89" i="42"/>
  <c r="F90" i="42"/>
  <c r="G90" i="42"/>
  <c r="F91" i="42"/>
  <c r="G91" i="42" s="1"/>
  <c r="F92" i="42"/>
  <c r="G92" i="42" s="1"/>
  <c r="K69" i="42"/>
  <c r="K71" i="42"/>
  <c r="K73" i="42"/>
  <c r="K75" i="42"/>
  <c r="K77" i="42"/>
  <c r="K79" i="42"/>
  <c r="F68" i="42"/>
  <c r="G68" i="42" s="1"/>
  <c r="F69" i="42"/>
  <c r="G69" i="42"/>
  <c r="F70" i="42"/>
  <c r="G70" i="42"/>
  <c r="F71" i="42"/>
  <c r="G71" i="42" s="1"/>
  <c r="F72" i="42"/>
  <c r="G72" i="42" s="1"/>
  <c r="F73" i="42"/>
  <c r="G73" i="42"/>
  <c r="F74" i="42"/>
  <c r="G74" i="42"/>
  <c r="F75" i="42"/>
  <c r="G75" i="42" s="1"/>
  <c r="F76" i="42"/>
  <c r="G76" i="42" s="1"/>
  <c r="F77" i="42"/>
  <c r="G77" i="42"/>
  <c r="F78" i="42"/>
  <c r="G78" i="42"/>
  <c r="F79" i="42"/>
  <c r="G79" i="42" s="1"/>
  <c r="K55" i="42"/>
  <c r="L67" i="42" s="1"/>
  <c r="K57" i="42"/>
  <c r="K59" i="42"/>
  <c r="K62" i="42"/>
  <c r="K64" i="42"/>
  <c r="F54" i="42"/>
  <c r="G54" i="42"/>
  <c r="F55" i="42"/>
  <c r="G55" i="42"/>
  <c r="F56" i="42"/>
  <c r="G56" i="42" s="1"/>
  <c r="F57" i="42"/>
  <c r="G57" i="42" s="1"/>
  <c r="F58" i="42"/>
  <c r="G58" i="42"/>
  <c r="F59" i="42"/>
  <c r="G59" i="42" s="1"/>
  <c r="F60" i="42"/>
  <c r="G60" i="42" s="1"/>
  <c r="F61" i="42"/>
  <c r="G61" i="42" s="1"/>
  <c r="F62" i="42"/>
  <c r="G62" i="42"/>
  <c r="F63" i="42"/>
  <c r="G63" i="42"/>
  <c r="F64" i="42"/>
  <c r="G64" i="42" s="1"/>
  <c r="F65" i="42"/>
  <c r="G65" i="42" s="1"/>
  <c r="F66" i="42"/>
  <c r="G66" i="42"/>
  <c r="F67" i="42"/>
  <c r="G67" i="42"/>
  <c r="K43" i="42"/>
  <c r="L53" i="42" s="1"/>
  <c r="K45" i="42"/>
  <c r="K47" i="42"/>
  <c r="K49" i="42"/>
  <c r="K51" i="42"/>
  <c r="K53" i="42"/>
  <c r="F43" i="42"/>
  <c r="G43" i="42"/>
  <c r="F44" i="42"/>
  <c r="G44" i="42" s="1"/>
  <c r="F45" i="42"/>
  <c r="G45" i="42" s="1"/>
  <c r="F46" i="42"/>
  <c r="G46" i="42"/>
  <c r="F47" i="42"/>
  <c r="G47" i="42"/>
  <c r="F48" i="42"/>
  <c r="G48" i="42" s="1"/>
  <c r="F49" i="42"/>
  <c r="G49" i="42" s="1"/>
  <c r="F50" i="42"/>
  <c r="G50" i="42"/>
  <c r="F51" i="42"/>
  <c r="G51" i="42" s="1"/>
  <c r="F52" i="42"/>
  <c r="G52" i="42" s="1"/>
  <c r="F53" i="42"/>
  <c r="G53" i="42" s="1"/>
  <c r="K32" i="42"/>
  <c r="K34" i="42"/>
  <c r="K37" i="42"/>
  <c r="K39" i="42"/>
  <c r="K40" i="42"/>
  <c r="K42" i="42"/>
  <c r="F32" i="42"/>
  <c r="G32" i="42" s="1"/>
  <c r="F33" i="42"/>
  <c r="G33" i="42"/>
  <c r="F34" i="42"/>
  <c r="G34" i="42" s="1"/>
  <c r="F35" i="42"/>
  <c r="G35" i="42" s="1"/>
  <c r="F36" i="42"/>
  <c r="G36" i="42" s="1"/>
  <c r="F37" i="42"/>
  <c r="G37" i="42"/>
  <c r="F38" i="42"/>
  <c r="G38" i="42" s="1"/>
  <c r="F39" i="42"/>
  <c r="G39" i="42" s="1"/>
  <c r="F40" i="42"/>
  <c r="G40" i="42" s="1"/>
  <c r="F41" i="42"/>
  <c r="G41" i="42"/>
  <c r="F42" i="42"/>
  <c r="G42" i="42" s="1"/>
  <c r="K19" i="42"/>
  <c r="K21" i="42"/>
  <c r="K23" i="42"/>
  <c r="K25" i="42"/>
  <c r="K27" i="42"/>
  <c r="K29" i="42"/>
  <c r="K31" i="42"/>
  <c r="F19" i="42"/>
  <c r="G19" i="42"/>
  <c r="F20" i="42"/>
  <c r="G20" i="42"/>
  <c r="F21" i="42"/>
  <c r="G21" i="42"/>
  <c r="F22" i="42"/>
  <c r="G22" i="42"/>
  <c r="F23" i="42"/>
  <c r="G23" i="42"/>
  <c r="F24" i="42"/>
  <c r="G24" i="42"/>
  <c r="F25" i="42"/>
  <c r="G25" i="42"/>
  <c r="F26" i="42"/>
  <c r="G26" i="42"/>
  <c r="F27" i="42"/>
  <c r="G27" i="42"/>
  <c r="F28" i="42"/>
  <c r="G28" i="42"/>
  <c r="F29" i="42"/>
  <c r="G29" i="42"/>
  <c r="F30" i="42"/>
  <c r="G30" i="42"/>
  <c r="F31" i="42"/>
  <c r="G31" i="42"/>
  <c r="F16" i="42"/>
  <c r="G16" i="42"/>
  <c r="F17" i="42"/>
  <c r="G17" i="42"/>
  <c r="F18" i="42"/>
  <c r="G18" i="42"/>
  <c r="F8" i="42"/>
  <c r="G8" i="42"/>
  <c r="F9" i="42"/>
  <c r="G9" i="42"/>
  <c r="F10" i="42"/>
  <c r="G10" i="42"/>
  <c r="F11" i="42"/>
  <c r="G11" i="42"/>
  <c r="F12" i="42"/>
  <c r="G12" i="42"/>
  <c r="F13" i="42"/>
  <c r="G13" i="42"/>
  <c r="F14" i="42"/>
  <c r="G14" i="42"/>
  <c r="F15" i="42"/>
  <c r="G15" i="42"/>
  <c r="K2" i="42"/>
  <c r="K3" i="42"/>
  <c r="K4" i="42"/>
  <c r="K5" i="42"/>
  <c r="K6" i="42"/>
  <c r="K7" i="42"/>
  <c r="K118" i="41"/>
  <c r="K119" i="41"/>
  <c r="L129" i="41" s="1"/>
  <c r="K121" i="41"/>
  <c r="K123" i="41"/>
  <c r="K127" i="41"/>
  <c r="K128" i="41"/>
  <c r="K129" i="41"/>
  <c r="F119" i="41"/>
  <c r="G119" i="41" s="1"/>
  <c r="F120" i="41"/>
  <c r="G120" i="41" s="1"/>
  <c r="F121" i="41"/>
  <c r="G121" i="41" s="1"/>
  <c r="F122" i="41"/>
  <c r="G122" i="41" s="1"/>
  <c r="F123" i="41"/>
  <c r="G123" i="41" s="1"/>
  <c r="F124" i="41"/>
  <c r="G124" i="41" s="1"/>
  <c r="F125" i="41"/>
  <c r="G125" i="41" s="1"/>
  <c r="F126" i="41"/>
  <c r="G126" i="41" s="1"/>
  <c r="F127" i="41"/>
  <c r="G127" i="41" s="1"/>
  <c r="F128" i="41"/>
  <c r="G128" i="41" s="1"/>
  <c r="F129" i="41"/>
  <c r="G129" i="41" s="1"/>
  <c r="K101" i="41"/>
  <c r="K103" i="41"/>
  <c r="K105" i="41"/>
  <c r="K107" i="41"/>
  <c r="K109" i="41"/>
  <c r="K111" i="41"/>
  <c r="K113" i="41"/>
  <c r="F101" i="41"/>
  <c r="G101" i="41" s="1"/>
  <c r="F102" i="41"/>
  <c r="G102" i="41" s="1"/>
  <c r="F103" i="41"/>
  <c r="G103" i="41" s="1"/>
  <c r="F104" i="41"/>
  <c r="G104" i="41" s="1"/>
  <c r="F105" i="41"/>
  <c r="G105" i="41" s="1"/>
  <c r="F106" i="41"/>
  <c r="G106" i="41" s="1"/>
  <c r="F107" i="41"/>
  <c r="G107" i="41"/>
  <c r="F108" i="41"/>
  <c r="G108" i="41" s="1"/>
  <c r="F109" i="41"/>
  <c r="G109" i="41" s="1"/>
  <c r="F110" i="41"/>
  <c r="G110" i="41" s="1"/>
  <c r="F111" i="41"/>
  <c r="G111" i="41" s="1"/>
  <c r="F112" i="41"/>
  <c r="G112" i="41" s="1"/>
  <c r="F113" i="41"/>
  <c r="G113" i="41" s="1"/>
  <c r="F114" i="41"/>
  <c r="G114" i="41" s="1"/>
  <c r="F117" i="41"/>
  <c r="G117" i="41" s="1"/>
  <c r="F116" i="41"/>
  <c r="G116" i="41" s="1"/>
  <c r="F115" i="41"/>
  <c r="G115" i="41" s="1"/>
  <c r="F144" i="41"/>
  <c r="G144" i="41" s="1"/>
  <c r="F145" i="41"/>
  <c r="G145" i="41" s="1"/>
  <c r="F146" i="41"/>
  <c r="G146" i="41" s="1"/>
  <c r="F147" i="41"/>
  <c r="G147" i="41" s="1"/>
  <c r="F148" i="41"/>
  <c r="G148" i="41" s="1"/>
  <c r="F149" i="41"/>
  <c r="G149" i="41" s="1"/>
  <c r="F150" i="41"/>
  <c r="G150" i="41" s="1"/>
  <c r="F151" i="41"/>
  <c r="G151" i="41" s="1"/>
  <c r="F152" i="41"/>
  <c r="G152" i="41" s="1"/>
  <c r="F153" i="41"/>
  <c r="G153" i="41" s="1"/>
  <c r="F154" i="41"/>
  <c r="G154" i="41" s="1"/>
  <c r="F67" i="8"/>
  <c r="G67" i="8"/>
  <c r="F68" i="8"/>
  <c r="G68" i="8"/>
  <c r="F69" i="8"/>
  <c r="G69" i="8"/>
  <c r="F70" i="8"/>
  <c r="G70" i="8"/>
  <c r="F71" i="8"/>
  <c r="G71" i="8"/>
  <c r="F72" i="8"/>
  <c r="G72" i="8"/>
  <c r="F73" i="8"/>
  <c r="G73" i="8"/>
  <c r="F74" i="8"/>
  <c r="G74" i="8"/>
  <c r="F75" i="8"/>
  <c r="G75" i="8"/>
  <c r="F76" i="8"/>
  <c r="G76" i="8"/>
  <c r="F77" i="8"/>
  <c r="G77" i="8"/>
  <c r="F62" i="8"/>
  <c r="G62" i="8"/>
  <c r="F63" i="8"/>
  <c r="G63" i="8"/>
  <c r="F64" i="8"/>
  <c r="G64" i="8"/>
  <c r="F65" i="8"/>
  <c r="G65" i="8"/>
  <c r="F66" i="8"/>
  <c r="G66" i="8"/>
  <c r="F53" i="8"/>
  <c r="G53" i="8"/>
  <c r="F54" i="8"/>
  <c r="G54" i="8"/>
  <c r="F55" i="8"/>
  <c r="G55" i="8"/>
  <c r="F56" i="8"/>
  <c r="G56" i="8"/>
  <c r="F57" i="8"/>
  <c r="G57" i="8"/>
  <c r="F58" i="8"/>
  <c r="G58" i="8"/>
  <c r="F59" i="8"/>
  <c r="G59" i="8"/>
  <c r="F60" i="8"/>
  <c r="G60" i="8"/>
  <c r="F61" i="8"/>
  <c r="G61" i="8"/>
  <c r="F47" i="8"/>
  <c r="G47" i="8"/>
  <c r="F48" i="8"/>
  <c r="G48" i="8"/>
  <c r="F49" i="8"/>
  <c r="G49" i="8"/>
  <c r="F50" i="8"/>
  <c r="G50" i="8"/>
  <c r="F51" i="8"/>
  <c r="G51" i="8"/>
  <c r="F52" i="8"/>
  <c r="G52" i="8"/>
  <c r="F37" i="8"/>
  <c r="G37" i="8"/>
  <c r="F38" i="8"/>
  <c r="G38" i="8"/>
  <c r="F39" i="8"/>
  <c r="G39" i="8"/>
  <c r="F40" i="8"/>
  <c r="G40" i="8"/>
  <c r="F41" i="8"/>
  <c r="G41" i="8"/>
  <c r="F42" i="8"/>
  <c r="G42" i="8"/>
  <c r="F43" i="8"/>
  <c r="G43" i="8"/>
  <c r="F44" i="8"/>
  <c r="G44" i="8"/>
  <c r="F45" i="8"/>
  <c r="G45" i="8"/>
  <c r="F46" i="8"/>
  <c r="G46" i="8"/>
  <c r="F29" i="8"/>
  <c r="G29" i="8"/>
  <c r="F30" i="8"/>
  <c r="G30" i="8"/>
  <c r="F31" i="8"/>
  <c r="G31" i="8"/>
  <c r="F32" i="8"/>
  <c r="G32" i="8"/>
  <c r="F33" i="8"/>
  <c r="G33" i="8"/>
  <c r="F34" i="8"/>
  <c r="G34" i="8"/>
  <c r="F35" i="8"/>
  <c r="G35" i="8"/>
  <c r="F36" i="8"/>
  <c r="G36" i="8"/>
  <c r="F19" i="8"/>
  <c r="G19" i="8"/>
  <c r="F20" i="8"/>
  <c r="G20" i="8"/>
  <c r="F21" i="8"/>
  <c r="G21" i="8"/>
  <c r="F22" i="8"/>
  <c r="G22" i="8"/>
  <c r="F23" i="8"/>
  <c r="G23" i="8"/>
  <c r="F24" i="8"/>
  <c r="G24" i="8"/>
  <c r="F25" i="8"/>
  <c r="G25" i="8"/>
  <c r="F26" i="8"/>
  <c r="G26" i="8"/>
  <c r="F27" i="8"/>
  <c r="G27" i="8"/>
  <c r="F28" i="8"/>
  <c r="G28" i="8"/>
  <c r="F2" i="8"/>
  <c r="G2" i="8"/>
  <c r="F3" i="8"/>
  <c r="G3" i="8"/>
  <c r="F4" i="8"/>
  <c r="G4" i="8"/>
  <c r="F5" i="8"/>
  <c r="G5" i="8"/>
  <c r="F6" i="8"/>
  <c r="G6" i="8"/>
  <c r="F7" i="8"/>
  <c r="G7" i="8"/>
  <c r="F8" i="8"/>
  <c r="G8" i="8"/>
  <c r="F9" i="8"/>
  <c r="G9" i="8"/>
  <c r="F10" i="8"/>
  <c r="G10" i="8"/>
  <c r="F11" i="8"/>
  <c r="G11" i="8"/>
  <c r="F12" i="8"/>
  <c r="G12" i="8"/>
  <c r="F13" i="8"/>
  <c r="G13" i="8"/>
  <c r="F14" i="8"/>
  <c r="G14" i="8"/>
  <c r="F15" i="8"/>
  <c r="G15" i="8"/>
  <c r="F16" i="8"/>
  <c r="G16" i="8"/>
  <c r="F17" i="8"/>
  <c r="G17" i="8"/>
  <c r="F18" i="8"/>
  <c r="G18" i="8"/>
  <c r="F45" i="3"/>
  <c r="G45" i="3"/>
  <c r="F44" i="16"/>
  <c r="G44" i="16"/>
  <c r="F45" i="16"/>
  <c r="G45" i="16"/>
  <c r="F46" i="16"/>
  <c r="G46" i="16"/>
  <c r="K85" i="16"/>
  <c r="K87" i="16"/>
  <c r="K89" i="16"/>
  <c r="K91" i="16"/>
  <c r="K93" i="16"/>
  <c r="F85" i="16"/>
  <c r="G85" i="16"/>
  <c r="F86" i="16"/>
  <c r="G86" i="16" s="1"/>
  <c r="F87" i="16"/>
  <c r="G87" i="16" s="1"/>
  <c r="F88" i="16"/>
  <c r="G88" i="16" s="1"/>
  <c r="F89" i="16"/>
  <c r="G89" i="16"/>
  <c r="F90" i="16"/>
  <c r="G90" i="16" s="1"/>
  <c r="F91" i="16"/>
  <c r="G91" i="16" s="1"/>
  <c r="F92" i="16"/>
  <c r="G92" i="16" s="1"/>
  <c r="F93" i="16"/>
  <c r="G93" i="16"/>
  <c r="F75" i="16"/>
  <c r="G75" i="16" s="1"/>
  <c r="F76" i="16"/>
  <c r="G76" i="16" s="1"/>
  <c r="F77" i="16"/>
  <c r="G77" i="16" s="1"/>
  <c r="F78" i="16"/>
  <c r="G78" i="16"/>
  <c r="F79" i="16"/>
  <c r="G79" i="16"/>
  <c r="F80" i="16"/>
  <c r="G80" i="16" s="1"/>
  <c r="F81" i="16"/>
  <c r="G81" i="16" s="1"/>
  <c r="F82" i="16"/>
  <c r="G82" i="16"/>
  <c r="F83" i="16"/>
  <c r="G83" i="16" s="1"/>
  <c r="F84" i="16"/>
  <c r="G84" i="16" s="1"/>
  <c r="K75" i="16"/>
  <c r="K77" i="16"/>
  <c r="K79" i="16"/>
  <c r="K81" i="16"/>
  <c r="K84" i="16"/>
  <c r="F94" i="16"/>
  <c r="G94" i="16" s="1"/>
  <c r="F95" i="16"/>
  <c r="G95" i="16"/>
  <c r="F96" i="16"/>
  <c r="G96" i="16"/>
  <c r="F97" i="16"/>
  <c r="G97" i="16" s="1"/>
  <c r="F98" i="16"/>
  <c r="G98" i="16" s="1"/>
  <c r="K194" i="40"/>
  <c r="K196" i="40"/>
  <c r="K197" i="40"/>
  <c r="K198" i="40"/>
  <c r="K200" i="40"/>
  <c r="K202" i="40"/>
  <c r="F194" i="40"/>
  <c r="G194" i="40" s="1"/>
  <c r="F195" i="40"/>
  <c r="G195" i="40"/>
  <c r="F196" i="40"/>
  <c r="G196" i="40"/>
  <c r="F197" i="40"/>
  <c r="G197" i="40" s="1"/>
  <c r="F198" i="40"/>
  <c r="G198" i="40" s="1"/>
  <c r="F199" i="40"/>
  <c r="G199" i="40"/>
  <c r="F200" i="40"/>
  <c r="G200" i="40"/>
  <c r="F201" i="40"/>
  <c r="G201" i="40" s="1"/>
  <c r="F202" i="40"/>
  <c r="G202" i="40" s="1"/>
  <c r="K183" i="40"/>
  <c r="K185" i="40"/>
  <c r="K187" i="40"/>
  <c r="K189" i="40"/>
  <c r="K190" i="40"/>
  <c r="K192" i="40"/>
  <c r="F183" i="40"/>
  <c r="G183" i="40" s="1"/>
  <c r="H193" i="40" s="1"/>
  <c r="F184" i="40"/>
  <c r="G184" i="40"/>
  <c r="F185" i="40"/>
  <c r="G185" i="40"/>
  <c r="F186" i="40"/>
  <c r="G186" i="40" s="1"/>
  <c r="F187" i="40"/>
  <c r="G187" i="40" s="1"/>
  <c r="F188" i="40"/>
  <c r="G188" i="40"/>
  <c r="F189" i="40"/>
  <c r="G189" i="40"/>
  <c r="F190" i="40"/>
  <c r="G190" i="40" s="1"/>
  <c r="F191" i="40"/>
  <c r="G191" i="40" s="1"/>
  <c r="F192" i="40"/>
  <c r="G192" i="40"/>
  <c r="F193" i="40"/>
  <c r="G193" i="40"/>
  <c r="K170" i="40"/>
  <c r="L182" i="40" s="1"/>
  <c r="K172" i="40"/>
  <c r="K173" i="40"/>
  <c r="K175" i="40"/>
  <c r="K177" i="40"/>
  <c r="K179" i="40"/>
  <c r="K181" i="40"/>
  <c r="F170" i="40"/>
  <c r="G170" i="40"/>
  <c r="F171" i="40"/>
  <c r="G171" i="40"/>
  <c r="F172" i="40"/>
  <c r="G172" i="40" s="1"/>
  <c r="F173" i="40"/>
  <c r="G173" i="40" s="1"/>
  <c r="F174" i="40"/>
  <c r="G174" i="40"/>
  <c r="F175" i="40"/>
  <c r="G175" i="40"/>
  <c r="F176" i="40"/>
  <c r="G176" i="40" s="1"/>
  <c r="F177" i="40"/>
  <c r="G177" i="40" s="1"/>
  <c r="F178" i="40"/>
  <c r="G178" i="40"/>
  <c r="F179" i="40"/>
  <c r="G179" i="40"/>
  <c r="F180" i="40"/>
  <c r="G180" i="40" s="1"/>
  <c r="F181" i="40"/>
  <c r="G181" i="40" s="1"/>
  <c r="F182" i="40"/>
  <c r="G182" i="40"/>
  <c r="K155" i="40"/>
  <c r="K157" i="40"/>
  <c r="K159" i="40"/>
  <c r="K161" i="40"/>
  <c r="K163" i="40"/>
  <c r="K165" i="40"/>
  <c r="K167" i="40"/>
  <c r="K169" i="40"/>
  <c r="F155" i="40"/>
  <c r="G155" i="40"/>
  <c r="F156" i="40"/>
  <c r="G156" i="40" s="1"/>
  <c r="F157" i="40"/>
  <c r="G157" i="40" s="1"/>
  <c r="F158" i="40"/>
  <c r="G158" i="40"/>
  <c r="F159" i="40"/>
  <c r="G159" i="40"/>
  <c r="F160" i="40"/>
  <c r="G160" i="40" s="1"/>
  <c r="F161" i="40"/>
  <c r="G161" i="40" s="1"/>
  <c r="F162" i="40"/>
  <c r="G162" i="40"/>
  <c r="F163" i="40"/>
  <c r="G163" i="40"/>
  <c r="F164" i="40"/>
  <c r="G164" i="40" s="1"/>
  <c r="F165" i="40"/>
  <c r="G165" i="40" s="1"/>
  <c r="F166" i="40"/>
  <c r="G166" i="40"/>
  <c r="F167" i="40"/>
  <c r="G167" i="40"/>
  <c r="F168" i="40"/>
  <c r="G168" i="40" s="1"/>
  <c r="F169" i="40"/>
  <c r="G169" i="40" s="1"/>
  <c r="K138" i="40"/>
  <c r="K140" i="40"/>
  <c r="K142" i="40"/>
  <c r="K144" i="40"/>
  <c r="K146" i="40"/>
  <c r="K148" i="40"/>
  <c r="K150" i="40"/>
  <c r="K152" i="40"/>
  <c r="K154" i="40"/>
  <c r="F138" i="40"/>
  <c r="G138" i="40" s="1"/>
  <c r="F139" i="40"/>
  <c r="G139" i="40" s="1"/>
  <c r="F140" i="40"/>
  <c r="G140" i="40"/>
  <c r="F141" i="40"/>
  <c r="G141" i="40"/>
  <c r="F142" i="40"/>
  <c r="G142" i="40" s="1"/>
  <c r="F143" i="40"/>
  <c r="G143" i="40"/>
  <c r="F144" i="40"/>
  <c r="G144" i="40"/>
  <c r="F145" i="40"/>
  <c r="G145" i="40"/>
  <c r="F146" i="40"/>
  <c r="G146" i="40" s="1"/>
  <c r="F147" i="40"/>
  <c r="G147" i="40" s="1"/>
  <c r="F148" i="40"/>
  <c r="G148" i="40"/>
  <c r="F149" i="40"/>
  <c r="G149" i="40"/>
  <c r="F150" i="40"/>
  <c r="G150" i="40" s="1"/>
  <c r="F151" i="40"/>
  <c r="G151" i="40"/>
  <c r="F152" i="40"/>
  <c r="G152" i="40"/>
  <c r="F153" i="40"/>
  <c r="G153" i="40"/>
  <c r="F154" i="40"/>
  <c r="G154" i="40" s="1"/>
  <c r="F121" i="40"/>
  <c r="G121" i="40" s="1"/>
  <c r="H137" i="40" s="1"/>
  <c r="F122" i="40"/>
  <c r="G122" i="40"/>
  <c r="F123" i="40"/>
  <c r="G123" i="40"/>
  <c r="F124" i="40"/>
  <c r="G124" i="40" s="1"/>
  <c r="F125" i="40"/>
  <c r="G125" i="40"/>
  <c r="F126" i="40"/>
  <c r="G126" i="40"/>
  <c r="F127" i="40"/>
  <c r="G127" i="40"/>
  <c r="F128" i="40"/>
  <c r="G128" i="40" s="1"/>
  <c r="F129" i="40"/>
  <c r="G129" i="40"/>
  <c r="F130" i="40"/>
  <c r="G130" i="40"/>
  <c r="F131" i="40"/>
  <c r="G131" i="40"/>
  <c r="F132" i="40"/>
  <c r="G132" i="40" s="1"/>
  <c r="F133" i="40"/>
  <c r="G133" i="40" s="1"/>
  <c r="F134" i="40"/>
  <c r="G134" i="40"/>
  <c r="F135" i="40"/>
  <c r="G135" i="40"/>
  <c r="F136" i="40"/>
  <c r="G136" i="40" s="1"/>
  <c r="F137" i="40"/>
  <c r="G137" i="40" s="1"/>
  <c r="K121" i="40"/>
  <c r="K123" i="40"/>
  <c r="K125" i="40"/>
  <c r="K127" i="40"/>
  <c r="K129" i="40"/>
  <c r="K131" i="40"/>
  <c r="K133" i="40"/>
  <c r="K135" i="40"/>
  <c r="K137" i="40"/>
  <c r="K106" i="40"/>
  <c r="K108" i="40"/>
  <c r="K110" i="40"/>
  <c r="K112" i="40"/>
  <c r="K114" i="40"/>
  <c r="K116" i="40"/>
  <c r="K118" i="40"/>
  <c r="K120" i="40"/>
  <c r="F106" i="40"/>
  <c r="G106" i="40" s="1"/>
  <c r="F107" i="40"/>
  <c r="G107" i="40"/>
  <c r="F108" i="40"/>
  <c r="G108" i="40" s="1"/>
  <c r="F109" i="40"/>
  <c r="G109" i="40" s="1"/>
  <c r="F110" i="40"/>
  <c r="G110" i="40" s="1"/>
  <c r="F111" i="40"/>
  <c r="G111" i="40"/>
  <c r="F112" i="40"/>
  <c r="G112" i="40" s="1"/>
  <c r="F113" i="40"/>
  <c r="G113" i="40" s="1"/>
  <c r="F114" i="40"/>
  <c r="G114" i="40" s="1"/>
  <c r="F115" i="40"/>
  <c r="G115" i="40"/>
  <c r="F116" i="40"/>
  <c r="G116" i="40" s="1"/>
  <c r="F117" i="40"/>
  <c r="G117" i="40" s="1"/>
  <c r="F118" i="40"/>
  <c r="G118" i="40" s="1"/>
  <c r="F119" i="40"/>
  <c r="G119" i="40"/>
  <c r="F120" i="40"/>
  <c r="G120" i="40"/>
  <c r="K90" i="40"/>
  <c r="L105" i="40" s="1"/>
  <c r="K92" i="40"/>
  <c r="K94" i="40"/>
  <c r="K96" i="40"/>
  <c r="K98" i="40"/>
  <c r="K100" i="40"/>
  <c r="K102" i="40"/>
  <c r="K104" i="40"/>
  <c r="F89" i="40"/>
  <c r="G89" i="40" s="1"/>
  <c r="F90" i="40"/>
  <c r="G90" i="40" s="1"/>
  <c r="F91" i="40"/>
  <c r="G91" i="40"/>
  <c r="F92" i="40"/>
  <c r="G92" i="40" s="1"/>
  <c r="F93" i="40"/>
  <c r="G93" i="40" s="1"/>
  <c r="F94" i="40"/>
  <c r="G94" i="40" s="1"/>
  <c r="F95" i="40"/>
  <c r="G95" i="40"/>
  <c r="F96" i="40"/>
  <c r="G96" i="40" s="1"/>
  <c r="F97" i="40"/>
  <c r="G97" i="40" s="1"/>
  <c r="F98" i="40"/>
  <c r="G98" i="40" s="1"/>
  <c r="F99" i="40"/>
  <c r="G99" i="40"/>
  <c r="F100" i="40"/>
  <c r="G100" i="40" s="1"/>
  <c r="F101" i="40"/>
  <c r="G101" i="40" s="1"/>
  <c r="F102" i="40"/>
  <c r="G102" i="40" s="1"/>
  <c r="F103" i="40"/>
  <c r="G103" i="40"/>
  <c r="F104" i="40"/>
  <c r="G104" i="40"/>
  <c r="F105" i="40"/>
  <c r="G105" i="40" s="1"/>
  <c r="K74" i="40"/>
  <c r="K76" i="40"/>
  <c r="K78" i="40"/>
  <c r="K80" i="40"/>
  <c r="K82" i="40"/>
  <c r="K84" i="40"/>
  <c r="K86" i="40"/>
  <c r="K88" i="40"/>
  <c r="F74" i="40"/>
  <c r="G74" i="40" s="1"/>
  <c r="F75" i="40"/>
  <c r="G75" i="40"/>
  <c r="F76" i="40"/>
  <c r="G76" i="40" s="1"/>
  <c r="F77" i="40"/>
  <c r="G77" i="40" s="1"/>
  <c r="F78" i="40"/>
  <c r="G78" i="40" s="1"/>
  <c r="F79" i="40"/>
  <c r="G79" i="40"/>
  <c r="F80" i="40"/>
  <c r="G80" i="40" s="1"/>
  <c r="F81" i="40"/>
  <c r="G81" i="40" s="1"/>
  <c r="F82" i="40"/>
  <c r="G82" i="40" s="1"/>
  <c r="F83" i="40"/>
  <c r="G83" i="40"/>
  <c r="F84" i="40"/>
  <c r="G84" i="40" s="1"/>
  <c r="F85" i="40"/>
  <c r="G85" i="40" s="1"/>
  <c r="F86" i="40"/>
  <c r="G86" i="40" s="1"/>
  <c r="F87" i="40"/>
  <c r="G87" i="40"/>
  <c r="F88" i="40"/>
  <c r="G88" i="40"/>
  <c r="K60" i="40"/>
  <c r="K62" i="40"/>
  <c r="K64" i="40"/>
  <c r="K66" i="40"/>
  <c r="K68" i="40"/>
  <c r="K70" i="40"/>
  <c r="K71" i="40"/>
  <c r="K72" i="40"/>
  <c r="F60" i="40"/>
  <c r="G60" i="40" s="1"/>
  <c r="F61" i="40"/>
  <c r="G61" i="40" s="1"/>
  <c r="F62" i="40"/>
  <c r="G62" i="40"/>
  <c r="F63" i="40"/>
  <c r="G63" i="40" s="1"/>
  <c r="F64" i="40"/>
  <c r="G64" i="40" s="1"/>
  <c r="F65" i="40"/>
  <c r="G65" i="40" s="1"/>
  <c r="F66" i="40"/>
  <c r="G66" i="40"/>
  <c r="F67" i="40"/>
  <c r="G67" i="40" s="1"/>
  <c r="F68" i="40"/>
  <c r="G68" i="40" s="1"/>
  <c r="F69" i="40"/>
  <c r="G69" i="40" s="1"/>
  <c r="F70" i="40"/>
  <c r="G70" i="40"/>
  <c r="F71" i="40"/>
  <c r="G71" i="40" s="1"/>
  <c r="F72" i="40"/>
  <c r="G72" i="40" s="1"/>
  <c r="F73" i="40"/>
  <c r="G73" i="40" s="1"/>
  <c r="K45" i="40"/>
  <c r="K47" i="40"/>
  <c r="K49" i="40"/>
  <c r="K51" i="40"/>
  <c r="K53" i="40"/>
  <c r="K55" i="40"/>
  <c r="K57" i="40"/>
  <c r="K59" i="40"/>
  <c r="F45" i="40"/>
  <c r="G45" i="40"/>
  <c r="F46" i="40"/>
  <c r="G46" i="40"/>
  <c r="F47" i="40"/>
  <c r="G47" i="40" s="1"/>
  <c r="F48" i="40"/>
  <c r="G48" i="40" s="1"/>
  <c r="F49" i="40"/>
  <c r="G49" i="40"/>
  <c r="F50" i="40"/>
  <c r="G50" i="40" s="1"/>
  <c r="F51" i="40"/>
  <c r="G51" i="40" s="1"/>
  <c r="F52" i="40"/>
  <c r="G52" i="40" s="1"/>
  <c r="F53" i="40"/>
  <c r="G53" i="40"/>
  <c r="F54" i="40"/>
  <c r="G54" i="40" s="1"/>
  <c r="F55" i="40"/>
  <c r="G55" i="40" s="1"/>
  <c r="F56" i="40"/>
  <c r="G56" i="40" s="1"/>
  <c r="F57" i="40"/>
  <c r="G57" i="40"/>
  <c r="F58" i="40"/>
  <c r="G58" i="40" s="1"/>
  <c r="F59" i="40"/>
  <c r="G59" i="40" s="1"/>
  <c r="K32" i="40"/>
  <c r="K34" i="40"/>
  <c r="K36" i="40"/>
  <c r="K37" i="40"/>
  <c r="K38" i="40"/>
  <c r="K39" i="40"/>
  <c r="K41" i="40"/>
  <c r="K42" i="40"/>
  <c r="F32" i="40"/>
  <c r="G32" i="40" s="1"/>
  <c r="F33" i="40"/>
  <c r="G33" i="40"/>
  <c r="F34" i="40"/>
  <c r="G34" i="40" s="1"/>
  <c r="F35" i="40"/>
  <c r="G35" i="40" s="1"/>
  <c r="F36" i="40"/>
  <c r="G36" i="40" s="1"/>
  <c r="F37" i="40"/>
  <c r="G37" i="40"/>
  <c r="F38" i="40"/>
  <c r="G38" i="40" s="1"/>
  <c r="F39" i="40"/>
  <c r="G39" i="40" s="1"/>
  <c r="F40" i="40"/>
  <c r="G40" i="40" s="1"/>
  <c r="F41" i="40"/>
  <c r="G41" i="40"/>
  <c r="F42" i="40"/>
  <c r="G42" i="40" s="1"/>
  <c r="F43" i="40"/>
  <c r="G43" i="40" s="1"/>
  <c r="F44" i="40"/>
  <c r="G44" i="40" s="1"/>
  <c r="K17" i="40"/>
  <c r="K19" i="40"/>
  <c r="L31" i="40" s="1"/>
  <c r="K21" i="40"/>
  <c r="K23" i="40"/>
  <c r="K25" i="40"/>
  <c r="K27" i="40"/>
  <c r="K28" i="40"/>
  <c r="K30" i="40"/>
  <c r="F16" i="40"/>
  <c r="G16" i="40"/>
  <c r="F17" i="40"/>
  <c r="G17" i="40" s="1"/>
  <c r="F18" i="40"/>
  <c r="G18" i="40" s="1"/>
  <c r="F19" i="40"/>
  <c r="G19" i="40" s="1"/>
  <c r="F20" i="40"/>
  <c r="G20" i="40"/>
  <c r="F21" i="40"/>
  <c r="G21" i="40" s="1"/>
  <c r="F22" i="40"/>
  <c r="G22" i="40" s="1"/>
  <c r="F23" i="40"/>
  <c r="G23" i="40" s="1"/>
  <c r="F24" i="40"/>
  <c r="G24" i="40"/>
  <c r="F25" i="40"/>
  <c r="G25" i="40" s="1"/>
  <c r="F26" i="40"/>
  <c r="G26" i="40" s="1"/>
  <c r="F27" i="40"/>
  <c r="G27" i="40" s="1"/>
  <c r="F28" i="40"/>
  <c r="G28" i="40"/>
  <c r="F29" i="40"/>
  <c r="G29" i="40" s="1"/>
  <c r="F30" i="40"/>
  <c r="G30" i="40" s="1"/>
  <c r="F31" i="40"/>
  <c r="G31" i="40" s="1"/>
  <c r="K8" i="40"/>
  <c r="K9" i="40"/>
  <c r="K10" i="40"/>
  <c r="K11" i="40"/>
  <c r="K12" i="40"/>
  <c r="K13" i="40"/>
  <c r="K14" i="40"/>
  <c r="K15" i="40"/>
  <c r="K2" i="40"/>
  <c r="K3" i="40"/>
  <c r="K4" i="40"/>
  <c r="K5" i="40"/>
  <c r="K6" i="40"/>
  <c r="K7" i="40"/>
  <c r="K89" i="39"/>
  <c r="K90" i="39"/>
  <c r="K92" i="39"/>
  <c r="K94" i="39"/>
  <c r="K95" i="39"/>
  <c r="K96" i="39"/>
  <c r="K97" i="39"/>
  <c r="F87" i="39"/>
  <c r="G87" i="39"/>
  <c r="F88" i="39"/>
  <c r="G88" i="39" s="1"/>
  <c r="F89" i="39"/>
  <c r="G89" i="39"/>
  <c r="F90" i="39"/>
  <c r="G90" i="39" s="1"/>
  <c r="F91" i="39"/>
  <c r="G91" i="39"/>
  <c r="F92" i="39"/>
  <c r="G92" i="39" s="1"/>
  <c r="F93" i="39"/>
  <c r="G93" i="39" s="1"/>
  <c r="F94" i="39"/>
  <c r="G94" i="39" s="1"/>
  <c r="F95" i="39"/>
  <c r="G95" i="39"/>
  <c r="F96" i="39"/>
  <c r="G96" i="39" s="1"/>
  <c r="F97" i="39"/>
  <c r="G97" i="39" s="1"/>
  <c r="K78" i="39"/>
  <c r="K79" i="39"/>
  <c r="K80" i="39"/>
  <c r="K82" i="39"/>
  <c r="K84" i="39"/>
  <c r="K85" i="39"/>
  <c r="F78" i="39"/>
  <c r="G78" i="39" s="1"/>
  <c r="F79" i="39"/>
  <c r="G79" i="39" s="1"/>
  <c r="F80" i="39"/>
  <c r="G80" i="39"/>
  <c r="F81" i="39"/>
  <c r="G81" i="39" s="1"/>
  <c r="F82" i="39"/>
  <c r="G82" i="39"/>
  <c r="F83" i="39"/>
  <c r="G83" i="39" s="1"/>
  <c r="F84" i="39"/>
  <c r="G84" i="39"/>
  <c r="F85" i="39"/>
  <c r="G85" i="39" s="1"/>
  <c r="F86" i="39"/>
  <c r="G86" i="39"/>
  <c r="K72" i="39"/>
  <c r="K73" i="39"/>
  <c r="K74" i="39"/>
  <c r="K75" i="39"/>
  <c r="K76" i="39"/>
  <c r="K77" i="39"/>
  <c r="F72" i="39"/>
  <c r="G72" i="39"/>
  <c r="F73" i="39"/>
  <c r="G73" i="39" s="1"/>
  <c r="F74" i="39"/>
  <c r="G74" i="39"/>
  <c r="F75" i="39"/>
  <c r="G75" i="39" s="1"/>
  <c r="F76" i="39"/>
  <c r="G76" i="39" s="1"/>
  <c r="F77" i="39"/>
  <c r="G77" i="39" s="1"/>
  <c r="K65" i="39"/>
  <c r="K66" i="39"/>
  <c r="K67" i="39"/>
  <c r="K68" i="39"/>
  <c r="K69" i="39"/>
  <c r="K71" i="39"/>
  <c r="F65" i="39"/>
  <c r="G65" i="39" s="1"/>
  <c r="F66" i="39"/>
  <c r="G66" i="39" s="1"/>
  <c r="F67" i="39"/>
  <c r="G67" i="39" s="1"/>
  <c r="F68" i="39"/>
  <c r="G68" i="39" s="1"/>
  <c r="F69" i="39"/>
  <c r="G69" i="39" s="1"/>
  <c r="F70" i="39"/>
  <c r="G70" i="39" s="1"/>
  <c r="F71" i="39"/>
  <c r="G71" i="39" s="1"/>
  <c r="K58" i="39"/>
  <c r="K59" i="39"/>
  <c r="K60" i="39"/>
  <c r="K61" i="39"/>
  <c r="K62" i="39"/>
  <c r="K63" i="39"/>
  <c r="K64" i="39"/>
  <c r="F58" i="39"/>
  <c r="G58" i="39"/>
  <c r="F59" i="39"/>
  <c r="G59" i="39" s="1"/>
  <c r="F60" i="39"/>
  <c r="G60" i="39"/>
  <c r="F61" i="39"/>
  <c r="G61" i="39" s="1"/>
  <c r="F62" i="39"/>
  <c r="G62" i="39"/>
  <c r="F63" i="39"/>
  <c r="G63" i="39" s="1"/>
  <c r="F64" i="39"/>
  <c r="G64" i="39" s="1"/>
  <c r="K51" i="39"/>
  <c r="K52" i="39"/>
  <c r="K53" i="39"/>
  <c r="K54" i="39"/>
  <c r="K55" i="39"/>
  <c r="K56" i="39"/>
  <c r="K57" i="39"/>
  <c r="F51" i="39"/>
  <c r="G51" i="39"/>
  <c r="F52" i="39"/>
  <c r="G52" i="39" s="1"/>
  <c r="F53" i="39"/>
  <c r="G53" i="39" s="1"/>
  <c r="F54" i="39"/>
  <c r="G54" i="39" s="1"/>
  <c r="F55" i="39"/>
  <c r="G55" i="39" s="1"/>
  <c r="F56" i="39"/>
  <c r="G56" i="39"/>
  <c r="F57" i="39"/>
  <c r="G57" i="39" s="1"/>
  <c r="K45" i="39"/>
  <c r="K46" i="39"/>
  <c r="K47" i="39"/>
  <c r="K48" i="39"/>
  <c r="K49" i="39"/>
  <c r="K50" i="39"/>
  <c r="F45" i="39"/>
  <c r="G45" i="39" s="1"/>
  <c r="F46" i="39"/>
  <c r="G46" i="39" s="1"/>
  <c r="F47" i="39"/>
  <c r="G47" i="39" s="1"/>
  <c r="F48" i="39"/>
  <c r="G48" i="39" s="1"/>
  <c r="F49" i="39"/>
  <c r="G49" i="39" s="1"/>
  <c r="F50" i="39"/>
  <c r="G50" i="39" s="1"/>
  <c r="K41" i="39"/>
  <c r="K42" i="39"/>
  <c r="K43" i="39"/>
  <c r="K44" i="39"/>
  <c r="F41" i="39"/>
  <c r="G41" i="39" s="1"/>
  <c r="F42" i="39"/>
  <c r="G42" i="39" s="1"/>
  <c r="F43" i="39"/>
  <c r="G43" i="39" s="1"/>
  <c r="F44" i="39"/>
  <c r="G44" i="39" s="1"/>
  <c r="K36" i="39"/>
  <c r="K37" i="39"/>
  <c r="K38" i="39"/>
  <c r="K39" i="39"/>
  <c r="K40" i="39"/>
  <c r="F36" i="39"/>
  <c r="G36" i="39" s="1"/>
  <c r="F37" i="39"/>
  <c r="G37" i="39" s="1"/>
  <c r="F38" i="39"/>
  <c r="G38" i="39"/>
  <c r="F39" i="39"/>
  <c r="G39" i="39" s="1"/>
  <c r="F40" i="39"/>
  <c r="G40" i="39"/>
  <c r="K29" i="39"/>
  <c r="K30" i="39"/>
  <c r="K31" i="39"/>
  <c r="K32" i="39"/>
  <c r="K33" i="39"/>
  <c r="K34" i="39"/>
  <c r="K35" i="39"/>
  <c r="F29" i="39"/>
  <c r="G29" i="39" s="1"/>
  <c r="H35" i="39" s="1"/>
  <c r="F30" i="39"/>
  <c r="G30" i="39" s="1"/>
  <c r="F31" i="39"/>
  <c r="G31" i="39" s="1"/>
  <c r="F32" i="39"/>
  <c r="G32" i="39" s="1"/>
  <c r="F33" i="39"/>
  <c r="G33" i="39" s="1"/>
  <c r="F34" i="39"/>
  <c r="G34" i="39" s="1"/>
  <c r="F35" i="39"/>
  <c r="G35" i="39" s="1"/>
  <c r="K23" i="39"/>
  <c r="K24" i="39"/>
  <c r="K25" i="39"/>
  <c r="K26" i="39"/>
  <c r="K27" i="39"/>
  <c r="K28" i="39"/>
  <c r="F23" i="39"/>
  <c r="G23" i="39" s="1"/>
  <c r="F24" i="39"/>
  <c r="G24" i="39" s="1"/>
  <c r="F25" i="39"/>
  <c r="G25" i="39" s="1"/>
  <c r="F26" i="39"/>
  <c r="G26" i="39"/>
  <c r="F27" i="39"/>
  <c r="G27" i="39" s="1"/>
  <c r="F28" i="39"/>
  <c r="G28" i="39"/>
  <c r="K17" i="39"/>
  <c r="K18" i="39"/>
  <c r="K19" i="39"/>
  <c r="K20" i="39"/>
  <c r="K21" i="39"/>
  <c r="K22" i="39"/>
  <c r="F17" i="39"/>
  <c r="G17" i="39" s="1"/>
  <c r="F18" i="39"/>
  <c r="G18" i="39" s="1"/>
  <c r="F19" i="39"/>
  <c r="G19" i="39" s="1"/>
  <c r="F20" i="39"/>
  <c r="G20" i="39" s="1"/>
  <c r="F21" i="39"/>
  <c r="G21" i="39" s="1"/>
  <c r="F22" i="39"/>
  <c r="G22" i="39" s="1"/>
  <c r="F2" i="39"/>
  <c r="G2" i="39" s="1"/>
  <c r="F3" i="39"/>
  <c r="G3" i="39" s="1"/>
  <c r="F4" i="39"/>
  <c r="G4" i="39" s="1"/>
  <c r="F5" i="39"/>
  <c r="G5" i="39" s="1"/>
  <c r="F6" i="39"/>
  <c r="G6" i="39" s="1"/>
  <c r="F7" i="39"/>
  <c r="G7" i="39" s="1"/>
  <c r="F8" i="39"/>
  <c r="G8" i="39" s="1"/>
  <c r="F9" i="39"/>
  <c r="G9" i="39" s="1"/>
  <c r="F10" i="39"/>
  <c r="G10" i="39" s="1"/>
  <c r="F11" i="39"/>
  <c r="G11" i="39" s="1"/>
  <c r="F12" i="39"/>
  <c r="G12" i="39" s="1"/>
  <c r="F13" i="39"/>
  <c r="G13" i="39" s="1"/>
  <c r="F14" i="39"/>
  <c r="G14" i="39" s="1"/>
  <c r="F15" i="39"/>
  <c r="G15" i="39" s="1"/>
  <c r="F16" i="39"/>
  <c r="G16" i="39" s="1"/>
  <c r="F166" i="38"/>
  <c r="G166" i="38"/>
  <c r="F167" i="38"/>
  <c r="G167" i="38"/>
  <c r="F168" i="38"/>
  <c r="G168" i="38"/>
  <c r="F169" i="38"/>
  <c r="G169" i="38"/>
  <c r="F170" i="38"/>
  <c r="G170" i="38"/>
  <c r="F171" i="38"/>
  <c r="G171" i="38"/>
  <c r="F172" i="38"/>
  <c r="G172" i="38"/>
  <c r="F173" i="38"/>
  <c r="G173" i="38"/>
  <c r="F174" i="38"/>
  <c r="G174" i="38"/>
  <c r="F175" i="38"/>
  <c r="G175" i="38"/>
  <c r="F176" i="38"/>
  <c r="G176" i="38"/>
  <c r="F177" i="38"/>
  <c r="G177" i="38"/>
  <c r="F178" i="38"/>
  <c r="G178" i="38"/>
  <c r="F179" i="38"/>
  <c r="G179" i="38"/>
  <c r="F180" i="38"/>
  <c r="G180" i="38"/>
  <c r="F181" i="38"/>
  <c r="G181" i="38"/>
  <c r="F182" i="38"/>
  <c r="G182" i="38"/>
  <c r="F183" i="38"/>
  <c r="G183" i="38"/>
  <c r="F184" i="38"/>
  <c r="G184" i="38"/>
  <c r="F185" i="38"/>
  <c r="G185" i="38"/>
  <c r="F186" i="38"/>
  <c r="G186" i="38"/>
  <c r="F187" i="38"/>
  <c r="G187" i="38"/>
  <c r="F188" i="38"/>
  <c r="G188" i="38"/>
  <c r="F189" i="38"/>
  <c r="G189" i="38"/>
  <c r="F190" i="38"/>
  <c r="G190" i="38"/>
  <c r="F191" i="38"/>
  <c r="G191" i="38"/>
  <c r="F192" i="38"/>
  <c r="G192" i="38"/>
  <c r="F193" i="38"/>
  <c r="G193" i="38"/>
  <c r="F194" i="38"/>
  <c r="G194" i="38"/>
  <c r="F195" i="38"/>
  <c r="G195" i="38"/>
  <c r="F196" i="38"/>
  <c r="G196" i="38"/>
  <c r="F197" i="38"/>
  <c r="G197" i="38"/>
  <c r="F198" i="38"/>
  <c r="G198" i="38"/>
  <c r="F199" i="38"/>
  <c r="G199" i="38"/>
  <c r="F200" i="38"/>
  <c r="G200" i="38"/>
  <c r="F201" i="38"/>
  <c r="G201" i="38"/>
  <c r="F150" i="38"/>
  <c r="G150" i="38"/>
  <c r="F151" i="38"/>
  <c r="G151" i="38"/>
  <c r="F152" i="38"/>
  <c r="G152" i="38"/>
  <c r="F153" i="38"/>
  <c r="G153" i="38"/>
  <c r="F154" i="38"/>
  <c r="G154" i="38"/>
  <c r="F155" i="38"/>
  <c r="G155" i="38"/>
  <c r="F156" i="38"/>
  <c r="G156" i="38"/>
  <c r="F157" i="38"/>
  <c r="G157" i="38"/>
  <c r="F158" i="38"/>
  <c r="G158" i="38"/>
  <c r="F159" i="38"/>
  <c r="G159" i="38"/>
  <c r="F160" i="38"/>
  <c r="G160" i="38"/>
  <c r="F161" i="38"/>
  <c r="G161" i="38"/>
  <c r="F162" i="38"/>
  <c r="G162" i="38"/>
  <c r="F163" i="38"/>
  <c r="G163" i="38"/>
  <c r="F164" i="38"/>
  <c r="G164" i="38"/>
  <c r="F165" i="38"/>
  <c r="G165" i="38"/>
  <c r="F135" i="38"/>
  <c r="G135" i="38"/>
  <c r="F136" i="38"/>
  <c r="G136" i="38"/>
  <c r="F137" i="38"/>
  <c r="G137" i="38"/>
  <c r="F138" i="38"/>
  <c r="G138" i="38"/>
  <c r="F139" i="38"/>
  <c r="G139" i="38"/>
  <c r="F140" i="38"/>
  <c r="G140" i="38"/>
  <c r="F141" i="38"/>
  <c r="G141" i="38"/>
  <c r="F142" i="38"/>
  <c r="G142" i="38"/>
  <c r="F143" i="38"/>
  <c r="G143" i="38"/>
  <c r="F144" i="38"/>
  <c r="G144" i="38"/>
  <c r="F145" i="38"/>
  <c r="G145" i="38"/>
  <c r="F146" i="38"/>
  <c r="G146" i="38"/>
  <c r="F147" i="38"/>
  <c r="G147" i="38"/>
  <c r="F148" i="38"/>
  <c r="G148" i="38"/>
  <c r="F149" i="38"/>
  <c r="G149" i="38"/>
  <c r="F119" i="38"/>
  <c r="G119" i="38"/>
  <c r="F120" i="38"/>
  <c r="G120" i="38"/>
  <c r="F121" i="38"/>
  <c r="G121" i="38"/>
  <c r="F122" i="38"/>
  <c r="G122" i="38"/>
  <c r="F123" i="38"/>
  <c r="G123" i="38"/>
  <c r="F124" i="38"/>
  <c r="G124" i="38"/>
  <c r="F125" i="38"/>
  <c r="G125" i="38"/>
  <c r="F126" i="38"/>
  <c r="G126" i="38"/>
  <c r="F127" i="38"/>
  <c r="G127" i="38"/>
  <c r="F128" i="38"/>
  <c r="G128" i="38"/>
  <c r="F129" i="38"/>
  <c r="G129" i="38"/>
  <c r="F130" i="38"/>
  <c r="G130" i="38"/>
  <c r="F131" i="38"/>
  <c r="G131" i="38"/>
  <c r="F132" i="38"/>
  <c r="G132" i="38"/>
  <c r="F133" i="38"/>
  <c r="G133" i="38"/>
  <c r="F134" i="38"/>
  <c r="G134" i="38"/>
  <c r="F105" i="38"/>
  <c r="G105" i="38"/>
  <c r="F106" i="38"/>
  <c r="G106" i="38"/>
  <c r="F107" i="38"/>
  <c r="G107" i="38"/>
  <c r="F108" i="38"/>
  <c r="G108" i="38"/>
  <c r="F109" i="38"/>
  <c r="G109" i="38"/>
  <c r="F110" i="38"/>
  <c r="G110" i="38"/>
  <c r="F111" i="38"/>
  <c r="G111" i="38"/>
  <c r="F112" i="38"/>
  <c r="G112" i="38"/>
  <c r="F113" i="38"/>
  <c r="G113" i="38"/>
  <c r="F114" i="38"/>
  <c r="G114" i="38"/>
  <c r="F115" i="38"/>
  <c r="G115" i="38"/>
  <c r="F116" i="38"/>
  <c r="G116" i="38"/>
  <c r="F117" i="38"/>
  <c r="G117" i="38"/>
  <c r="F118" i="38"/>
  <c r="G118" i="38"/>
  <c r="F74" i="38"/>
  <c r="G74" i="38"/>
  <c r="F75" i="38"/>
  <c r="G75" i="38"/>
  <c r="F76" i="38"/>
  <c r="G76" i="38"/>
  <c r="F77" i="38"/>
  <c r="G77" i="38"/>
  <c r="F78" i="38"/>
  <c r="G78" i="38"/>
  <c r="F79" i="38"/>
  <c r="G79" i="38"/>
  <c r="F80" i="38"/>
  <c r="G80" i="38"/>
  <c r="F81" i="38"/>
  <c r="G81" i="38"/>
  <c r="F82" i="38"/>
  <c r="G82" i="38"/>
  <c r="F83" i="38"/>
  <c r="G83" i="38"/>
  <c r="F84" i="38"/>
  <c r="G84" i="38"/>
  <c r="F85" i="38"/>
  <c r="G85" i="38"/>
  <c r="F86" i="38"/>
  <c r="G86" i="38"/>
  <c r="F87" i="38"/>
  <c r="G87" i="38"/>
  <c r="F88" i="38"/>
  <c r="G88" i="38"/>
  <c r="F89" i="38"/>
  <c r="G89" i="38"/>
  <c r="F90" i="38"/>
  <c r="G90" i="38"/>
  <c r="F91" i="38"/>
  <c r="G91" i="38"/>
  <c r="F92" i="38"/>
  <c r="G92" i="38"/>
  <c r="F93" i="38"/>
  <c r="G93" i="38"/>
  <c r="F94" i="38"/>
  <c r="G94" i="38"/>
  <c r="F95" i="38"/>
  <c r="G95" i="38"/>
  <c r="F96" i="38"/>
  <c r="G96" i="38"/>
  <c r="F97" i="38"/>
  <c r="G97" i="38"/>
  <c r="F98" i="38"/>
  <c r="G98" i="38"/>
  <c r="F99" i="38"/>
  <c r="G99" i="38"/>
  <c r="F100" i="38"/>
  <c r="G100" i="38"/>
  <c r="F101" i="38"/>
  <c r="G101" i="38"/>
  <c r="F102" i="38"/>
  <c r="G102" i="38"/>
  <c r="F103" i="38"/>
  <c r="G103" i="38"/>
  <c r="F104" i="38"/>
  <c r="G104" i="38"/>
  <c r="F52" i="38"/>
  <c r="G52" i="38"/>
  <c r="F53" i="38"/>
  <c r="G53" i="38"/>
  <c r="F54" i="38"/>
  <c r="G54" i="38"/>
  <c r="F55" i="38"/>
  <c r="G55" i="38"/>
  <c r="F56" i="38"/>
  <c r="G56" i="38"/>
  <c r="F57" i="38"/>
  <c r="G57" i="38"/>
  <c r="F58" i="38"/>
  <c r="G58" i="38"/>
  <c r="F59" i="38"/>
  <c r="G59" i="38"/>
  <c r="F60" i="38"/>
  <c r="G60" i="38"/>
  <c r="F61" i="38"/>
  <c r="G61" i="38"/>
  <c r="F62" i="38"/>
  <c r="G62" i="38"/>
  <c r="F63" i="38"/>
  <c r="G63" i="38"/>
  <c r="F64" i="38"/>
  <c r="G64" i="38"/>
  <c r="F65" i="38"/>
  <c r="G65" i="38"/>
  <c r="F66" i="38"/>
  <c r="G66" i="38"/>
  <c r="F67" i="38"/>
  <c r="G67" i="38"/>
  <c r="F68" i="38"/>
  <c r="G68" i="38"/>
  <c r="F69" i="38"/>
  <c r="G69" i="38"/>
  <c r="F70" i="38"/>
  <c r="G70" i="38"/>
  <c r="F71" i="38"/>
  <c r="G71" i="38"/>
  <c r="F72" i="38"/>
  <c r="G72" i="38"/>
  <c r="F73" i="38"/>
  <c r="G73" i="38"/>
  <c r="F33" i="38"/>
  <c r="G33" i="38"/>
  <c r="F34" i="38"/>
  <c r="G34" i="38"/>
  <c r="F35" i="38"/>
  <c r="G35" i="38"/>
  <c r="F36" i="38"/>
  <c r="G36" i="38"/>
  <c r="F37" i="38"/>
  <c r="G37" i="38"/>
  <c r="F38" i="38"/>
  <c r="G38" i="38"/>
  <c r="F39" i="38"/>
  <c r="G39" i="38"/>
  <c r="F40" i="38"/>
  <c r="G40" i="38"/>
  <c r="F41" i="38"/>
  <c r="G41" i="38"/>
  <c r="F42" i="38"/>
  <c r="G42" i="38"/>
  <c r="F43" i="38"/>
  <c r="G43" i="38"/>
  <c r="F44" i="38"/>
  <c r="G44" i="38"/>
  <c r="F45" i="38"/>
  <c r="G45" i="38"/>
  <c r="F46" i="38"/>
  <c r="G46" i="38"/>
  <c r="F47" i="38"/>
  <c r="G47" i="38"/>
  <c r="F48" i="38"/>
  <c r="G48" i="38"/>
  <c r="F49" i="38"/>
  <c r="G49" i="38"/>
  <c r="F50" i="38"/>
  <c r="G50" i="38"/>
  <c r="F51" i="38"/>
  <c r="G51" i="38"/>
  <c r="F2" i="38"/>
  <c r="G2" i="38"/>
  <c r="F3" i="38"/>
  <c r="G3" i="38"/>
  <c r="F4" i="38"/>
  <c r="G4" i="38"/>
  <c r="F5" i="38"/>
  <c r="G5" i="38"/>
  <c r="F6" i="38"/>
  <c r="G6" i="38"/>
  <c r="F7" i="38"/>
  <c r="G7" i="38"/>
  <c r="F8" i="38"/>
  <c r="G8" i="38"/>
  <c r="F9" i="38"/>
  <c r="G9" i="38"/>
  <c r="F10" i="38"/>
  <c r="G10" i="38"/>
  <c r="F11" i="38"/>
  <c r="G11" i="38"/>
  <c r="F12" i="38"/>
  <c r="G12" i="38"/>
  <c r="F13" i="38"/>
  <c r="G13" i="38"/>
  <c r="F14" i="38"/>
  <c r="G14" i="38"/>
  <c r="F15" i="38"/>
  <c r="G15" i="38"/>
  <c r="F16" i="38"/>
  <c r="G16" i="38"/>
  <c r="F17" i="38"/>
  <c r="G17" i="38"/>
  <c r="F18" i="38"/>
  <c r="G18" i="38"/>
  <c r="F19" i="38"/>
  <c r="G19" i="38"/>
  <c r="F20" i="38"/>
  <c r="G20" i="38"/>
  <c r="F21" i="38"/>
  <c r="G21" i="38"/>
  <c r="F22" i="38"/>
  <c r="G22" i="38"/>
  <c r="F23" i="38"/>
  <c r="G23" i="38"/>
  <c r="F24" i="38"/>
  <c r="G24" i="38"/>
  <c r="F25" i="38"/>
  <c r="G25" i="38"/>
  <c r="F26" i="38"/>
  <c r="G26" i="38"/>
  <c r="F27" i="38"/>
  <c r="G27" i="38"/>
  <c r="F28" i="38"/>
  <c r="G28" i="38"/>
  <c r="F29" i="38"/>
  <c r="G29" i="38"/>
  <c r="F30" i="38"/>
  <c r="G30" i="38"/>
  <c r="F31" i="38"/>
  <c r="G31" i="38"/>
  <c r="F32" i="38"/>
  <c r="G32" i="38"/>
  <c r="F84" i="1"/>
  <c r="G84" i="1" s="1"/>
  <c r="F85" i="1"/>
  <c r="G85" i="1" s="1"/>
  <c r="F86" i="1"/>
  <c r="G86" i="1" s="1"/>
  <c r="F87" i="1"/>
  <c r="G87" i="1" s="1"/>
  <c r="F88" i="1"/>
  <c r="G88" i="1" s="1"/>
  <c r="F89" i="1"/>
  <c r="G89" i="1" s="1"/>
  <c r="F90" i="1"/>
  <c r="G90" i="1" s="1"/>
  <c r="F91" i="1"/>
  <c r="G91" i="1" s="1"/>
  <c r="F92" i="1"/>
  <c r="G92" i="1" s="1"/>
  <c r="F93" i="1"/>
  <c r="G93" i="1" s="1"/>
  <c r="F94" i="1"/>
  <c r="G94" i="1" s="1"/>
  <c r="F95" i="1"/>
  <c r="G95" i="1" s="1"/>
  <c r="F96" i="1"/>
  <c r="G96" i="1" s="1"/>
  <c r="F71" i="1"/>
  <c r="G71" i="1" s="1"/>
  <c r="F72" i="1"/>
  <c r="G72" i="1" s="1"/>
  <c r="F73" i="1"/>
  <c r="G73" i="1" s="1"/>
  <c r="F74" i="1"/>
  <c r="G74" i="1" s="1"/>
  <c r="F75" i="1"/>
  <c r="G75" i="1" s="1"/>
  <c r="F76" i="1"/>
  <c r="G76" i="1" s="1"/>
  <c r="F77" i="1"/>
  <c r="G77" i="1" s="1"/>
  <c r="F78" i="1"/>
  <c r="G78" i="1" s="1"/>
  <c r="F79" i="1"/>
  <c r="G79" i="1" s="1"/>
  <c r="F80" i="1"/>
  <c r="G80" i="1" s="1"/>
  <c r="F81" i="1"/>
  <c r="G81" i="1" s="1"/>
  <c r="F82" i="1"/>
  <c r="G82" i="1" s="1"/>
  <c r="F83" i="1"/>
  <c r="G83" i="1" s="1"/>
  <c r="F56" i="1"/>
  <c r="G56" i="1" s="1"/>
  <c r="F57" i="1"/>
  <c r="G57" i="1" s="1"/>
  <c r="F58" i="1"/>
  <c r="G58" i="1" s="1"/>
  <c r="F59" i="1"/>
  <c r="G59" i="1" s="1"/>
  <c r="F60" i="1"/>
  <c r="G60" i="1" s="1"/>
  <c r="F61" i="1"/>
  <c r="G61" i="1" s="1"/>
  <c r="F62" i="1"/>
  <c r="G62" i="1" s="1"/>
  <c r="F63" i="1"/>
  <c r="G63" i="1" s="1"/>
  <c r="F64" i="1"/>
  <c r="G64" i="1" s="1"/>
  <c r="F65" i="1"/>
  <c r="G65" i="1" s="1"/>
  <c r="F66" i="1"/>
  <c r="G66" i="1" s="1"/>
  <c r="F67" i="1"/>
  <c r="G67" i="1" s="1"/>
  <c r="F68" i="1"/>
  <c r="G68" i="1" s="1"/>
  <c r="F69" i="1"/>
  <c r="G69" i="1" s="1"/>
  <c r="F70" i="1"/>
  <c r="G7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49" i="1"/>
  <c r="G49" i="1" s="1"/>
  <c r="F50" i="1"/>
  <c r="G50" i="1" s="1"/>
  <c r="F51" i="1"/>
  <c r="G51" i="1" s="1"/>
  <c r="F52" i="1"/>
  <c r="G52" i="1" s="1"/>
  <c r="F53" i="1"/>
  <c r="G53" i="1" s="1"/>
  <c r="F54" i="1"/>
  <c r="G54" i="1" s="1"/>
  <c r="F55" i="1"/>
  <c r="G55" i="1" s="1"/>
  <c r="F31" i="1"/>
  <c r="G31" i="1" s="1"/>
  <c r="F32" i="1"/>
  <c r="G32" i="1" s="1"/>
  <c r="F33" i="1"/>
  <c r="G33" i="1" s="1"/>
  <c r="F34" i="1"/>
  <c r="G34" i="1" s="1"/>
  <c r="F35" i="1"/>
  <c r="G35" i="1" s="1"/>
  <c r="F36" i="1"/>
  <c r="G36" i="1" s="1"/>
  <c r="F37" i="1"/>
  <c r="G37" i="1" s="1"/>
  <c r="F38" i="1"/>
  <c r="G38" i="1" s="1"/>
  <c r="F39" i="1"/>
  <c r="G39" i="1" s="1"/>
  <c r="F40" i="1"/>
  <c r="G4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F29" i="1"/>
  <c r="G29" i="1" s="1"/>
  <c r="F30" i="1"/>
  <c r="G30" i="1" s="1"/>
  <c r="F10" i="1"/>
  <c r="G10" i="1" s="1"/>
  <c r="F11" i="1"/>
  <c r="G11" i="1" s="1"/>
  <c r="F12" i="1"/>
  <c r="G12" i="1" s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" i="1"/>
  <c r="G2" i="1" s="1"/>
  <c r="F3" i="1"/>
  <c r="G3" i="1"/>
  <c r="F4" i="1"/>
  <c r="G4" i="1" s="1"/>
  <c r="F5" i="1"/>
  <c r="G5" i="1" s="1"/>
  <c r="F6" i="1"/>
  <c r="G6" i="1" s="1"/>
  <c r="F7" i="1"/>
  <c r="G7" i="1"/>
  <c r="F8" i="1"/>
  <c r="G8" i="1" s="1"/>
  <c r="F9" i="1"/>
  <c r="G9" i="1" s="1"/>
  <c r="K213" i="36"/>
  <c r="K215" i="36"/>
  <c r="K216" i="36"/>
  <c r="K217" i="36"/>
  <c r="F213" i="36"/>
  <c r="G213" i="36" s="1"/>
  <c r="F214" i="36"/>
  <c r="G214" i="36" s="1"/>
  <c r="F215" i="36"/>
  <c r="G215" i="36" s="1"/>
  <c r="F216" i="36"/>
  <c r="G216" i="36" s="1"/>
  <c r="F217" i="36"/>
  <c r="G217" i="36" s="1"/>
  <c r="K204" i="36"/>
  <c r="K206" i="36"/>
  <c r="K207" i="36"/>
  <c r="K209" i="36"/>
  <c r="K210" i="36"/>
  <c r="K211" i="36"/>
  <c r="K212" i="36"/>
  <c r="F204" i="36"/>
  <c r="G204" i="36" s="1"/>
  <c r="F205" i="36"/>
  <c r="G205" i="36" s="1"/>
  <c r="F206" i="36"/>
  <c r="G206" i="36" s="1"/>
  <c r="F207" i="36"/>
  <c r="G207" i="36" s="1"/>
  <c r="F208" i="36"/>
  <c r="G208" i="36" s="1"/>
  <c r="F209" i="36"/>
  <c r="G209" i="36" s="1"/>
  <c r="F210" i="36"/>
  <c r="G210" i="36" s="1"/>
  <c r="F212" i="36"/>
  <c r="G212" i="36" s="1"/>
  <c r="K200" i="36"/>
  <c r="K201" i="36"/>
  <c r="K202" i="36"/>
  <c r="K203" i="36"/>
  <c r="F200" i="36"/>
  <c r="G200" i="36" s="1"/>
  <c r="F201" i="36"/>
  <c r="G201" i="36" s="1"/>
  <c r="F202" i="36"/>
  <c r="G202" i="36" s="1"/>
  <c r="F203" i="36"/>
  <c r="G203" i="36" s="1"/>
  <c r="K189" i="36"/>
  <c r="K191" i="36"/>
  <c r="K193" i="36"/>
  <c r="K196" i="36"/>
  <c r="F189" i="36"/>
  <c r="G189" i="36" s="1"/>
  <c r="F190" i="36"/>
  <c r="G190" i="36" s="1"/>
  <c r="F191" i="36"/>
  <c r="G191" i="36" s="1"/>
  <c r="F192" i="36"/>
  <c r="G192" i="36" s="1"/>
  <c r="F193" i="36"/>
  <c r="G193" i="36" s="1"/>
  <c r="F194" i="36"/>
  <c r="G194" i="36" s="1"/>
  <c r="F195" i="36"/>
  <c r="G195" i="36" s="1"/>
  <c r="F196" i="36"/>
  <c r="G196" i="36" s="1"/>
  <c r="F197" i="36"/>
  <c r="G197" i="36" s="1"/>
  <c r="F198" i="36"/>
  <c r="G198" i="36"/>
  <c r="F199" i="36"/>
  <c r="G199" i="36"/>
  <c r="K178" i="36"/>
  <c r="L188" i="36" s="1"/>
  <c r="K180" i="36"/>
  <c r="K181" i="36"/>
  <c r="K183" i="36"/>
  <c r="K185" i="36"/>
  <c r="K187" i="36"/>
  <c r="F178" i="36"/>
  <c r="G178" i="36" s="1"/>
  <c r="F179" i="36"/>
  <c r="G179" i="36" s="1"/>
  <c r="F180" i="36"/>
  <c r="G180" i="36" s="1"/>
  <c r="F181" i="36"/>
  <c r="G181" i="36" s="1"/>
  <c r="F182" i="36"/>
  <c r="G182" i="36" s="1"/>
  <c r="F183" i="36"/>
  <c r="G183" i="36" s="1"/>
  <c r="F184" i="36"/>
  <c r="G184" i="36" s="1"/>
  <c r="F185" i="36"/>
  <c r="G185" i="36" s="1"/>
  <c r="F186" i="36"/>
  <c r="G186" i="36" s="1"/>
  <c r="F187" i="36"/>
  <c r="G187" i="36" s="1"/>
  <c r="F188" i="36"/>
  <c r="G188" i="36" s="1"/>
  <c r="K166" i="36"/>
  <c r="K168" i="36"/>
  <c r="K170" i="36"/>
  <c r="K172" i="36"/>
  <c r="K174" i="36"/>
  <c r="K176" i="36"/>
  <c r="F164" i="36"/>
  <c r="G164" i="36"/>
  <c r="F165" i="36"/>
  <c r="G165" i="36"/>
  <c r="F166" i="36"/>
  <c r="G166" i="36" s="1"/>
  <c r="F167" i="36"/>
  <c r="G167" i="36" s="1"/>
  <c r="F168" i="36"/>
  <c r="G168" i="36"/>
  <c r="F169" i="36"/>
  <c r="G169" i="36"/>
  <c r="F170" i="36"/>
  <c r="G170" i="36" s="1"/>
  <c r="F171" i="36"/>
  <c r="G171" i="36" s="1"/>
  <c r="F172" i="36"/>
  <c r="G172" i="36"/>
  <c r="F173" i="36"/>
  <c r="G173" i="36" s="1"/>
  <c r="F174" i="36"/>
  <c r="G174" i="36" s="1"/>
  <c r="F175" i="36"/>
  <c r="G175" i="36" s="1"/>
  <c r="F176" i="36"/>
  <c r="G176" i="36"/>
  <c r="F177" i="36"/>
  <c r="G177" i="36"/>
  <c r="K149" i="36"/>
  <c r="L163" i="36" s="1"/>
  <c r="K151" i="36"/>
  <c r="K157" i="36"/>
  <c r="K159" i="36"/>
  <c r="K161" i="36"/>
  <c r="K163" i="36"/>
  <c r="F149" i="36"/>
  <c r="G149" i="36"/>
  <c r="F150" i="36"/>
  <c r="G150" i="36" s="1"/>
  <c r="F151" i="36"/>
  <c r="G151" i="36" s="1"/>
  <c r="F152" i="36"/>
  <c r="G152" i="36"/>
  <c r="F153" i="36"/>
  <c r="G153" i="36"/>
  <c r="F154" i="36"/>
  <c r="G154" i="36" s="1"/>
  <c r="F155" i="36"/>
  <c r="G155" i="36" s="1"/>
  <c r="F156" i="36"/>
  <c r="G156" i="36"/>
  <c r="F157" i="36"/>
  <c r="G157" i="36"/>
  <c r="F158" i="36"/>
  <c r="G158" i="36" s="1"/>
  <c r="F159" i="36"/>
  <c r="G159" i="36" s="1"/>
  <c r="F160" i="36"/>
  <c r="G160" i="36"/>
  <c r="F161" i="36"/>
  <c r="G161" i="36" s="1"/>
  <c r="F162" i="36"/>
  <c r="G162" i="36" s="1"/>
  <c r="F163" i="36"/>
  <c r="G163" i="36" s="1"/>
  <c r="F136" i="36"/>
  <c r="G136" i="36"/>
  <c r="F137" i="36"/>
  <c r="G137" i="36"/>
  <c r="F138" i="36"/>
  <c r="G138" i="36" s="1"/>
  <c r="F139" i="36"/>
  <c r="G139" i="36" s="1"/>
  <c r="F140" i="36"/>
  <c r="G140" i="36"/>
  <c r="F141" i="36"/>
  <c r="G141" i="36"/>
  <c r="F142" i="36"/>
  <c r="G142" i="36" s="1"/>
  <c r="F143" i="36"/>
  <c r="G143" i="36" s="1"/>
  <c r="F144" i="36"/>
  <c r="G144" i="36"/>
  <c r="F145" i="36"/>
  <c r="G145" i="36"/>
  <c r="F146" i="36"/>
  <c r="G146" i="36" s="1"/>
  <c r="F147" i="36"/>
  <c r="G147" i="36" s="1"/>
  <c r="F148" i="36"/>
  <c r="G148" i="36"/>
  <c r="K136" i="36"/>
  <c r="L148" i="36" s="1"/>
  <c r="K138" i="36"/>
  <c r="K142" i="36"/>
  <c r="K144" i="36"/>
  <c r="K146" i="36"/>
  <c r="K148" i="36"/>
  <c r="K124" i="36"/>
  <c r="K126" i="36"/>
  <c r="K128" i="36"/>
  <c r="K130" i="36"/>
  <c r="K132" i="36"/>
  <c r="K134" i="36"/>
  <c r="F123" i="36"/>
  <c r="G123" i="36" s="1"/>
  <c r="F124" i="36"/>
  <c r="G124" i="36"/>
  <c r="F125" i="36"/>
  <c r="G125" i="36" s="1"/>
  <c r="F126" i="36"/>
  <c r="G126" i="36" s="1"/>
  <c r="F127" i="36"/>
  <c r="G127" i="36" s="1"/>
  <c r="F128" i="36"/>
  <c r="G128" i="36"/>
  <c r="F129" i="36"/>
  <c r="G129" i="36" s="1"/>
  <c r="F130" i="36"/>
  <c r="G130" i="36" s="1"/>
  <c r="F131" i="36"/>
  <c r="G131" i="36" s="1"/>
  <c r="F132" i="36"/>
  <c r="G132" i="36"/>
  <c r="F133" i="36"/>
  <c r="G133" i="36" s="1"/>
  <c r="F134" i="36"/>
  <c r="G134" i="36" s="1"/>
  <c r="F135" i="36"/>
  <c r="G135" i="36" s="1"/>
  <c r="K111" i="36"/>
  <c r="K113" i="36"/>
  <c r="K116" i="36"/>
  <c r="K121" i="36"/>
  <c r="F108" i="36"/>
  <c r="G108" i="36" s="1"/>
  <c r="F109" i="36"/>
  <c r="G109" i="36" s="1"/>
  <c r="F110" i="36"/>
  <c r="G110" i="36" s="1"/>
  <c r="F111" i="36"/>
  <c r="G111" i="36" s="1"/>
  <c r="F112" i="36"/>
  <c r="G112" i="36" s="1"/>
  <c r="F113" i="36"/>
  <c r="G113" i="36" s="1"/>
  <c r="F114" i="36"/>
  <c r="G114" i="36" s="1"/>
  <c r="F115" i="36"/>
  <c r="G115" i="36" s="1"/>
  <c r="F116" i="36"/>
  <c r="G116" i="36" s="1"/>
  <c r="F117" i="36"/>
  <c r="G117" i="36" s="1"/>
  <c r="F118" i="36"/>
  <c r="G118" i="36" s="1"/>
  <c r="F119" i="36"/>
  <c r="G119" i="36" s="1"/>
  <c r="F120" i="36"/>
  <c r="G120" i="36" s="1"/>
  <c r="F121" i="36"/>
  <c r="G121" i="36" s="1"/>
  <c r="F122" i="36"/>
  <c r="G122" i="36" s="1"/>
  <c r="K98" i="36"/>
  <c r="K99" i="36"/>
  <c r="K100" i="36"/>
  <c r="K103" i="36"/>
  <c r="K106" i="36"/>
  <c r="K107" i="36"/>
  <c r="F94" i="36"/>
  <c r="G94" i="36" s="1"/>
  <c r="H107" i="36" s="1"/>
  <c r="M107" i="36" s="1"/>
  <c r="F95" i="36"/>
  <c r="G95" i="36" s="1"/>
  <c r="F96" i="36"/>
  <c r="G96" i="36" s="1"/>
  <c r="F97" i="36"/>
  <c r="G97" i="36" s="1"/>
  <c r="F98" i="36"/>
  <c r="G98" i="36" s="1"/>
  <c r="F99" i="36"/>
  <c r="G99" i="36" s="1"/>
  <c r="F100" i="36"/>
  <c r="G100" i="36" s="1"/>
  <c r="F101" i="36"/>
  <c r="G101" i="36" s="1"/>
  <c r="F102" i="36"/>
  <c r="G102" i="36" s="1"/>
  <c r="F103" i="36"/>
  <c r="G103" i="36" s="1"/>
  <c r="F104" i="36"/>
  <c r="G104" i="36" s="1"/>
  <c r="F105" i="36"/>
  <c r="G105" i="36" s="1"/>
  <c r="F106" i="36"/>
  <c r="G106" i="36" s="1"/>
  <c r="F107" i="36"/>
  <c r="G107" i="36" s="1"/>
  <c r="F83" i="36"/>
  <c r="G83" i="36" s="1"/>
  <c r="F84" i="36"/>
  <c r="G84" i="36" s="1"/>
  <c r="F85" i="36"/>
  <c r="G85" i="36" s="1"/>
  <c r="F86" i="36"/>
  <c r="G86" i="36" s="1"/>
  <c r="F87" i="36"/>
  <c r="G87" i="36" s="1"/>
  <c r="F88" i="36"/>
  <c r="G88" i="36" s="1"/>
  <c r="F89" i="36"/>
  <c r="G89" i="36" s="1"/>
  <c r="F90" i="36"/>
  <c r="G90" i="36" s="1"/>
  <c r="F91" i="36"/>
  <c r="G91" i="36" s="1"/>
  <c r="F92" i="36"/>
  <c r="G92" i="36" s="1"/>
  <c r="F93" i="36"/>
  <c r="G93" i="36" s="1"/>
  <c r="K74" i="36"/>
  <c r="L82" i="36" s="1"/>
  <c r="K78" i="36"/>
  <c r="K80" i="36"/>
  <c r="K82" i="36"/>
  <c r="F73" i="36"/>
  <c r="G73" i="36" s="1"/>
  <c r="F74" i="36"/>
  <c r="G74" i="36" s="1"/>
  <c r="F75" i="36"/>
  <c r="G75" i="36"/>
  <c r="F76" i="36"/>
  <c r="G76" i="36" s="1"/>
  <c r="F77" i="36"/>
  <c r="G77" i="36" s="1"/>
  <c r="F78" i="36"/>
  <c r="G78" i="36" s="1"/>
  <c r="F79" i="36"/>
  <c r="G79" i="36"/>
  <c r="F80" i="36"/>
  <c r="G80" i="36"/>
  <c r="F81" i="36"/>
  <c r="G81" i="36" s="1"/>
  <c r="F82" i="36"/>
  <c r="G82" i="36" s="1"/>
  <c r="F63" i="36"/>
  <c r="G63" i="36"/>
  <c r="F64" i="36"/>
  <c r="G64" i="36" s="1"/>
  <c r="F65" i="36"/>
  <c r="G65" i="36" s="1"/>
  <c r="F66" i="36"/>
  <c r="G66" i="36" s="1"/>
  <c r="F67" i="36"/>
  <c r="G67" i="36"/>
  <c r="F68" i="36"/>
  <c r="G68" i="36" s="1"/>
  <c r="F69" i="36"/>
  <c r="G69" i="36" s="1"/>
  <c r="F70" i="36"/>
  <c r="G70" i="36" s="1"/>
  <c r="F71" i="36"/>
  <c r="G71" i="36"/>
  <c r="F72" i="36"/>
  <c r="G72" i="36" s="1"/>
  <c r="K48" i="36"/>
  <c r="K49" i="36"/>
  <c r="K50" i="36"/>
  <c r="K52" i="36"/>
  <c r="K54" i="36"/>
  <c r="K56" i="36"/>
  <c r="K57" i="36"/>
  <c r="K59" i="36"/>
  <c r="K61" i="36"/>
  <c r="F48" i="36"/>
  <c r="G48" i="36" s="1"/>
  <c r="F49" i="36"/>
  <c r="G49" i="36" s="1"/>
  <c r="F50" i="36"/>
  <c r="G50" i="36" s="1"/>
  <c r="F51" i="36"/>
  <c r="G51" i="36" s="1"/>
  <c r="F52" i="36"/>
  <c r="G52" i="36" s="1"/>
  <c r="F53" i="36"/>
  <c r="G53" i="36" s="1"/>
  <c r="F54" i="36"/>
  <c r="G54" i="36" s="1"/>
  <c r="F55" i="36"/>
  <c r="G55" i="36" s="1"/>
  <c r="F56" i="36"/>
  <c r="G56" i="36" s="1"/>
  <c r="F57" i="36"/>
  <c r="G57" i="36" s="1"/>
  <c r="F58" i="36"/>
  <c r="G58" i="36" s="1"/>
  <c r="F59" i="36"/>
  <c r="G59" i="36" s="1"/>
  <c r="F60" i="36"/>
  <c r="G60" i="36" s="1"/>
  <c r="F61" i="36"/>
  <c r="G61" i="36" s="1"/>
  <c r="F62" i="36"/>
  <c r="G62" i="36" s="1"/>
  <c r="F38" i="36"/>
  <c r="G38" i="36" s="1"/>
  <c r="F39" i="36"/>
  <c r="G39" i="36" s="1"/>
  <c r="F40" i="36"/>
  <c r="G40" i="36" s="1"/>
  <c r="F41" i="36"/>
  <c r="G41" i="36" s="1"/>
  <c r="F42" i="36"/>
  <c r="G42" i="36" s="1"/>
  <c r="F43" i="36"/>
  <c r="G43" i="36" s="1"/>
  <c r="F44" i="36"/>
  <c r="G44" i="36" s="1"/>
  <c r="F45" i="36"/>
  <c r="G45" i="36" s="1"/>
  <c r="F46" i="36"/>
  <c r="G46" i="36" s="1"/>
  <c r="F47" i="36"/>
  <c r="G47" i="36" s="1"/>
  <c r="F29" i="36"/>
  <c r="G29" i="36" s="1"/>
  <c r="F30" i="36"/>
  <c r="G30" i="36" s="1"/>
  <c r="F31" i="36"/>
  <c r="G31" i="36" s="1"/>
  <c r="F32" i="36"/>
  <c r="G32" i="36" s="1"/>
  <c r="F33" i="36"/>
  <c r="G33" i="36" s="1"/>
  <c r="F34" i="36"/>
  <c r="G34" i="36" s="1"/>
  <c r="F35" i="36"/>
  <c r="G35" i="36" s="1"/>
  <c r="F36" i="36"/>
  <c r="G36" i="36" s="1"/>
  <c r="F37" i="36"/>
  <c r="G37" i="36" s="1"/>
  <c r="F16" i="36"/>
  <c r="G16" i="36" s="1"/>
  <c r="F17" i="36"/>
  <c r="G17" i="36" s="1"/>
  <c r="F18" i="36"/>
  <c r="G18" i="36" s="1"/>
  <c r="F19" i="36"/>
  <c r="G19" i="36" s="1"/>
  <c r="F20" i="36"/>
  <c r="G20" i="36" s="1"/>
  <c r="F21" i="36"/>
  <c r="G21" i="36" s="1"/>
  <c r="F22" i="36"/>
  <c r="G22" i="36" s="1"/>
  <c r="F23" i="36"/>
  <c r="G23" i="36" s="1"/>
  <c r="F24" i="36"/>
  <c r="G24" i="36" s="1"/>
  <c r="F25" i="36"/>
  <c r="G25" i="36" s="1"/>
  <c r="F26" i="36"/>
  <c r="G26" i="36" s="1"/>
  <c r="F27" i="36"/>
  <c r="G27" i="36" s="1"/>
  <c r="F28" i="36"/>
  <c r="G28" i="36" s="1"/>
  <c r="F2" i="36"/>
  <c r="G2" i="36" s="1"/>
  <c r="F3" i="36"/>
  <c r="G3" i="36" s="1"/>
  <c r="F4" i="36"/>
  <c r="G4" i="36" s="1"/>
  <c r="F5" i="36"/>
  <c r="G5" i="36" s="1"/>
  <c r="F6" i="36"/>
  <c r="G6" i="36" s="1"/>
  <c r="F7" i="36"/>
  <c r="G7" i="36" s="1"/>
  <c r="F8" i="36"/>
  <c r="G8" i="36" s="1"/>
  <c r="F9" i="36"/>
  <c r="G9" i="36" s="1"/>
  <c r="F10" i="36"/>
  <c r="G10" i="36" s="1"/>
  <c r="F11" i="36"/>
  <c r="G11" i="36" s="1"/>
  <c r="F12" i="36"/>
  <c r="G12" i="36" s="1"/>
  <c r="F13" i="36"/>
  <c r="G13" i="36" s="1"/>
  <c r="F14" i="36"/>
  <c r="G14" i="36" s="1"/>
  <c r="F15" i="36"/>
  <c r="G15" i="36" s="1"/>
  <c r="K145" i="35"/>
  <c r="K149" i="35"/>
  <c r="K151" i="35"/>
  <c r="K153" i="35"/>
  <c r="F142" i="35"/>
  <c r="G142" i="35" s="1"/>
  <c r="F144" i="35"/>
  <c r="G144" i="35"/>
  <c r="F146" i="35"/>
  <c r="G146" i="35" s="1"/>
  <c r="F148" i="35"/>
  <c r="G148" i="35" s="1"/>
  <c r="F150" i="35"/>
  <c r="G150" i="35" s="1"/>
  <c r="F152" i="35"/>
  <c r="G152" i="35"/>
  <c r="F154" i="35"/>
  <c r="G154" i="35"/>
  <c r="F113" i="35"/>
  <c r="G113" i="35" s="1"/>
  <c r="H126" i="35" s="1"/>
  <c r="F115" i="35"/>
  <c r="G115" i="35" s="1"/>
  <c r="F117" i="35"/>
  <c r="G117" i="35"/>
  <c r="F119" i="35"/>
  <c r="G119" i="35"/>
  <c r="F121" i="35"/>
  <c r="G121" i="35" s="1"/>
  <c r="F123" i="35"/>
  <c r="G123" i="35" s="1"/>
  <c r="F125" i="35"/>
  <c r="G125" i="35"/>
  <c r="K128" i="35"/>
  <c r="K130" i="35"/>
  <c r="K135" i="35"/>
  <c r="K136" i="35"/>
  <c r="K138" i="35"/>
  <c r="K140" i="35"/>
  <c r="F127" i="35"/>
  <c r="G127" i="35"/>
  <c r="F129" i="35"/>
  <c r="G129" i="35"/>
  <c r="F131" i="35"/>
  <c r="G131" i="35" s="1"/>
  <c r="F133" i="35"/>
  <c r="G133" i="35" s="1"/>
  <c r="F135" i="35"/>
  <c r="G135" i="35"/>
  <c r="F137" i="35"/>
  <c r="G137" i="35" s="1"/>
  <c r="F139" i="35"/>
  <c r="G139" i="35" s="1"/>
  <c r="F141" i="35"/>
  <c r="G141" i="35" s="1"/>
  <c r="K114" i="35"/>
  <c r="K116" i="35"/>
  <c r="K118" i="35"/>
  <c r="K120" i="35"/>
  <c r="K122" i="35"/>
  <c r="K126" i="35"/>
  <c r="K103" i="35"/>
  <c r="K107" i="35"/>
  <c r="K109" i="35"/>
  <c r="K110" i="35"/>
  <c r="K112" i="35"/>
  <c r="F100" i="35"/>
  <c r="G100" i="35" s="1"/>
  <c r="F101" i="35"/>
  <c r="G101" i="35" s="1"/>
  <c r="F102" i="35"/>
  <c r="G102" i="35" s="1"/>
  <c r="F103" i="35"/>
  <c r="G103" i="35" s="1"/>
  <c r="F104" i="35"/>
  <c r="G104" i="35" s="1"/>
  <c r="F105" i="35"/>
  <c r="G105" i="35" s="1"/>
  <c r="F106" i="35"/>
  <c r="G106" i="35" s="1"/>
  <c r="F107" i="35"/>
  <c r="G107" i="35" s="1"/>
  <c r="F108" i="35"/>
  <c r="G108" i="35" s="1"/>
  <c r="F109" i="35"/>
  <c r="G109" i="35" s="1"/>
  <c r="F110" i="35"/>
  <c r="G110" i="35" s="1"/>
  <c r="F111" i="35"/>
  <c r="G111" i="35" s="1"/>
  <c r="F112" i="35"/>
  <c r="G112" i="35" s="1"/>
  <c r="K90" i="35"/>
  <c r="K92" i="35"/>
  <c r="K94" i="35"/>
  <c r="K96" i="35"/>
  <c r="K98" i="35"/>
  <c r="F90" i="35"/>
  <c r="G90" i="35" s="1"/>
  <c r="F91" i="35"/>
  <c r="G91" i="35" s="1"/>
  <c r="F92" i="35"/>
  <c r="G92" i="35" s="1"/>
  <c r="F93" i="35"/>
  <c r="G93" i="35" s="1"/>
  <c r="F94" i="35"/>
  <c r="G94" i="35" s="1"/>
  <c r="F95" i="35"/>
  <c r="G95" i="35" s="1"/>
  <c r="F96" i="35"/>
  <c r="G96" i="35" s="1"/>
  <c r="F97" i="35"/>
  <c r="G97" i="35" s="1"/>
  <c r="F98" i="35"/>
  <c r="G98" i="35" s="1"/>
  <c r="F99" i="35"/>
  <c r="G99" i="35" s="1"/>
  <c r="K82" i="35"/>
  <c r="K84" i="35"/>
  <c r="K85" i="35"/>
  <c r="K86" i="35"/>
  <c r="K88" i="35"/>
  <c r="F82" i="35"/>
  <c r="G82" i="35" s="1"/>
  <c r="F83" i="35"/>
  <c r="G83" i="35" s="1"/>
  <c r="F84" i="35"/>
  <c r="G84" i="35" s="1"/>
  <c r="F85" i="35"/>
  <c r="G85" i="35" s="1"/>
  <c r="F86" i="35"/>
  <c r="G86" i="35" s="1"/>
  <c r="F87" i="35"/>
  <c r="G87" i="35" s="1"/>
  <c r="F88" i="35"/>
  <c r="G88" i="35" s="1"/>
  <c r="F89" i="35"/>
  <c r="G89" i="35" s="1"/>
  <c r="K77" i="35"/>
  <c r="K79" i="35"/>
  <c r="K81" i="35"/>
  <c r="F73" i="35"/>
  <c r="G73" i="35" s="1"/>
  <c r="F74" i="35"/>
  <c r="G74" i="35" s="1"/>
  <c r="F75" i="35"/>
  <c r="G75" i="35" s="1"/>
  <c r="F76" i="35"/>
  <c r="G76" i="35" s="1"/>
  <c r="F77" i="35"/>
  <c r="G77" i="35" s="1"/>
  <c r="F78" i="35"/>
  <c r="G78" i="35" s="1"/>
  <c r="F79" i="35"/>
  <c r="G79" i="35" s="1"/>
  <c r="F80" i="35"/>
  <c r="G80" i="35" s="1"/>
  <c r="F81" i="35"/>
  <c r="G81" i="35" s="1"/>
  <c r="K64" i="35"/>
  <c r="K67" i="35"/>
  <c r="K68" i="35"/>
  <c r="F58" i="35"/>
  <c r="G58" i="35" s="1"/>
  <c r="F59" i="35"/>
  <c r="G59" i="35" s="1"/>
  <c r="F60" i="35"/>
  <c r="G60" i="35" s="1"/>
  <c r="F61" i="35"/>
  <c r="G61" i="35" s="1"/>
  <c r="F62" i="35"/>
  <c r="G62" i="35" s="1"/>
  <c r="F63" i="35"/>
  <c r="G63" i="35" s="1"/>
  <c r="F64" i="35"/>
  <c r="G64" i="35" s="1"/>
  <c r="F65" i="35"/>
  <c r="G65" i="35" s="1"/>
  <c r="F66" i="35"/>
  <c r="G66" i="35" s="1"/>
  <c r="F67" i="35"/>
  <c r="G67" i="35" s="1"/>
  <c r="F68" i="35"/>
  <c r="G68" i="35" s="1"/>
  <c r="F69" i="35"/>
  <c r="G69" i="35" s="1"/>
  <c r="F70" i="35"/>
  <c r="G70" i="35" s="1"/>
  <c r="F71" i="35"/>
  <c r="G71" i="35" s="1"/>
  <c r="F72" i="35"/>
  <c r="G72" i="35" s="1"/>
  <c r="F48" i="35"/>
  <c r="G48" i="35" s="1"/>
  <c r="F49" i="35"/>
  <c r="G49" i="35" s="1"/>
  <c r="F50" i="35"/>
  <c r="G50" i="35" s="1"/>
  <c r="F51" i="35"/>
  <c r="G51" i="35" s="1"/>
  <c r="F52" i="35"/>
  <c r="G52" i="35" s="1"/>
  <c r="F53" i="35"/>
  <c r="G53" i="35" s="1"/>
  <c r="F54" i="35"/>
  <c r="G54" i="35" s="1"/>
  <c r="F55" i="35"/>
  <c r="G55" i="35" s="1"/>
  <c r="F56" i="35"/>
  <c r="G56" i="35" s="1"/>
  <c r="F57" i="35"/>
  <c r="G57" i="35" s="1"/>
  <c r="K52" i="35"/>
  <c r="K55" i="35"/>
  <c r="K57" i="35"/>
  <c r="F38" i="35"/>
  <c r="G38" i="35" s="1"/>
  <c r="F39" i="35"/>
  <c r="G39" i="35" s="1"/>
  <c r="F40" i="35"/>
  <c r="G40" i="35" s="1"/>
  <c r="F41" i="35"/>
  <c r="G41" i="35" s="1"/>
  <c r="F42" i="35"/>
  <c r="G42" i="35" s="1"/>
  <c r="F43" i="35"/>
  <c r="G43" i="35" s="1"/>
  <c r="F44" i="35"/>
  <c r="G44" i="35" s="1"/>
  <c r="F45" i="35"/>
  <c r="G45" i="35" s="1"/>
  <c r="F46" i="35"/>
  <c r="G46" i="35" s="1"/>
  <c r="F47" i="35"/>
  <c r="G47" i="35" s="1"/>
  <c r="K27" i="35"/>
  <c r="K28" i="35"/>
  <c r="K30" i="35"/>
  <c r="K32" i="35"/>
  <c r="K34" i="35"/>
  <c r="K36" i="35"/>
  <c r="K37" i="35"/>
  <c r="F26" i="35"/>
  <c r="G26" i="35" s="1"/>
  <c r="F27" i="35"/>
  <c r="G27" i="35" s="1"/>
  <c r="F28" i="35"/>
  <c r="G28" i="35" s="1"/>
  <c r="F29" i="35"/>
  <c r="G29" i="35" s="1"/>
  <c r="F30" i="35"/>
  <c r="G30" i="35" s="1"/>
  <c r="F31" i="35"/>
  <c r="G31" i="35" s="1"/>
  <c r="F32" i="35"/>
  <c r="G32" i="35" s="1"/>
  <c r="F33" i="35"/>
  <c r="G33" i="35" s="1"/>
  <c r="F34" i="35"/>
  <c r="G34" i="35" s="1"/>
  <c r="F35" i="35"/>
  <c r="G35" i="35" s="1"/>
  <c r="F36" i="35"/>
  <c r="G36" i="35" s="1"/>
  <c r="F37" i="35"/>
  <c r="G37" i="35" s="1"/>
  <c r="F25" i="35"/>
  <c r="G25" i="35" s="1"/>
  <c r="K23" i="35"/>
  <c r="K24" i="35"/>
  <c r="F23" i="35"/>
  <c r="G23" i="35" s="1"/>
  <c r="F24" i="35"/>
  <c r="G24" i="35" s="1"/>
  <c r="K17" i="35"/>
  <c r="K18" i="35"/>
  <c r="K19" i="35"/>
  <c r="K20" i="35"/>
  <c r="K21" i="35"/>
  <c r="K22" i="35"/>
  <c r="F17" i="35"/>
  <c r="G17" i="35" s="1"/>
  <c r="F18" i="35"/>
  <c r="G18" i="35" s="1"/>
  <c r="F19" i="35"/>
  <c r="G19" i="35" s="1"/>
  <c r="F20" i="35"/>
  <c r="G20" i="35" s="1"/>
  <c r="F21" i="35"/>
  <c r="G21" i="35" s="1"/>
  <c r="F22" i="35"/>
  <c r="G22" i="35" s="1"/>
  <c r="F2" i="35"/>
  <c r="G2" i="35" s="1"/>
  <c r="F3" i="35"/>
  <c r="G3" i="35" s="1"/>
  <c r="F4" i="35"/>
  <c r="G4" i="35" s="1"/>
  <c r="F5" i="35"/>
  <c r="G5" i="35" s="1"/>
  <c r="F6" i="35"/>
  <c r="G6" i="35" s="1"/>
  <c r="F7" i="35"/>
  <c r="G7" i="35" s="1"/>
  <c r="F8" i="35"/>
  <c r="G8" i="35" s="1"/>
  <c r="F9" i="35"/>
  <c r="G9" i="35" s="1"/>
  <c r="F10" i="35"/>
  <c r="G10" i="35" s="1"/>
  <c r="F11" i="35"/>
  <c r="G11" i="35" s="1"/>
  <c r="F12" i="35"/>
  <c r="G12" i="35" s="1"/>
  <c r="F13" i="35"/>
  <c r="G13" i="35" s="1"/>
  <c r="F14" i="35"/>
  <c r="G14" i="35" s="1"/>
  <c r="F15" i="35"/>
  <c r="G15" i="35" s="1"/>
  <c r="F16" i="35"/>
  <c r="G16" i="35" s="1"/>
  <c r="K94" i="9"/>
  <c r="K95" i="9"/>
  <c r="K97" i="9"/>
  <c r="K98" i="9"/>
  <c r="K99" i="9"/>
  <c r="F94" i="9"/>
  <c r="G94" i="9" s="1"/>
  <c r="F95" i="9"/>
  <c r="G95" i="9" s="1"/>
  <c r="F96" i="9"/>
  <c r="G96" i="9" s="1"/>
  <c r="F97" i="9"/>
  <c r="G97" i="9" s="1"/>
  <c r="F98" i="9"/>
  <c r="G98" i="9" s="1"/>
  <c r="F99" i="9"/>
  <c r="G99" i="9" s="1"/>
  <c r="F100" i="9"/>
  <c r="G100" i="9" s="1"/>
  <c r="K82" i="9"/>
  <c r="K84" i="9"/>
  <c r="K86" i="9"/>
  <c r="K88" i="9"/>
  <c r="K90" i="9"/>
  <c r="K93" i="9"/>
  <c r="F82" i="9"/>
  <c r="G82" i="9" s="1"/>
  <c r="F83" i="9"/>
  <c r="G83" i="9" s="1"/>
  <c r="F84" i="9"/>
  <c r="G84" i="9" s="1"/>
  <c r="F85" i="9"/>
  <c r="G85" i="9" s="1"/>
  <c r="F86" i="9"/>
  <c r="G86" i="9" s="1"/>
  <c r="F87" i="9"/>
  <c r="G87" i="9" s="1"/>
  <c r="F88" i="9"/>
  <c r="G88" i="9" s="1"/>
  <c r="F89" i="9"/>
  <c r="G89" i="9" s="1"/>
  <c r="F90" i="9"/>
  <c r="G90" i="9" s="1"/>
  <c r="F91" i="9"/>
  <c r="G91" i="9" s="1"/>
  <c r="F92" i="9"/>
  <c r="G92" i="9" s="1"/>
  <c r="K73" i="9"/>
  <c r="K75" i="9"/>
  <c r="K77" i="9"/>
  <c r="K81" i="9"/>
  <c r="F73" i="9"/>
  <c r="G73" i="9" s="1"/>
  <c r="F74" i="9"/>
  <c r="G74" i="9" s="1"/>
  <c r="F75" i="9"/>
  <c r="G75" i="9" s="1"/>
  <c r="F76" i="9"/>
  <c r="G76" i="9" s="1"/>
  <c r="F77" i="9"/>
  <c r="G77" i="9" s="1"/>
  <c r="F78" i="9"/>
  <c r="G78" i="9" s="1"/>
  <c r="F79" i="9"/>
  <c r="G79" i="9" s="1"/>
  <c r="F80" i="9"/>
  <c r="G80" i="9" s="1"/>
  <c r="K65" i="9"/>
  <c r="K67" i="9"/>
  <c r="K69" i="9"/>
  <c r="K71" i="9"/>
  <c r="K72" i="9"/>
  <c r="F65" i="9"/>
  <c r="G65" i="9" s="1"/>
  <c r="F66" i="9"/>
  <c r="G66" i="9" s="1"/>
  <c r="F67" i="9"/>
  <c r="G67" i="9" s="1"/>
  <c r="F68" i="9"/>
  <c r="G68" i="9" s="1"/>
  <c r="F69" i="9"/>
  <c r="G69" i="9" s="1"/>
  <c r="F70" i="9"/>
  <c r="G70" i="9" s="1"/>
  <c r="F71" i="9"/>
  <c r="G71" i="9" s="1"/>
  <c r="F72" i="9"/>
  <c r="G72" i="9" s="1"/>
  <c r="K54" i="9"/>
  <c r="K56" i="9"/>
  <c r="K58" i="9"/>
  <c r="K60" i="9"/>
  <c r="K62" i="9"/>
  <c r="K64" i="9"/>
  <c r="F54" i="9"/>
  <c r="G54" i="9" s="1"/>
  <c r="F55" i="9"/>
  <c r="G55" i="9" s="1"/>
  <c r="F56" i="9"/>
  <c r="G56" i="9" s="1"/>
  <c r="F57" i="9"/>
  <c r="G57" i="9" s="1"/>
  <c r="F58" i="9"/>
  <c r="G58" i="9" s="1"/>
  <c r="F59" i="9"/>
  <c r="G59" i="9" s="1"/>
  <c r="F60" i="9"/>
  <c r="G60" i="9" s="1"/>
  <c r="F61" i="9"/>
  <c r="G61" i="9" s="1"/>
  <c r="F62" i="9"/>
  <c r="G62" i="9" s="1"/>
  <c r="F63" i="9"/>
  <c r="G63" i="9" s="1"/>
  <c r="F64" i="9"/>
  <c r="G64" i="9" s="1"/>
  <c r="K42" i="9"/>
  <c r="K43" i="9"/>
  <c r="K44" i="9"/>
  <c r="K46" i="9"/>
  <c r="K48" i="9"/>
  <c r="K49" i="9"/>
  <c r="F42" i="9"/>
  <c r="G42" i="9" s="1"/>
  <c r="F43" i="9"/>
  <c r="G43" i="9" s="1"/>
  <c r="F44" i="9"/>
  <c r="G44" i="9" s="1"/>
  <c r="F45" i="9"/>
  <c r="G45" i="9" s="1"/>
  <c r="F46" i="9"/>
  <c r="G46" i="9" s="1"/>
  <c r="F47" i="9"/>
  <c r="G47" i="9" s="1"/>
  <c r="F48" i="9"/>
  <c r="G48" i="9" s="1"/>
  <c r="F49" i="9"/>
  <c r="G49" i="9" s="1"/>
  <c r="F50" i="9"/>
  <c r="G50" i="9" s="1"/>
  <c r="F51" i="9"/>
  <c r="G51" i="9" s="1"/>
  <c r="F52" i="9"/>
  <c r="G52" i="9" s="1"/>
  <c r="F53" i="9"/>
  <c r="G53" i="9" s="1"/>
  <c r="K27" i="9"/>
  <c r="K29" i="9"/>
  <c r="K31" i="9"/>
  <c r="K33" i="9"/>
  <c r="K35" i="9"/>
  <c r="K37" i="9"/>
  <c r="K39" i="9"/>
  <c r="F27" i="9"/>
  <c r="G27" i="9" s="1"/>
  <c r="F28" i="9"/>
  <c r="G28" i="9" s="1"/>
  <c r="F29" i="9"/>
  <c r="G29" i="9" s="1"/>
  <c r="F30" i="9"/>
  <c r="G30" i="9" s="1"/>
  <c r="F31" i="9"/>
  <c r="G31" i="9" s="1"/>
  <c r="F32" i="9"/>
  <c r="G32" i="9" s="1"/>
  <c r="F33" i="9"/>
  <c r="G33" i="9" s="1"/>
  <c r="F34" i="9"/>
  <c r="G34" i="9" s="1"/>
  <c r="F35" i="9"/>
  <c r="G35" i="9" s="1"/>
  <c r="F36" i="9"/>
  <c r="G36" i="9" s="1"/>
  <c r="F37" i="9"/>
  <c r="G37" i="9" s="1"/>
  <c r="F38" i="9"/>
  <c r="G38" i="9" s="1"/>
  <c r="F39" i="9"/>
  <c r="G39" i="9" s="1"/>
  <c r="F40" i="9"/>
  <c r="G40" i="9" s="1"/>
  <c r="F41" i="9"/>
  <c r="G41" i="9" s="1"/>
  <c r="K15" i="9"/>
  <c r="K18" i="9"/>
  <c r="K20" i="9"/>
  <c r="K22" i="9"/>
  <c r="K24" i="9"/>
  <c r="K26" i="9"/>
  <c r="F14" i="9"/>
  <c r="G14" i="9" s="1"/>
  <c r="F15" i="9"/>
  <c r="G15" i="9" s="1"/>
  <c r="F16" i="9"/>
  <c r="G16" i="9" s="1"/>
  <c r="F17" i="9"/>
  <c r="G17" i="9" s="1"/>
  <c r="F18" i="9"/>
  <c r="G18" i="9"/>
  <c r="F19" i="9"/>
  <c r="G19" i="9" s="1"/>
  <c r="F20" i="9"/>
  <c r="G20" i="9" s="1"/>
  <c r="F21" i="9"/>
  <c r="G21" i="9" s="1"/>
  <c r="F22" i="9"/>
  <c r="G22" i="9" s="1"/>
  <c r="F23" i="9"/>
  <c r="G23" i="9" s="1"/>
  <c r="F24" i="9"/>
  <c r="G24" i="9" s="1"/>
  <c r="F25" i="9"/>
  <c r="G25" i="9" s="1"/>
  <c r="F26" i="9"/>
  <c r="G26" i="9" s="1"/>
  <c r="F2" i="9"/>
  <c r="G2" i="9"/>
  <c r="F3" i="9"/>
  <c r="G3" i="9" s="1"/>
  <c r="F4" i="9"/>
  <c r="G4" i="9" s="1"/>
  <c r="F5" i="9"/>
  <c r="G5" i="9" s="1"/>
  <c r="F6" i="9"/>
  <c r="G6" i="9" s="1"/>
  <c r="F7" i="9"/>
  <c r="G7" i="9"/>
  <c r="F8" i="9"/>
  <c r="G8" i="9" s="1"/>
  <c r="F9" i="9"/>
  <c r="G9" i="9" s="1"/>
  <c r="F10" i="9"/>
  <c r="G10" i="9"/>
  <c r="F11" i="9"/>
  <c r="G11" i="9"/>
  <c r="F12" i="9"/>
  <c r="G12" i="9" s="1"/>
  <c r="F13" i="9"/>
  <c r="G13" i="9" s="1"/>
  <c r="K16" i="34"/>
  <c r="K18" i="34"/>
  <c r="L32" i="34" s="1"/>
  <c r="K20" i="34"/>
  <c r="K22" i="34"/>
  <c r="K24" i="34"/>
  <c r="K26" i="34"/>
  <c r="K28" i="34"/>
  <c r="K30" i="34"/>
  <c r="K32" i="34"/>
  <c r="F16" i="34"/>
  <c r="G16" i="34" s="1"/>
  <c r="F17" i="34"/>
  <c r="G17" i="34" s="1"/>
  <c r="F18" i="34"/>
  <c r="G18" i="34"/>
  <c r="F19" i="34"/>
  <c r="G19" i="34" s="1"/>
  <c r="F20" i="34"/>
  <c r="G20" i="34" s="1"/>
  <c r="F21" i="34"/>
  <c r="G21" i="34" s="1"/>
  <c r="F22" i="34"/>
  <c r="G22" i="34"/>
  <c r="F23" i="34"/>
  <c r="G23" i="34"/>
  <c r="F24" i="34"/>
  <c r="G24" i="34" s="1"/>
  <c r="F25" i="34"/>
  <c r="G25" i="34" s="1"/>
  <c r="F26" i="34"/>
  <c r="G26" i="34"/>
  <c r="F27" i="34"/>
  <c r="G27" i="34" s="1"/>
  <c r="F28" i="34"/>
  <c r="G28" i="34" s="1"/>
  <c r="F29" i="34"/>
  <c r="G29" i="34" s="1"/>
  <c r="F30" i="34"/>
  <c r="G30" i="34"/>
  <c r="F31" i="34"/>
  <c r="G31" i="34" s="1"/>
  <c r="F32" i="34"/>
  <c r="G32" i="34" s="1"/>
  <c r="K2" i="34"/>
  <c r="K4" i="34"/>
  <c r="K6" i="34"/>
  <c r="K8" i="34"/>
  <c r="K10" i="34"/>
  <c r="K12" i="34"/>
  <c r="K14" i="34"/>
  <c r="F2" i="34"/>
  <c r="G2" i="34"/>
  <c r="F3" i="34"/>
  <c r="G3" i="34"/>
  <c r="F4" i="34"/>
  <c r="G4" i="34" s="1"/>
  <c r="F5" i="34"/>
  <c r="G5" i="34" s="1"/>
  <c r="F6" i="34"/>
  <c r="G6" i="34"/>
  <c r="F7" i="34"/>
  <c r="G7" i="34"/>
  <c r="F8" i="34"/>
  <c r="G8" i="34" s="1"/>
  <c r="F9" i="34"/>
  <c r="G9" i="34" s="1"/>
  <c r="F10" i="34"/>
  <c r="G10" i="34"/>
  <c r="F11" i="34"/>
  <c r="G11" i="34"/>
  <c r="F12" i="34"/>
  <c r="G12" i="34" s="1"/>
  <c r="F13" i="34"/>
  <c r="G13" i="34" s="1"/>
  <c r="F14" i="34"/>
  <c r="G14" i="34"/>
  <c r="F15" i="34"/>
  <c r="G15" i="34"/>
  <c r="G28" i="33"/>
  <c r="H28" i="33" s="1"/>
  <c r="G29" i="33"/>
  <c r="H29" i="33" s="1"/>
  <c r="G30" i="33"/>
  <c r="H30" i="33" s="1"/>
  <c r="G31" i="33"/>
  <c r="H31" i="33" s="1"/>
  <c r="G32" i="33"/>
  <c r="H32" i="33" s="1"/>
  <c r="G33" i="33"/>
  <c r="H33" i="33" s="1"/>
  <c r="G34" i="33"/>
  <c r="H34" i="33" s="1"/>
  <c r="G35" i="33"/>
  <c r="H35" i="33" s="1"/>
  <c r="G36" i="33"/>
  <c r="H36" i="33" s="1"/>
  <c r="G37" i="33"/>
  <c r="H37" i="33" s="1"/>
  <c r="G38" i="33"/>
  <c r="H38" i="33" s="1"/>
  <c r="G39" i="33"/>
  <c r="H39" i="33" s="1"/>
  <c r="G40" i="33"/>
  <c r="H40" i="33" s="1"/>
  <c r="G41" i="33"/>
  <c r="H41" i="33" s="1"/>
  <c r="G15" i="33"/>
  <c r="H15" i="33" s="1"/>
  <c r="G16" i="33"/>
  <c r="H16" i="33" s="1"/>
  <c r="G17" i="33"/>
  <c r="H17" i="33" s="1"/>
  <c r="G18" i="33"/>
  <c r="H18" i="33" s="1"/>
  <c r="G19" i="33"/>
  <c r="H19" i="33" s="1"/>
  <c r="G20" i="33"/>
  <c r="H20" i="33" s="1"/>
  <c r="G21" i="33"/>
  <c r="H21" i="33" s="1"/>
  <c r="G22" i="33"/>
  <c r="H22" i="33" s="1"/>
  <c r="G23" i="33"/>
  <c r="H23" i="33" s="1"/>
  <c r="G24" i="33"/>
  <c r="H24" i="33" s="1"/>
  <c r="G25" i="33"/>
  <c r="H25" i="33" s="1"/>
  <c r="G26" i="33"/>
  <c r="H26" i="33" s="1"/>
  <c r="G27" i="33"/>
  <c r="H27" i="33" s="1"/>
  <c r="G2" i="33"/>
  <c r="H2" i="33" s="1"/>
  <c r="G3" i="33"/>
  <c r="H3" i="33" s="1"/>
  <c r="G4" i="33"/>
  <c r="H4" i="33" s="1"/>
  <c r="G5" i="33"/>
  <c r="H5" i="33" s="1"/>
  <c r="G6" i="33"/>
  <c r="H6" i="33" s="1"/>
  <c r="G7" i="33"/>
  <c r="H7" i="33" s="1"/>
  <c r="G8" i="33"/>
  <c r="H8" i="33" s="1"/>
  <c r="G9" i="33"/>
  <c r="H9" i="33" s="1"/>
  <c r="G10" i="33"/>
  <c r="H10" i="33" s="1"/>
  <c r="G11" i="33"/>
  <c r="H11" i="33" s="1"/>
  <c r="G12" i="33"/>
  <c r="H12" i="33" s="1"/>
  <c r="G13" i="33"/>
  <c r="H13" i="33" s="1"/>
  <c r="G14" i="33"/>
  <c r="H14" i="33" s="1"/>
  <c r="L185" i="33"/>
  <c r="L187" i="33"/>
  <c r="L189" i="33"/>
  <c r="L191" i="33"/>
  <c r="G184" i="33"/>
  <c r="H184" i="33" s="1"/>
  <c r="G185" i="33"/>
  <c r="H185" i="33" s="1"/>
  <c r="G186" i="33"/>
  <c r="H186" i="33" s="1"/>
  <c r="G187" i="33"/>
  <c r="H187" i="33" s="1"/>
  <c r="G188" i="33"/>
  <c r="H188" i="33" s="1"/>
  <c r="G189" i="33"/>
  <c r="H189" i="33" s="1"/>
  <c r="G190" i="33"/>
  <c r="H190" i="33" s="1"/>
  <c r="G191" i="33"/>
  <c r="H191" i="33" s="1"/>
  <c r="L171" i="33"/>
  <c r="L173" i="33"/>
  <c r="L175" i="33"/>
  <c r="L177" i="33"/>
  <c r="L179" i="33"/>
  <c r="L181" i="33"/>
  <c r="L183" i="33"/>
  <c r="G170" i="33"/>
  <c r="H170" i="33" s="1"/>
  <c r="G171" i="33"/>
  <c r="H171" i="33" s="1"/>
  <c r="G172" i="33"/>
  <c r="H172" i="33" s="1"/>
  <c r="G173" i="33"/>
  <c r="H173" i="33" s="1"/>
  <c r="G174" i="33"/>
  <c r="H174" i="33" s="1"/>
  <c r="G175" i="33"/>
  <c r="H175" i="33" s="1"/>
  <c r="G176" i="33"/>
  <c r="H176" i="33" s="1"/>
  <c r="G177" i="33"/>
  <c r="H177" i="33" s="1"/>
  <c r="G178" i="33"/>
  <c r="H178" i="33" s="1"/>
  <c r="G179" i="33"/>
  <c r="H179" i="33" s="1"/>
  <c r="G180" i="33"/>
  <c r="H180" i="33" s="1"/>
  <c r="G181" i="33"/>
  <c r="H181" i="33" s="1"/>
  <c r="G182" i="33"/>
  <c r="H182" i="33" s="1"/>
  <c r="G183" i="33"/>
  <c r="H183" i="33" s="1"/>
  <c r="L157" i="33"/>
  <c r="L159" i="33"/>
  <c r="L161" i="33"/>
  <c r="L163" i="33"/>
  <c r="L165" i="33"/>
  <c r="L167" i="33"/>
  <c r="L169" i="33"/>
  <c r="G156" i="33"/>
  <c r="H156" i="33" s="1"/>
  <c r="G157" i="33"/>
  <c r="H157" i="33" s="1"/>
  <c r="G158" i="33"/>
  <c r="H158" i="33"/>
  <c r="G159" i="33"/>
  <c r="H159" i="33"/>
  <c r="G160" i="33"/>
  <c r="H160" i="33" s="1"/>
  <c r="G161" i="33"/>
  <c r="H161" i="33" s="1"/>
  <c r="G162" i="33"/>
  <c r="H162" i="33"/>
  <c r="G163" i="33"/>
  <c r="H163" i="33"/>
  <c r="G164" i="33"/>
  <c r="H164" i="33" s="1"/>
  <c r="G165" i="33"/>
  <c r="H165" i="33" s="1"/>
  <c r="G166" i="33"/>
  <c r="H166" i="33"/>
  <c r="G167" i="33"/>
  <c r="H167" i="33"/>
  <c r="G168" i="33"/>
  <c r="H168" i="33" s="1"/>
  <c r="G169" i="33"/>
  <c r="H169" i="33" s="1"/>
  <c r="L143" i="33"/>
  <c r="L145" i="33"/>
  <c r="L147" i="33"/>
  <c r="L149" i="33"/>
  <c r="L151" i="33"/>
  <c r="L153" i="33"/>
  <c r="L155" i="33"/>
  <c r="G142" i="33"/>
  <c r="H142" i="33" s="1"/>
  <c r="G143" i="33"/>
  <c r="H143" i="33" s="1"/>
  <c r="G144" i="33"/>
  <c r="H144" i="33" s="1"/>
  <c r="G145" i="33"/>
  <c r="H145" i="33" s="1"/>
  <c r="G146" i="33"/>
  <c r="H146" i="33" s="1"/>
  <c r="G147" i="33"/>
  <c r="H147" i="33" s="1"/>
  <c r="G148" i="33"/>
  <c r="H148" i="33" s="1"/>
  <c r="G149" i="33"/>
  <c r="H149" i="33" s="1"/>
  <c r="G150" i="33"/>
  <c r="H150" i="33" s="1"/>
  <c r="G151" i="33"/>
  <c r="H151" i="33" s="1"/>
  <c r="G152" i="33"/>
  <c r="H152" i="33" s="1"/>
  <c r="G153" i="33"/>
  <c r="H153" i="33" s="1"/>
  <c r="G154" i="33"/>
  <c r="H154" i="33" s="1"/>
  <c r="G155" i="33"/>
  <c r="H155" i="33" s="1"/>
  <c r="L130" i="33"/>
  <c r="L132" i="33"/>
  <c r="L134" i="33"/>
  <c r="L136" i="33"/>
  <c r="L138" i="33"/>
  <c r="L140" i="33"/>
  <c r="G129" i="33"/>
  <c r="H129" i="33" s="1"/>
  <c r="G130" i="33"/>
  <c r="H130" i="33" s="1"/>
  <c r="G131" i="33"/>
  <c r="H131" i="33" s="1"/>
  <c r="G132" i="33"/>
  <c r="H132" i="33" s="1"/>
  <c r="G133" i="33"/>
  <c r="H133" i="33" s="1"/>
  <c r="G134" i="33"/>
  <c r="H134" i="33" s="1"/>
  <c r="G135" i="33"/>
  <c r="H135" i="33" s="1"/>
  <c r="G136" i="33"/>
  <c r="H136" i="33" s="1"/>
  <c r="G137" i="33"/>
  <c r="H137" i="33" s="1"/>
  <c r="G138" i="33"/>
  <c r="H138" i="33" s="1"/>
  <c r="G139" i="33"/>
  <c r="H139" i="33" s="1"/>
  <c r="G140" i="33"/>
  <c r="H140" i="33" s="1"/>
  <c r="G141" i="33"/>
  <c r="H141" i="33" s="1"/>
  <c r="L116" i="33"/>
  <c r="L118" i="33"/>
  <c r="L120" i="33"/>
  <c r="L122" i="33"/>
  <c r="L124" i="33"/>
  <c r="L126" i="33"/>
  <c r="L128" i="33"/>
  <c r="G116" i="33"/>
  <c r="H116" i="33" s="1"/>
  <c r="G117" i="33"/>
  <c r="H117" i="33" s="1"/>
  <c r="G118" i="33"/>
  <c r="H118" i="33"/>
  <c r="G119" i="33"/>
  <c r="H119" i="33" s="1"/>
  <c r="G120" i="33"/>
  <c r="H120" i="33" s="1"/>
  <c r="G121" i="33"/>
  <c r="H121" i="33" s="1"/>
  <c r="G122" i="33"/>
  <c r="H122" i="33"/>
  <c r="G123" i="33"/>
  <c r="H123" i="33"/>
  <c r="G124" i="33"/>
  <c r="H124" i="33" s="1"/>
  <c r="G125" i="33"/>
  <c r="H125" i="33" s="1"/>
  <c r="G126" i="33"/>
  <c r="H126" i="33"/>
  <c r="G127" i="33"/>
  <c r="H127" i="33"/>
  <c r="G128" i="33"/>
  <c r="H128" i="33" s="1"/>
  <c r="L109" i="33"/>
  <c r="L110" i="33"/>
  <c r="L111" i="33"/>
  <c r="L112" i="33"/>
  <c r="L113" i="33"/>
  <c r="L114" i="33"/>
  <c r="L115" i="33"/>
  <c r="L99" i="33"/>
  <c r="L101" i="33"/>
  <c r="L103" i="33"/>
  <c r="L105" i="33"/>
  <c r="L107" i="33"/>
  <c r="G96" i="33"/>
  <c r="H96" i="33" s="1"/>
  <c r="G97" i="33"/>
  <c r="H97" i="33" s="1"/>
  <c r="G98" i="33"/>
  <c r="H98" i="33" s="1"/>
  <c r="G99" i="33"/>
  <c r="H99" i="33" s="1"/>
  <c r="G100" i="33"/>
  <c r="H100" i="33" s="1"/>
  <c r="G101" i="33"/>
  <c r="H101" i="33" s="1"/>
  <c r="G102" i="33"/>
  <c r="H102" i="33" s="1"/>
  <c r="G103" i="33"/>
  <c r="H103" i="33" s="1"/>
  <c r="G104" i="33"/>
  <c r="H104" i="33" s="1"/>
  <c r="G105" i="33"/>
  <c r="H105" i="33" s="1"/>
  <c r="G106" i="33"/>
  <c r="H106" i="33" s="1"/>
  <c r="G107" i="33"/>
  <c r="H107" i="33" s="1"/>
  <c r="G108" i="33"/>
  <c r="H108" i="33" s="1"/>
  <c r="L83" i="33"/>
  <c r="L85" i="33"/>
  <c r="L87" i="33"/>
  <c r="L89" i="33"/>
  <c r="L91" i="33"/>
  <c r="L93" i="33"/>
  <c r="L95" i="33"/>
  <c r="G82" i="33"/>
  <c r="H82" i="33" s="1"/>
  <c r="G83" i="33"/>
  <c r="H83" i="33" s="1"/>
  <c r="G84" i="33"/>
  <c r="H84" i="33" s="1"/>
  <c r="G85" i="33"/>
  <c r="H85" i="33" s="1"/>
  <c r="G86" i="33"/>
  <c r="H86" i="33" s="1"/>
  <c r="G87" i="33"/>
  <c r="H87" i="33" s="1"/>
  <c r="G88" i="33"/>
  <c r="H88" i="33" s="1"/>
  <c r="G89" i="33"/>
  <c r="H89" i="33" s="1"/>
  <c r="G90" i="33"/>
  <c r="H90" i="33" s="1"/>
  <c r="G91" i="33"/>
  <c r="H91" i="33" s="1"/>
  <c r="G92" i="33"/>
  <c r="H92" i="33" s="1"/>
  <c r="G93" i="33"/>
  <c r="H93" i="33" s="1"/>
  <c r="G94" i="33"/>
  <c r="H94" i="33" s="1"/>
  <c r="G95" i="33"/>
  <c r="H95" i="33" s="1"/>
  <c r="L69" i="33"/>
  <c r="M81" i="33" s="1"/>
  <c r="L71" i="33"/>
  <c r="L73" i="33"/>
  <c r="L75" i="33"/>
  <c r="L77" i="33"/>
  <c r="L79" i="33"/>
  <c r="L81" i="33"/>
  <c r="G68" i="33"/>
  <c r="H68" i="33" s="1"/>
  <c r="G69" i="33"/>
  <c r="H69" i="33" s="1"/>
  <c r="G70" i="33"/>
  <c r="H70" i="33" s="1"/>
  <c r="G71" i="33"/>
  <c r="H71" i="33" s="1"/>
  <c r="G72" i="33"/>
  <c r="H72" i="33" s="1"/>
  <c r="G73" i="33"/>
  <c r="H73" i="33" s="1"/>
  <c r="G74" i="33"/>
  <c r="H74" i="33" s="1"/>
  <c r="G75" i="33"/>
  <c r="H75" i="33" s="1"/>
  <c r="G76" i="33"/>
  <c r="H76" i="33" s="1"/>
  <c r="G77" i="33"/>
  <c r="H77" i="33" s="1"/>
  <c r="G78" i="33"/>
  <c r="H78" i="33" s="1"/>
  <c r="G79" i="33"/>
  <c r="H79" i="33" s="1"/>
  <c r="G80" i="33"/>
  <c r="H80" i="33" s="1"/>
  <c r="G81" i="33"/>
  <c r="H81" i="33" s="1"/>
  <c r="L56" i="33"/>
  <c r="L58" i="33"/>
  <c r="L60" i="33"/>
  <c r="L62" i="33"/>
  <c r="L64" i="33"/>
  <c r="L66" i="33"/>
  <c r="G55" i="33"/>
  <c r="H55" i="33" s="1"/>
  <c r="G56" i="33"/>
  <c r="H56" i="33" s="1"/>
  <c r="G57" i="33"/>
  <c r="H57" i="33" s="1"/>
  <c r="G58" i="33"/>
  <c r="H58" i="33" s="1"/>
  <c r="G59" i="33"/>
  <c r="H59" i="33" s="1"/>
  <c r="G60" i="33"/>
  <c r="H60" i="33" s="1"/>
  <c r="G61" i="33"/>
  <c r="H61" i="33" s="1"/>
  <c r="G62" i="33"/>
  <c r="H62" i="33" s="1"/>
  <c r="G63" i="33"/>
  <c r="H63" i="33" s="1"/>
  <c r="G64" i="33"/>
  <c r="H64" i="33" s="1"/>
  <c r="G65" i="33"/>
  <c r="H65" i="33" s="1"/>
  <c r="G66" i="33"/>
  <c r="H66" i="33" s="1"/>
  <c r="G67" i="33"/>
  <c r="H67" i="33" s="1"/>
  <c r="L42" i="33"/>
  <c r="L44" i="33"/>
  <c r="L46" i="33"/>
  <c r="L48" i="33"/>
  <c r="L50" i="33"/>
  <c r="L52" i="33"/>
  <c r="L54" i="33"/>
  <c r="G42" i="33"/>
  <c r="H42" i="33" s="1"/>
  <c r="G43" i="33"/>
  <c r="H43" i="33" s="1"/>
  <c r="G44" i="33"/>
  <c r="H44" i="33" s="1"/>
  <c r="G45" i="33"/>
  <c r="H45" i="33" s="1"/>
  <c r="G46" i="33"/>
  <c r="H46" i="33" s="1"/>
  <c r="G47" i="33"/>
  <c r="H47" i="33" s="1"/>
  <c r="G48" i="33"/>
  <c r="H48" i="33" s="1"/>
  <c r="G49" i="33"/>
  <c r="H49" i="33" s="1"/>
  <c r="G50" i="33"/>
  <c r="H50" i="33" s="1"/>
  <c r="G51" i="33"/>
  <c r="H51" i="33" s="1"/>
  <c r="G52" i="33"/>
  <c r="H52" i="33" s="1"/>
  <c r="G53" i="33"/>
  <c r="H53" i="33" s="1"/>
  <c r="G54" i="33"/>
  <c r="H54" i="33" s="1"/>
  <c r="G192" i="33"/>
  <c r="H192" i="33" s="1"/>
  <c r="G193" i="33"/>
  <c r="H193" i="33" s="1"/>
  <c r="G194" i="33"/>
  <c r="H194" i="33" s="1"/>
  <c r="G195" i="33"/>
  <c r="H195" i="33" s="1"/>
  <c r="G196" i="33"/>
  <c r="H196" i="33" s="1"/>
  <c r="G197" i="33"/>
  <c r="H197" i="33" s="1"/>
  <c r="G198" i="33"/>
  <c r="H198" i="33" s="1"/>
  <c r="G199" i="33"/>
  <c r="H199" i="33" s="1"/>
  <c r="G200" i="33"/>
  <c r="H200" i="33" s="1"/>
  <c r="G201" i="33"/>
  <c r="H201" i="33" s="1"/>
  <c r="G202" i="33"/>
  <c r="H202" i="33" s="1"/>
  <c r="G203" i="33"/>
  <c r="H203" i="33" s="1"/>
  <c r="G204" i="33"/>
  <c r="H204" i="33" s="1"/>
  <c r="G205" i="33"/>
  <c r="H205" i="33" s="1"/>
  <c r="G206" i="33"/>
  <c r="H206" i="33" s="1"/>
  <c r="G207" i="33"/>
  <c r="H207" i="33" s="1"/>
  <c r="L219" i="33"/>
  <c r="L220" i="33"/>
  <c r="L221" i="33"/>
  <c r="L222" i="33"/>
  <c r="L224" i="33"/>
  <c r="L225" i="33"/>
  <c r="L226" i="33"/>
  <c r="L227" i="33"/>
  <c r="L228" i="33"/>
  <c r="L229" i="33"/>
  <c r="G219" i="33"/>
  <c r="H219" i="33" s="1"/>
  <c r="G220" i="33"/>
  <c r="H220" i="33" s="1"/>
  <c r="G221" i="33"/>
  <c r="H221" i="33" s="1"/>
  <c r="G222" i="33"/>
  <c r="H222" i="33" s="1"/>
  <c r="G223" i="33"/>
  <c r="H223" i="33" s="1"/>
  <c r="G224" i="33"/>
  <c r="H224" i="33" s="1"/>
  <c r="G225" i="33"/>
  <c r="H225" i="33" s="1"/>
  <c r="G226" i="33"/>
  <c r="H226" i="33" s="1"/>
  <c r="G227" i="33"/>
  <c r="H227" i="33" s="1"/>
  <c r="G228" i="33"/>
  <c r="H228" i="33" s="1"/>
  <c r="G229" i="33"/>
  <c r="H229" i="33" s="1"/>
  <c r="L210" i="33"/>
  <c r="L212" i="33"/>
  <c r="L213" i="33"/>
  <c r="L214" i="33"/>
  <c r="L215" i="33"/>
  <c r="L216" i="33"/>
  <c r="L217" i="33"/>
  <c r="L218" i="33"/>
  <c r="G208" i="33"/>
  <c r="H208" i="33" s="1"/>
  <c r="G209" i="33"/>
  <c r="H209" i="33" s="1"/>
  <c r="G210" i="33"/>
  <c r="H210" i="33" s="1"/>
  <c r="G211" i="33"/>
  <c r="H211" i="33" s="1"/>
  <c r="G212" i="33"/>
  <c r="H212" i="33" s="1"/>
  <c r="G213" i="33"/>
  <c r="H213" i="33" s="1"/>
  <c r="G214" i="33"/>
  <c r="H214" i="33" s="1"/>
  <c r="G215" i="33"/>
  <c r="H215" i="33" s="1"/>
  <c r="G216" i="33"/>
  <c r="H216" i="33" s="1"/>
  <c r="G217" i="33"/>
  <c r="H217" i="33" s="1"/>
  <c r="G218" i="33"/>
  <c r="H218" i="33" s="1"/>
  <c r="K119" i="32"/>
  <c r="K121" i="32"/>
  <c r="K123" i="32"/>
  <c r="K125" i="32"/>
  <c r="K127" i="32"/>
  <c r="K129" i="32"/>
  <c r="K130" i="32"/>
  <c r="F119" i="32"/>
  <c r="G119" i="32"/>
  <c r="F120" i="32"/>
  <c r="G120" i="32"/>
  <c r="F121" i="32"/>
  <c r="G121" i="32"/>
  <c r="F122" i="32"/>
  <c r="G122" i="32"/>
  <c r="F123" i="32"/>
  <c r="G123" i="32"/>
  <c r="F124" i="32"/>
  <c r="G124" i="32"/>
  <c r="F125" i="32"/>
  <c r="G125" i="32"/>
  <c r="F126" i="32"/>
  <c r="G126" i="32"/>
  <c r="F127" i="32"/>
  <c r="G127" i="32"/>
  <c r="F128" i="32"/>
  <c r="G128" i="32"/>
  <c r="F129" i="32"/>
  <c r="G129" i="32"/>
  <c r="F130" i="32"/>
  <c r="G130" i="32"/>
  <c r="K166" i="32"/>
  <c r="K168" i="32"/>
  <c r="K170" i="32"/>
  <c r="K172" i="32"/>
  <c r="K174" i="32"/>
  <c r="F166" i="32"/>
  <c r="G166" i="32" s="1"/>
  <c r="F167" i="32"/>
  <c r="G167" i="32" s="1"/>
  <c r="F168" i="32"/>
  <c r="G168" i="32"/>
  <c r="F169" i="32"/>
  <c r="G169" i="32" s="1"/>
  <c r="F170" i="32"/>
  <c r="G170" i="32" s="1"/>
  <c r="F171" i="32"/>
  <c r="G171" i="32" s="1"/>
  <c r="F172" i="32"/>
  <c r="G172" i="32"/>
  <c r="F173" i="32"/>
  <c r="G173" i="32"/>
  <c r="F174" i="32"/>
  <c r="G174" i="32" s="1"/>
  <c r="K175" i="32"/>
  <c r="K176" i="32"/>
  <c r="K180" i="32"/>
  <c r="K182" i="32"/>
  <c r="K184" i="32"/>
  <c r="F175" i="32"/>
  <c r="G175" i="32"/>
  <c r="H184" i="32" s="1"/>
  <c r="F176" i="32"/>
  <c r="G176" i="32"/>
  <c r="F177" i="32"/>
  <c r="G177" i="32"/>
  <c r="F178" i="32"/>
  <c r="G178" i="32" s="1"/>
  <c r="F179" i="32"/>
  <c r="G179" i="32"/>
  <c r="F180" i="32"/>
  <c r="G180" i="32"/>
  <c r="F181" i="32"/>
  <c r="G181" i="32"/>
  <c r="F182" i="32"/>
  <c r="G182" i="32" s="1"/>
  <c r="F183" i="32"/>
  <c r="G183" i="32"/>
  <c r="F184" i="32"/>
  <c r="G184" i="32"/>
  <c r="K155" i="32"/>
  <c r="K157" i="32"/>
  <c r="K159" i="32"/>
  <c r="K161" i="32"/>
  <c r="K163" i="32"/>
  <c r="K165" i="32"/>
  <c r="F155" i="32"/>
  <c r="G155" i="32"/>
  <c r="F156" i="32"/>
  <c r="G156" i="32"/>
  <c r="F157" i="32"/>
  <c r="G157" i="32" s="1"/>
  <c r="F158" i="32"/>
  <c r="G158" i="32" s="1"/>
  <c r="F159" i="32"/>
  <c r="G159" i="32"/>
  <c r="F160" i="32"/>
  <c r="G160" i="32"/>
  <c r="F161" i="32"/>
  <c r="G161" i="32" s="1"/>
  <c r="F162" i="32"/>
  <c r="G162" i="32" s="1"/>
  <c r="F163" i="32"/>
  <c r="G163" i="32"/>
  <c r="F164" i="32"/>
  <c r="G164" i="32"/>
  <c r="F165" i="32"/>
  <c r="G165" i="32" s="1"/>
  <c r="K146" i="32"/>
  <c r="K148" i="32"/>
  <c r="K149" i="32"/>
  <c r="K151" i="32"/>
  <c r="K153" i="32"/>
  <c r="K154" i="32"/>
  <c r="F145" i="32"/>
  <c r="G145" i="32" s="1"/>
  <c r="F146" i="32"/>
  <c r="G146" i="32" s="1"/>
  <c r="F147" i="32"/>
  <c r="G147" i="32"/>
  <c r="F148" i="32"/>
  <c r="G148" i="32"/>
  <c r="F149" i="32"/>
  <c r="G149" i="32" s="1"/>
  <c r="F150" i="32"/>
  <c r="G150" i="32"/>
  <c r="F151" i="32"/>
  <c r="G151" i="32"/>
  <c r="F152" i="32"/>
  <c r="G152" i="32"/>
  <c r="F153" i="32"/>
  <c r="G153" i="32" s="1"/>
  <c r="F154" i="32"/>
  <c r="G154" i="32"/>
  <c r="K131" i="32"/>
  <c r="K133" i="32"/>
  <c r="K135" i="32"/>
  <c r="K137" i="32"/>
  <c r="K139" i="32"/>
  <c r="K141" i="32"/>
  <c r="K142" i="32"/>
  <c r="K144" i="32"/>
  <c r="F131" i="32"/>
  <c r="G131" i="32"/>
  <c r="F132" i="32"/>
  <c r="G132" i="32"/>
  <c r="F133" i="32"/>
  <c r="G133" i="32" s="1"/>
  <c r="F134" i="32"/>
  <c r="G134" i="32"/>
  <c r="F135" i="32"/>
  <c r="G135" i="32"/>
  <c r="F136" i="32"/>
  <c r="G136" i="32"/>
  <c r="F137" i="32"/>
  <c r="G137" i="32" s="1"/>
  <c r="F138" i="32"/>
  <c r="G138" i="32"/>
  <c r="F139" i="32"/>
  <c r="G139" i="32"/>
  <c r="F140" i="32"/>
  <c r="G140" i="32"/>
  <c r="F141" i="32"/>
  <c r="G141" i="32" s="1"/>
  <c r="F142" i="32"/>
  <c r="G142" i="32" s="1"/>
  <c r="F143" i="32"/>
  <c r="G143" i="32"/>
  <c r="F144" i="32"/>
  <c r="G144" i="32"/>
  <c r="K108" i="32"/>
  <c r="K110" i="32"/>
  <c r="K112" i="32"/>
  <c r="K114" i="32"/>
  <c r="K116" i="32"/>
  <c r="K118" i="32"/>
  <c r="F107" i="32"/>
  <c r="G107" i="32"/>
  <c r="F108" i="32"/>
  <c r="G108" i="32" s="1"/>
  <c r="F109" i="32"/>
  <c r="G109" i="32" s="1"/>
  <c r="F110" i="32"/>
  <c r="G110" i="32"/>
  <c r="F111" i="32"/>
  <c r="G111" i="32"/>
  <c r="F112" i="32"/>
  <c r="G112" i="32" s="1"/>
  <c r="F113" i="32"/>
  <c r="G113" i="32"/>
  <c r="F114" i="32"/>
  <c r="G114" i="32"/>
  <c r="F115" i="32"/>
  <c r="G115" i="32"/>
  <c r="F116" i="32"/>
  <c r="G116" i="32" s="1"/>
  <c r="F117" i="32"/>
  <c r="G117" i="32" s="1"/>
  <c r="F118" i="32"/>
  <c r="G118" i="32"/>
  <c r="K96" i="32"/>
  <c r="K98" i="32"/>
  <c r="K100" i="32"/>
  <c r="K103" i="32"/>
  <c r="K106" i="32"/>
  <c r="F96" i="32"/>
  <c r="G96" i="32" s="1"/>
  <c r="F97" i="32"/>
  <c r="G97" i="32" s="1"/>
  <c r="F98" i="32"/>
  <c r="G98" i="32"/>
  <c r="F99" i="32"/>
  <c r="G99" i="32"/>
  <c r="F100" i="32"/>
  <c r="G100" i="32" s="1"/>
  <c r="F101" i="32"/>
  <c r="G101" i="32" s="1"/>
  <c r="F102" i="32"/>
  <c r="G102" i="32"/>
  <c r="F103" i="32"/>
  <c r="G103" i="32"/>
  <c r="F104" i="32"/>
  <c r="G104" i="32" s="1"/>
  <c r="F105" i="32"/>
  <c r="G105" i="32" s="1"/>
  <c r="F106" i="32"/>
  <c r="G106" i="32"/>
  <c r="K84" i="32"/>
  <c r="K87" i="32"/>
  <c r="K89" i="32"/>
  <c r="K90" i="32"/>
  <c r="K94" i="32"/>
  <c r="K95" i="32"/>
  <c r="F84" i="32"/>
  <c r="G84" i="32"/>
  <c r="F85" i="32"/>
  <c r="G85" i="32"/>
  <c r="F86" i="32"/>
  <c r="G86" i="32" s="1"/>
  <c r="F87" i="32"/>
  <c r="G87" i="32" s="1"/>
  <c r="F88" i="32"/>
  <c r="G88" i="32"/>
  <c r="F89" i="32"/>
  <c r="G89" i="32"/>
  <c r="F90" i="32"/>
  <c r="G90" i="32" s="1"/>
  <c r="F91" i="32"/>
  <c r="G91" i="32" s="1"/>
  <c r="F92" i="32"/>
  <c r="G92" i="32"/>
  <c r="F93" i="32"/>
  <c r="G93" i="32"/>
  <c r="F94" i="32"/>
  <c r="G94" i="32" s="1"/>
  <c r="F95" i="32"/>
  <c r="G95" i="32" s="1"/>
  <c r="K72" i="32"/>
  <c r="K74" i="32"/>
  <c r="K76" i="32"/>
  <c r="K78" i="32"/>
  <c r="K80" i="32"/>
  <c r="K82" i="32"/>
  <c r="F72" i="32"/>
  <c r="G72" i="32" s="1"/>
  <c r="F73" i="32"/>
  <c r="G73" i="32"/>
  <c r="F74" i="32"/>
  <c r="G74" i="32" s="1"/>
  <c r="F75" i="32"/>
  <c r="G75" i="32" s="1"/>
  <c r="F76" i="32"/>
  <c r="G76" i="32" s="1"/>
  <c r="F77" i="32"/>
  <c r="G77" i="32"/>
  <c r="F78" i="32"/>
  <c r="G78" i="32" s="1"/>
  <c r="F79" i="32"/>
  <c r="G79" i="32" s="1"/>
  <c r="F80" i="32"/>
  <c r="G80" i="32" s="1"/>
  <c r="F81" i="32"/>
  <c r="G81" i="32"/>
  <c r="F82" i="32"/>
  <c r="G82" i="32" s="1"/>
  <c r="F83" i="32"/>
  <c r="G83" i="32" s="1"/>
  <c r="K61" i="32"/>
  <c r="K63" i="32"/>
  <c r="K65" i="32"/>
  <c r="K67" i="32"/>
  <c r="K69" i="32"/>
  <c r="K71" i="32"/>
  <c r="F61" i="32"/>
  <c r="G61" i="32"/>
  <c r="F62" i="32"/>
  <c r="G62" i="32"/>
  <c r="F63" i="32"/>
  <c r="G63" i="32" s="1"/>
  <c r="F64" i="32"/>
  <c r="G64" i="32" s="1"/>
  <c r="F65" i="32"/>
  <c r="G65" i="32"/>
  <c r="F66" i="32"/>
  <c r="G66" i="32"/>
  <c r="F67" i="32"/>
  <c r="G67" i="32" s="1"/>
  <c r="F68" i="32"/>
  <c r="G68" i="32" s="1"/>
  <c r="F69" i="32"/>
  <c r="G69" i="32"/>
  <c r="F70" i="32"/>
  <c r="G70" i="32"/>
  <c r="F71" i="32"/>
  <c r="G71" i="32" s="1"/>
  <c r="K54" i="32"/>
  <c r="L60" i="32" s="1"/>
  <c r="K56" i="32"/>
  <c r="K58" i="32"/>
  <c r="K59" i="32"/>
  <c r="F54" i="32"/>
  <c r="G54" i="32"/>
  <c r="F55" i="32"/>
  <c r="G55" i="32" s="1"/>
  <c r="F56" i="32"/>
  <c r="G56" i="32" s="1"/>
  <c r="F57" i="32"/>
  <c r="G57" i="32" s="1"/>
  <c r="F58" i="32"/>
  <c r="G58" i="32"/>
  <c r="H60" i="32" s="1"/>
  <c r="F59" i="32"/>
  <c r="G59" i="32" s="1"/>
  <c r="F60" i="32"/>
  <c r="G60" i="32" s="1"/>
  <c r="K45" i="32"/>
  <c r="K46" i="32"/>
  <c r="K47" i="32"/>
  <c r="K48" i="32"/>
  <c r="K49" i="32"/>
  <c r="K50" i="32"/>
  <c r="K52" i="32"/>
  <c r="K53" i="32"/>
  <c r="F44" i="32"/>
  <c r="G44" i="32" s="1"/>
  <c r="F45" i="32"/>
  <c r="G45" i="32"/>
  <c r="F46" i="32"/>
  <c r="G46" i="32"/>
  <c r="F47" i="32"/>
  <c r="G47" i="32" s="1"/>
  <c r="F48" i="32"/>
  <c r="G48" i="32" s="1"/>
  <c r="F49" i="32"/>
  <c r="G49" i="32"/>
  <c r="F50" i="32"/>
  <c r="G50" i="32" s="1"/>
  <c r="F51" i="32"/>
  <c r="G51" i="32" s="1"/>
  <c r="F52" i="32"/>
  <c r="G52" i="32" s="1"/>
  <c r="F53" i="32"/>
  <c r="G53" i="32"/>
  <c r="K40" i="32"/>
  <c r="L43" i="32" s="1"/>
  <c r="M43" i="32" s="1"/>
  <c r="K41" i="32"/>
  <c r="K42" i="32"/>
  <c r="K43" i="32"/>
  <c r="F33" i="32"/>
  <c r="G33" i="32"/>
  <c r="F34" i="32"/>
  <c r="G34" i="32"/>
  <c r="F35" i="32"/>
  <c r="G35" i="32"/>
  <c r="F36" i="32"/>
  <c r="G36" i="32"/>
  <c r="F37" i="32"/>
  <c r="G37" i="32" s="1"/>
  <c r="F38" i="32"/>
  <c r="G38" i="32" s="1"/>
  <c r="F39" i="32"/>
  <c r="G39" i="32"/>
  <c r="F22" i="32"/>
  <c r="G22" i="32"/>
  <c r="F23" i="32"/>
  <c r="G23" i="32"/>
  <c r="F24" i="32"/>
  <c r="G24" i="32" s="1"/>
  <c r="F25" i="32"/>
  <c r="G25" i="32" s="1"/>
  <c r="F26" i="32"/>
  <c r="G26" i="32"/>
  <c r="F27" i="32"/>
  <c r="G27" i="32" s="1"/>
  <c r="F28" i="32"/>
  <c r="G28" i="32" s="1"/>
  <c r="F29" i="32"/>
  <c r="G29" i="32" s="1"/>
  <c r="F30" i="32"/>
  <c r="G30" i="32"/>
  <c r="F31" i="32"/>
  <c r="G31" i="32"/>
  <c r="F32" i="32"/>
  <c r="G32" i="32" s="1"/>
  <c r="F9" i="32"/>
  <c r="G9" i="32" s="1"/>
  <c r="F10" i="32"/>
  <c r="G10" i="32"/>
  <c r="F11" i="32"/>
  <c r="G11" i="32"/>
  <c r="F12" i="32"/>
  <c r="G12" i="32" s="1"/>
  <c r="F13" i="32"/>
  <c r="G13" i="32" s="1"/>
  <c r="F15" i="32"/>
  <c r="G15" i="32"/>
  <c r="F16" i="32"/>
  <c r="G16" i="32"/>
  <c r="F17" i="32"/>
  <c r="G17" i="32" s="1"/>
  <c r="F18" i="32"/>
  <c r="G18" i="32" s="1"/>
  <c r="F19" i="32"/>
  <c r="G19" i="32"/>
  <c r="F20" i="32"/>
  <c r="G20" i="32" s="1"/>
  <c r="F21" i="32"/>
  <c r="G21" i="32" s="1"/>
  <c r="F2" i="32"/>
  <c r="G2" i="32" s="1"/>
  <c r="F3" i="32"/>
  <c r="G3" i="32"/>
  <c r="F4" i="32"/>
  <c r="G4" i="32"/>
  <c r="F5" i="32"/>
  <c r="G5" i="32" s="1"/>
  <c r="F6" i="32"/>
  <c r="G6" i="32" s="1"/>
  <c r="F7" i="32"/>
  <c r="G7" i="32"/>
  <c r="F8" i="32"/>
  <c r="G8" i="32"/>
  <c r="K3" i="59"/>
  <c r="K4" i="59"/>
  <c r="K6" i="59"/>
  <c r="K7" i="59"/>
  <c r="K9" i="59"/>
  <c r="K12" i="59"/>
  <c r="K14" i="59"/>
  <c r="K16" i="59"/>
  <c r="K18" i="59"/>
  <c r="F2" i="59"/>
  <c r="G2" i="59"/>
  <c r="F3" i="59"/>
  <c r="G3" i="59"/>
  <c r="F4" i="59"/>
  <c r="G4" i="59" s="1"/>
  <c r="F5" i="59"/>
  <c r="G5" i="59" s="1"/>
  <c r="F6" i="59"/>
  <c r="G6" i="59"/>
  <c r="F7" i="59"/>
  <c r="G7" i="59"/>
  <c r="F8" i="59"/>
  <c r="G8" i="59" s="1"/>
  <c r="F9" i="59"/>
  <c r="G9" i="59" s="1"/>
  <c r="F10" i="59"/>
  <c r="G10" i="59"/>
  <c r="F11" i="59"/>
  <c r="G11" i="59"/>
  <c r="F12" i="59"/>
  <c r="G12" i="59" s="1"/>
  <c r="F13" i="59"/>
  <c r="G13" i="59" s="1"/>
  <c r="F14" i="59"/>
  <c r="G14" i="59"/>
  <c r="F15" i="59"/>
  <c r="G15" i="59"/>
  <c r="F16" i="59"/>
  <c r="G16" i="59" s="1"/>
  <c r="F17" i="59"/>
  <c r="G17" i="59" s="1"/>
  <c r="F18" i="59"/>
  <c r="G18" i="59"/>
  <c r="F2" i="13"/>
  <c r="G2" i="13"/>
  <c r="F3" i="13"/>
  <c r="G3" i="13" s="1"/>
  <c r="F4" i="13"/>
  <c r="G4" i="13" s="1"/>
  <c r="F5" i="13"/>
  <c r="G5" i="13"/>
  <c r="F6" i="13"/>
  <c r="G6" i="13"/>
  <c r="F7" i="13"/>
  <c r="G7" i="13" s="1"/>
  <c r="F17" i="31"/>
  <c r="G17" i="31" s="1"/>
  <c r="M21" i="31"/>
  <c r="F18" i="31"/>
  <c r="G18" i="31" s="1"/>
  <c r="F19" i="31"/>
  <c r="G19" i="31" s="1"/>
  <c r="F20" i="31"/>
  <c r="G20" i="31" s="1"/>
  <c r="F21" i="31"/>
  <c r="G21" i="31" s="1"/>
  <c r="F13" i="31"/>
  <c r="G13" i="31" s="1"/>
  <c r="M16" i="31"/>
  <c r="F14" i="31"/>
  <c r="G14" i="31"/>
  <c r="F15" i="31"/>
  <c r="G15" i="31"/>
  <c r="F16" i="31"/>
  <c r="G16" i="31"/>
  <c r="K60" i="31"/>
  <c r="K63" i="31"/>
  <c r="F60" i="31"/>
  <c r="G60" i="31"/>
  <c r="F61" i="31"/>
  <c r="G61" i="31"/>
  <c r="F62" i="31"/>
  <c r="G62" i="31"/>
  <c r="F63" i="31"/>
  <c r="G63" i="31"/>
  <c r="F64" i="31"/>
  <c r="G64" i="31"/>
  <c r="F65" i="31"/>
  <c r="G65" i="31"/>
  <c r="K50" i="31"/>
  <c r="K51" i="31"/>
  <c r="K53" i="31"/>
  <c r="K54" i="31"/>
  <c r="K55" i="31"/>
  <c r="K56" i="31"/>
  <c r="K57" i="31"/>
  <c r="K58" i="31"/>
  <c r="F50" i="31"/>
  <c r="G50" i="31"/>
  <c r="F51" i="31"/>
  <c r="G51" i="31"/>
  <c r="F52" i="31"/>
  <c r="G52" i="31"/>
  <c r="F53" i="31"/>
  <c r="G53" i="31"/>
  <c r="F54" i="31"/>
  <c r="G54" i="31"/>
  <c r="F56" i="31"/>
  <c r="G56" i="31"/>
  <c r="F57" i="31"/>
  <c r="G57" i="31"/>
  <c r="F58" i="31"/>
  <c r="G58" i="31"/>
  <c r="F59" i="31"/>
  <c r="G59" i="31"/>
  <c r="K42" i="31"/>
  <c r="K43" i="31"/>
  <c r="K44" i="31"/>
  <c r="K46" i="31"/>
  <c r="K47" i="31"/>
  <c r="K48" i="31"/>
  <c r="K49" i="31"/>
  <c r="F42" i="31"/>
  <c r="G42" i="31" s="1"/>
  <c r="F43" i="31"/>
  <c r="G43" i="31"/>
  <c r="F44" i="31"/>
  <c r="G44" i="31"/>
  <c r="F45" i="31"/>
  <c r="G45" i="31" s="1"/>
  <c r="F46" i="31"/>
  <c r="G46" i="31" s="1"/>
  <c r="F47" i="31"/>
  <c r="G47" i="31"/>
  <c r="F48" i="31"/>
  <c r="G48" i="31"/>
  <c r="F49" i="31"/>
  <c r="G49" i="31" s="1"/>
  <c r="K27" i="31"/>
  <c r="F22" i="31"/>
  <c r="G22" i="31"/>
  <c r="F23" i="31"/>
  <c r="G23" i="31"/>
  <c r="F24" i="31"/>
  <c r="G24" i="31"/>
  <c r="F25" i="31"/>
  <c r="G25" i="31"/>
  <c r="F26" i="31"/>
  <c r="G26" i="31"/>
  <c r="F27" i="31"/>
  <c r="G27" i="31"/>
  <c r="F28" i="31"/>
  <c r="G28" i="31"/>
  <c r="F29" i="31"/>
  <c r="G29" i="31"/>
  <c r="F10" i="31"/>
  <c r="G10" i="31"/>
  <c r="F11" i="31"/>
  <c r="G11" i="31"/>
  <c r="M12" i="31"/>
  <c r="F12" i="31"/>
  <c r="G12" i="31" s="1"/>
  <c r="K4" i="31"/>
  <c r="K6" i="31"/>
  <c r="K7" i="31"/>
  <c r="K9" i="31"/>
  <c r="F2" i="31"/>
  <c r="G2" i="31"/>
  <c r="F3" i="31"/>
  <c r="G3" i="31" s="1"/>
  <c r="F4" i="31"/>
  <c r="G4" i="31" s="1"/>
  <c r="F5" i="31"/>
  <c r="G5" i="31"/>
  <c r="F6" i="31"/>
  <c r="G6" i="31"/>
  <c r="F7" i="31"/>
  <c r="G7" i="31" s="1"/>
  <c r="F8" i="31"/>
  <c r="G8" i="31" s="1"/>
  <c r="F9" i="31"/>
  <c r="G9" i="31"/>
  <c r="F42" i="10"/>
  <c r="G42" i="10"/>
  <c r="F43" i="10"/>
  <c r="G43" i="10" s="1"/>
  <c r="F44" i="10"/>
  <c r="G44" i="10" s="1"/>
  <c r="F37" i="10"/>
  <c r="G37" i="10"/>
  <c r="F38" i="10"/>
  <c r="G38" i="10"/>
  <c r="F39" i="10"/>
  <c r="G39" i="10" s="1"/>
  <c r="F40" i="10"/>
  <c r="G40" i="10" s="1"/>
  <c r="F41" i="10"/>
  <c r="G41" i="10"/>
  <c r="F32" i="10"/>
  <c r="G32" i="10"/>
  <c r="F33" i="10"/>
  <c r="G33" i="10" s="1"/>
  <c r="F34" i="10"/>
  <c r="G34" i="10" s="1"/>
  <c r="F35" i="10"/>
  <c r="G35" i="10"/>
  <c r="F36" i="10"/>
  <c r="G36" i="10"/>
  <c r="F27" i="10"/>
  <c r="G27" i="10" s="1"/>
  <c r="F28" i="10"/>
  <c r="G28" i="10" s="1"/>
  <c r="F29" i="10"/>
  <c r="G29" i="10"/>
  <c r="F30" i="10"/>
  <c r="G30" i="10"/>
  <c r="F31" i="10"/>
  <c r="G31" i="10" s="1"/>
  <c r="F21" i="10"/>
  <c r="G21" i="10" s="1"/>
  <c r="F22" i="10"/>
  <c r="G22" i="10"/>
  <c r="F23" i="10"/>
  <c r="G23" i="10"/>
  <c r="F24" i="10"/>
  <c r="G24" i="10" s="1"/>
  <c r="F25" i="10"/>
  <c r="G25" i="10" s="1"/>
  <c r="F26" i="10"/>
  <c r="G26" i="10"/>
  <c r="F12" i="10"/>
  <c r="G12" i="10"/>
  <c r="F13" i="10"/>
  <c r="G13" i="10" s="1"/>
  <c r="F14" i="10"/>
  <c r="G14" i="10" s="1"/>
  <c r="F15" i="10"/>
  <c r="G15" i="10"/>
  <c r="F16" i="10"/>
  <c r="G16" i="10"/>
  <c r="F17" i="10"/>
  <c r="G17" i="10" s="1"/>
  <c r="F18" i="10"/>
  <c r="G18" i="10" s="1"/>
  <c r="F19" i="10"/>
  <c r="G19" i="10"/>
  <c r="F20" i="10"/>
  <c r="G20" i="10"/>
  <c r="F2" i="10"/>
  <c r="G2" i="10" s="1"/>
  <c r="F3" i="10"/>
  <c r="G3" i="10" s="1"/>
  <c r="F4" i="10"/>
  <c r="G4" i="10"/>
  <c r="F5" i="10"/>
  <c r="G5" i="10"/>
  <c r="F6" i="10"/>
  <c r="G6" i="10" s="1"/>
  <c r="F7" i="10"/>
  <c r="G7" i="10" s="1"/>
  <c r="F8" i="10"/>
  <c r="G8" i="10"/>
  <c r="F9" i="10"/>
  <c r="G9" i="10"/>
  <c r="F10" i="10"/>
  <c r="G10" i="10" s="1"/>
  <c r="F11" i="10"/>
  <c r="G11" i="10" s="1"/>
  <c r="F2" i="62"/>
  <c r="G2" i="62" s="1"/>
  <c r="F24" i="62"/>
  <c r="G24" i="62" s="1"/>
  <c r="F25" i="62"/>
  <c r="G25" i="62" s="1"/>
  <c r="F26" i="62"/>
  <c r="G26" i="62" s="1"/>
  <c r="F27" i="62"/>
  <c r="G27" i="62" s="1"/>
  <c r="F28" i="62"/>
  <c r="G28" i="62"/>
  <c r="F29" i="62"/>
  <c r="G29" i="62" s="1"/>
  <c r="F30" i="62"/>
  <c r="G30" i="62" s="1"/>
  <c r="F31" i="62"/>
  <c r="G31" i="62" s="1"/>
  <c r="F32" i="62"/>
  <c r="G32" i="62"/>
  <c r="F33" i="62"/>
  <c r="G33" i="62"/>
  <c r="F34" i="62"/>
  <c r="G34" i="62"/>
  <c r="F35" i="62"/>
  <c r="G35" i="62" s="1"/>
  <c r="F36" i="62"/>
  <c r="G36" i="62" s="1"/>
  <c r="F22" i="62"/>
  <c r="G22" i="62"/>
  <c r="F23" i="62"/>
  <c r="G23" i="62" s="1"/>
  <c r="F12" i="62"/>
  <c r="G12" i="62" s="1"/>
  <c r="F13" i="62"/>
  <c r="G13" i="62"/>
  <c r="F14" i="62"/>
  <c r="G14" i="62" s="1"/>
  <c r="F15" i="62"/>
  <c r="G15" i="62" s="1"/>
  <c r="F16" i="62"/>
  <c r="G16" i="62" s="1"/>
  <c r="F17" i="62"/>
  <c r="G17" i="62" s="1"/>
  <c r="F18" i="62"/>
  <c r="G18" i="62" s="1"/>
  <c r="F19" i="62"/>
  <c r="G19" i="62" s="1"/>
  <c r="F20" i="62"/>
  <c r="G20" i="62" s="1"/>
  <c r="F21" i="62"/>
  <c r="G21" i="62" s="1"/>
  <c r="F3" i="62"/>
  <c r="G3" i="62"/>
  <c r="F4" i="62"/>
  <c r="G4" i="62" s="1"/>
  <c r="F5" i="62"/>
  <c r="G5" i="62" s="1"/>
  <c r="F6" i="62"/>
  <c r="G6" i="62" s="1"/>
  <c r="F7" i="62"/>
  <c r="G7" i="62" s="1"/>
  <c r="F8" i="62"/>
  <c r="G8" i="62" s="1"/>
  <c r="F9" i="62"/>
  <c r="G9" i="62" s="1"/>
  <c r="F10" i="62"/>
  <c r="G10" i="62" s="1"/>
  <c r="F11" i="62"/>
  <c r="G11" i="62"/>
  <c r="F122" i="48"/>
  <c r="G122" i="48" s="1"/>
  <c r="F123" i="48"/>
  <c r="G123" i="48" s="1"/>
  <c r="F124" i="48"/>
  <c r="G124" i="48" s="1"/>
  <c r="F125" i="48"/>
  <c r="G125" i="48"/>
  <c r="F126" i="48"/>
  <c r="G126" i="48" s="1"/>
  <c r="F127" i="48"/>
  <c r="G127" i="48" s="1"/>
  <c r="F128" i="48"/>
  <c r="G128" i="48" s="1"/>
  <c r="F129" i="48"/>
  <c r="G129" i="48"/>
  <c r="F130" i="48"/>
  <c r="G130" i="48" s="1"/>
  <c r="F131" i="48"/>
  <c r="G131" i="48" s="1"/>
  <c r="F132" i="48"/>
  <c r="G132" i="48" s="1"/>
  <c r="F133" i="48"/>
  <c r="G133" i="48"/>
  <c r="F134" i="48"/>
  <c r="G134" i="48" s="1"/>
  <c r="F135" i="48"/>
  <c r="G135" i="48" s="1"/>
  <c r="F136" i="48"/>
  <c r="G136" i="48" s="1"/>
  <c r="F137" i="48"/>
  <c r="G137" i="48" s="1"/>
  <c r="K140" i="48"/>
  <c r="K144" i="48"/>
  <c r="K146" i="48"/>
  <c r="K148" i="48"/>
  <c r="F139" i="48"/>
  <c r="G139" i="48" s="1"/>
  <c r="F140" i="48"/>
  <c r="G140" i="48" s="1"/>
  <c r="F141" i="48"/>
  <c r="G141" i="48" s="1"/>
  <c r="F142" i="48"/>
  <c r="G142" i="48" s="1"/>
  <c r="F143" i="48"/>
  <c r="G143" i="48" s="1"/>
  <c r="F144" i="48"/>
  <c r="G144" i="48" s="1"/>
  <c r="F145" i="48"/>
  <c r="G145" i="48" s="1"/>
  <c r="F146" i="48"/>
  <c r="G146" i="48" s="1"/>
  <c r="F147" i="48"/>
  <c r="G147" i="48" s="1"/>
  <c r="F148" i="48"/>
  <c r="G148" i="48" s="1"/>
  <c r="F149" i="48"/>
  <c r="G149" i="48" s="1"/>
  <c r="F150" i="48"/>
  <c r="G150" i="48" s="1"/>
  <c r="F151" i="48"/>
  <c r="G151" i="48" s="1"/>
  <c r="K106" i="48"/>
  <c r="K110" i="48"/>
  <c r="L121" i="48" s="1"/>
  <c r="K114" i="48"/>
  <c r="F106" i="48"/>
  <c r="G106" i="48" s="1"/>
  <c r="F107" i="48"/>
  <c r="G107" i="48" s="1"/>
  <c r="F108" i="48"/>
  <c r="G108" i="48" s="1"/>
  <c r="F109" i="48"/>
  <c r="G109" i="48" s="1"/>
  <c r="F110" i="48"/>
  <c r="G110" i="48" s="1"/>
  <c r="F111" i="48"/>
  <c r="G111" i="48" s="1"/>
  <c r="F112" i="48"/>
  <c r="G112" i="48" s="1"/>
  <c r="F113" i="48"/>
  <c r="G113" i="48" s="1"/>
  <c r="F114" i="48"/>
  <c r="G114" i="48" s="1"/>
  <c r="F115" i="48"/>
  <c r="G115" i="48" s="1"/>
  <c r="F116" i="48"/>
  <c r="G116" i="48" s="1"/>
  <c r="F117" i="48"/>
  <c r="G117" i="48" s="1"/>
  <c r="F118" i="48"/>
  <c r="G118" i="48" s="1"/>
  <c r="F119" i="48"/>
  <c r="G119" i="48" s="1"/>
  <c r="F120" i="48"/>
  <c r="G120" i="48" s="1"/>
  <c r="F121" i="48"/>
  <c r="G121" i="48" s="1"/>
  <c r="K90" i="48"/>
  <c r="K91" i="48"/>
  <c r="K92" i="48"/>
  <c r="K96" i="48"/>
  <c r="K98" i="48"/>
  <c r="K102" i="48"/>
  <c r="K104" i="48"/>
  <c r="F90" i="48"/>
  <c r="G90" i="48"/>
  <c r="F91" i="48"/>
  <c r="G91" i="48"/>
  <c r="F92" i="48"/>
  <c r="G92" i="48"/>
  <c r="F93" i="48"/>
  <c r="G93" i="48"/>
  <c r="F94" i="48"/>
  <c r="G94" i="48"/>
  <c r="F95" i="48"/>
  <c r="G95" i="48"/>
  <c r="F96" i="48"/>
  <c r="G96" i="48"/>
  <c r="F97" i="48"/>
  <c r="G97" i="48"/>
  <c r="F98" i="48"/>
  <c r="G98" i="48"/>
  <c r="F99" i="48"/>
  <c r="G99" i="48"/>
  <c r="F100" i="48"/>
  <c r="G100" i="48"/>
  <c r="F101" i="48"/>
  <c r="G101" i="48"/>
  <c r="F102" i="48"/>
  <c r="G102" i="48"/>
  <c r="F103" i="48"/>
  <c r="G103" i="48"/>
  <c r="F104" i="48"/>
  <c r="G104" i="48"/>
  <c r="F105" i="48"/>
  <c r="G105" i="48"/>
  <c r="K75" i="48"/>
  <c r="K77" i="48"/>
  <c r="K79" i="48"/>
  <c r="K81" i="48"/>
  <c r="K83" i="48"/>
  <c r="K85" i="48"/>
  <c r="K87" i="48"/>
  <c r="K89" i="48"/>
  <c r="F75" i="48"/>
  <c r="G75" i="48" s="1"/>
  <c r="F76" i="48"/>
  <c r="G76" i="48" s="1"/>
  <c r="F77" i="48"/>
  <c r="G77" i="48" s="1"/>
  <c r="F78" i="48"/>
  <c r="G78" i="48" s="1"/>
  <c r="F79" i="48"/>
  <c r="G79" i="48" s="1"/>
  <c r="F80" i="48"/>
  <c r="G80" i="48" s="1"/>
  <c r="F81" i="48"/>
  <c r="G81" i="48" s="1"/>
  <c r="F82" i="48"/>
  <c r="G82" i="48" s="1"/>
  <c r="F83" i="48"/>
  <c r="G83" i="48" s="1"/>
  <c r="F84" i="48"/>
  <c r="G84" i="48" s="1"/>
  <c r="F85" i="48"/>
  <c r="G85" i="48" s="1"/>
  <c r="F86" i="48"/>
  <c r="G86" i="48" s="1"/>
  <c r="F87" i="48"/>
  <c r="G87" i="48" s="1"/>
  <c r="F88" i="48"/>
  <c r="G88" i="48" s="1"/>
  <c r="F89" i="48"/>
  <c r="G89" i="48" s="1"/>
  <c r="K59" i="48"/>
  <c r="K61" i="48"/>
  <c r="K63" i="48"/>
  <c r="K65" i="48"/>
  <c r="K67" i="48"/>
  <c r="K69" i="48"/>
  <c r="K71" i="48"/>
  <c r="F59" i="48"/>
  <c r="G59" i="48"/>
  <c r="F60" i="48"/>
  <c r="G60" i="48"/>
  <c r="F61" i="48"/>
  <c r="G61" i="48"/>
  <c r="F62" i="48"/>
  <c r="G62" i="48"/>
  <c r="F63" i="48"/>
  <c r="G63" i="48"/>
  <c r="F64" i="48"/>
  <c r="G64" i="48"/>
  <c r="F65" i="48"/>
  <c r="G65" i="48"/>
  <c r="F66" i="48"/>
  <c r="G66" i="48"/>
  <c r="F67" i="48"/>
  <c r="G67" i="48"/>
  <c r="F68" i="48"/>
  <c r="G68" i="48"/>
  <c r="F69" i="48"/>
  <c r="G69" i="48"/>
  <c r="F70" i="48"/>
  <c r="G70" i="48"/>
  <c r="F71" i="48"/>
  <c r="G71" i="48"/>
  <c r="F72" i="48"/>
  <c r="G72" i="48"/>
  <c r="F73" i="48"/>
  <c r="G73" i="48"/>
  <c r="F74" i="48"/>
  <c r="G74" i="48"/>
  <c r="K44" i="48"/>
  <c r="K46" i="48"/>
  <c r="L58" i="48" s="1"/>
  <c r="K48" i="48"/>
  <c r="K50" i="48"/>
  <c r="K52" i="48"/>
  <c r="K54" i="48"/>
  <c r="K56" i="48"/>
  <c r="K58" i="48"/>
  <c r="F44" i="48"/>
  <c r="G44" i="48" s="1"/>
  <c r="F45" i="48"/>
  <c r="G45" i="48" s="1"/>
  <c r="F46" i="48"/>
  <c r="G46" i="48" s="1"/>
  <c r="F47" i="48"/>
  <c r="G47" i="48" s="1"/>
  <c r="F48" i="48"/>
  <c r="G48" i="48" s="1"/>
  <c r="F49" i="48"/>
  <c r="G49" i="48" s="1"/>
  <c r="F50" i="48"/>
  <c r="G50" i="48" s="1"/>
  <c r="F51" i="48"/>
  <c r="G51" i="48" s="1"/>
  <c r="F52" i="48"/>
  <c r="G52" i="48" s="1"/>
  <c r="F53" i="48"/>
  <c r="G53" i="48" s="1"/>
  <c r="F54" i="48"/>
  <c r="G54" i="48" s="1"/>
  <c r="F55" i="48"/>
  <c r="G55" i="48" s="1"/>
  <c r="F56" i="48"/>
  <c r="G56" i="48" s="1"/>
  <c r="F57" i="48"/>
  <c r="G57" i="48" s="1"/>
  <c r="F58" i="48"/>
  <c r="G58" i="48" s="1"/>
  <c r="F27" i="48"/>
  <c r="G27" i="48" s="1"/>
  <c r="F28" i="48"/>
  <c r="G28" i="48" s="1"/>
  <c r="F29" i="48"/>
  <c r="G29" i="48" s="1"/>
  <c r="F30" i="48"/>
  <c r="G30" i="48" s="1"/>
  <c r="F31" i="48"/>
  <c r="G31" i="48" s="1"/>
  <c r="F32" i="48"/>
  <c r="G32" i="48" s="1"/>
  <c r="F33" i="48"/>
  <c r="G33" i="48" s="1"/>
  <c r="F34" i="48"/>
  <c r="G34" i="48" s="1"/>
  <c r="F35" i="48"/>
  <c r="G35" i="48" s="1"/>
  <c r="F36" i="48"/>
  <c r="G36" i="48" s="1"/>
  <c r="F37" i="48"/>
  <c r="G37" i="48" s="1"/>
  <c r="F38" i="48"/>
  <c r="G38" i="48" s="1"/>
  <c r="F39" i="48"/>
  <c r="G39" i="48" s="1"/>
  <c r="F40" i="48"/>
  <c r="G40" i="48" s="1"/>
  <c r="F41" i="48"/>
  <c r="G41" i="48" s="1"/>
  <c r="F42" i="48"/>
  <c r="G42" i="48" s="1"/>
  <c r="F43" i="48"/>
  <c r="G43" i="48" s="1"/>
  <c r="K11" i="48"/>
  <c r="K13" i="48"/>
  <c r="L26" i="48" s="1"/>
  <c r="K15" i="48"/>
  <c r="K17" i="48"/>
  <c r="K19" i="48"/>
  <c r="K21" i="48"/>
  <c r="K23" i="48"/>
  <c r="K25" i="48"/>
  <c r="F11" i="48"/>
  <c r="G11" i="48" s="1"/>
  <c r="F12" i="48"/>
  <c r="G12" i="48" s="1"/>
  <c r="F13" i="48"/>
  <c r="G13" i="48" s="1"/>
  <c r="F14" i="48"/>
  <c r="G14" i="48" s="1"/>
  <c r="F15" i="48"/>
  <c r="G15" i="48" s="1"/>
  <c r="F16" i="48"/>
  <c r="G16" i="48" s="1"/>
  <c r="F17" i="48"/>
  <c r="G17" i="48" s="1"/>
  <c r="F18" i="48"/>
  <c r="G18" i="48" s="1"/>
  <c r="F19" i="48"/>
  <c r="G19" i="48" s="1"/>
  <c r="F20" i="48"/>
  <c r="G20" i="48" s="1"/>
  <c r="F21" i="48"/>
  <c r="G21" i="48" s="1"/>
  <c r="F22" i="48"/>
  <c r="G22" i="48" s="1"/>
  <c r="F23" i="48"/>
  <c r="G23" i="48" s="1"/>
  <c r="F24" i="48"/>
  <c r="G24" i="48" s="1"/>
  <c r="F25" i="48"/>
  <c r="G25" i="48" s="1"/>
  <c r="F26" i="48"/>
  <c r="G26" i="48" s="1"/>
  <c r="K2" i="48"/>
  <c r="K3" i="48"/>
  <c r="K4" i="48"/>
  <c r="K5" i="48"/>
  <c r="K7" i="48"/>
  <c r="K8" i="48"/>
  <c r="K9" i="48"/>
  <c r="K10" i="48"/>
  <c r="F2" i="48"/>
  <c r="G2" i="48" s="1"/>
  <c r="F3" i="48"/>
  <c r="G3" i="48" s="1"/>
  <c r="F4" i="48"/>
  <c r="G4" i="48" s="1"/>
  <c r="F5" i="48"/>
  <c r="G5" i="48" s="1"/>
  <c r="F6" i="48"/>
  <c r="G6" i="48" s="1"/>
  <c r="F7" i="48"/>
  <c r="G7" i="48" s="1"/>
  <c r="F8" i="48"/>
  <c r="G8" i="48" s="1"/>
  <c r="F9" i="48"/>
  <c r="G9" i="48" s="1"/>
  <c r="F10" i="48"/>
  <c r="G10" i="48" s="1"/>
  <c r="K14" i="11"/>
  <c r="K15" i="11"/>
  <c r="F7" i="11"/>
  <c r="G7" i="11" s="1"/>
  <c r="F8" i="11"/>
  <c r="G8" i="11" s="1"/>
  <c r="F9" i="11"/>
  <c r="G9" i="11" s="1"/>
  <c r="F10" i="11"/>
  <c r="G10" i="11" s="1"/>
  <c r="F11" i="11"/>
  <c r="G11" i="11" s="1"/>
  <c r="F12" i="11"/>
  <c r="G12" i="11" s="1"/>
  <c r="F13" i="11"/>
  <c r="G13" i="11" s="1"/>
  <c r="F14" i="11"/>
  <c r="G14" i="11" s="1"/>
  <c r="F15" i="11"/>
  <c r="G15" i="11" s="1"/>
  <c r="K25" i="11"/>
  <c r="K26" i="11"/>
  <c r="K27" i="11"/>
  <c r="K28" i="11"/>
  <c r="K30" i="11"/>
  <c r="K32" i="11"/>
  <c r="K33" i="11"/>
  <c r="K34" i="11"/>
  <c r="F24" i="11"/>
  <c r="G24" i="11"/>
  <c r="F25" i="11"/>
  <c r="G25" i="11" s="1"/>
  <c r="F26" i="11"/>
  <c r="G26" i="11" s="1"/>
  <c r="F27" i="11"/>
  <c r="G27" i="11" s="1"/>
  <c r="F28" i="11"/>
  <c r="G28" i="11"/>
  <c r="F29" i="11"/>
  <c r="G29" i="11" s="1"/>
  <c r="F30" i="11"/>
  <c r="G30" i="11" s="1"/>
  <c r="F31" i="11"/>
  <c r="G31" i="11" s="1"/>
  <c r="F32" i="11"/>
  <c r="G32" i="11"/>
  <c r="F33" i="11"/>
  <c r="G33" i="11" s="1"/>
  <c r="F34" i="11"/>
  <c r="G34" i="11" s="1"/>
  <c r="K17" i="11"/>
  <c r="K20" i="11"/>
  <c r="K21" i="11"/>
  <c r="K22" i="11"/>
  <c r="K23" i="11"/>
  <c r="F16" i="11"/>
  <c r="G16" i="11"/>
  <c r="F17" i="11"/>
  <c r="G17" i="11"/>
  <c r="F18" i="11"/>
  <c r="G18" i="11"/>
  <c r="F19" i="11"/>
  <c r="G19" i="11"/>
  <c r="F20" i="11"/>
  <c r="G20" i="11"/>
  <c r="F21" i="11"/>
  <c r="G21" i="11"/>
  <c r="F22" i="11"/>
  <c r="G22" i="11"/>
  <c r="F23" i="11"/>
  <c r="G23" i="11"/>
  <c r="F5" i="11"/>
  <c r="G5" i="11"/>
  <c r="F6" i="11"/>
  <c r="G6" i="11"/>
  <c r="F2" i="11"/>
  <c r="G2" i="11"/>
  <c r="F3" i="11"/>
  <c r="G3" i="11"/>
  <c r="F4" i="11"/>
  <c r="G4" i="11"/>
  <c r="F2" i="5"/>
  <c r="G2" i="5"/>
  <c r="F3" i="5"/>
  <c r="G3" i="5"/>
  <c r="F4" i="5"/>
  <c r="G4" i="5"/>
  <c r="F5" i="5"/>
  <c r="G5" i="5"/>
  <c r="F6" i="5"/>
  <c r="G6" i="5"/>
  <c r="F7" i="5"/>
  <c r="G7" i="5"/>
  <c r="F8" i="5"/>
  <c r="G8" i="5"/>
  <c r="F9" i="5"/>
  <c r="G9" i="5"/>
  <c r="F10" i="5"/>
  <c r="G10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K2" i="29"/>
  <c r="K3" i="29"/>
  <c r="K4" i="29"/>
  <c r="K5" i="29"/>
  <c r="K6" i="29"/>
  <c r="K7" i="29"/>
  <c r="K8" i="29"/>
  <c r="K9" i="29"/>
  <c r="K10" i="29"/>
  <c r="K11" i="29"/>
  <c r="K12" i="29"/>
  <c r="K13" i="29"/>
  <c r="K14" i="29"/>
  <c r="K15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F53" i="29"/>
  <c r="G53" i="29"/>
  <c r="F54" i="29"/>
  <c r="G54" i="29"/>
  <c r="F55" i="29"/>
  <c r="G55" i="29"/>
  <c r="K35" i="29"/>
  <c r="K38" i="29"/>
  <c r="L55" i="29" s="1"/>
  <c r="K40" i="29"/>
  <c r="K42" i="29"/>
  <c r="K44" i="29"/>
  <c r="K47" i="29"/>
  <c r="K50" i="29"/>
  <c r="K52" i="29"/>
  <c r="F181" i="29"/>
  <c r="G181" i="29"/>
  <c r="F182" i="29"/>
  <c r="G182" i="29"/>
  <c r="F183" i="29"/>
  <c r="G183" i="29"/>
  <c r="F184" i="29"/>
  <c r="G184" i="29"/>
  <c r="F185" i="29"/>
  <c r="G185" i="29"/>
  <c r="F186" i="29"/>
  <c r="G186" i="29"/>
  <c r="F187" i="29"/>
  <c r="G187" i="29"/>
  <c r="F188" i="29"/>
  <c r="G188" i="29"/>
  <c r="F189" i="29"/>
  <c r="G189" i="29"/>
  <c r="F190" i="29"/>
  <c r="G190" i="29"/>
  <c r="F191" i="29"/>
  <c r="G191" i="29"/>
  <c r="F192" i="29"/>
  <c r="G192" i="29"/>
  <c r="F193" i="29"/>
  <c r="G193" i="29"/>
  <c r="F194" i="29"/>
  <c r="G194" i="29"/>
  <c r="F195" i="29"/>
  <c r="G195" i="29"/>
  <c r="F196" i="29"/>
  <c r="G196" i="29"/>
  <c r="F197" i="29"/>
  <c r="G197" i="29"/>
  <c r="F198" i="29"/>
  <c r="G198" i="29"/>
  <c r="K187" i="29"/>
  <c r="K189" i="29"/>
  <c r="K191" i="29"/>
  <c r="K195" i="29"/>
  <c r="K197" i="29"/>
  <c r="F144" i="29"/>
  <c r="G144" i="29" s="1"/>
  <c r="F145" i="29"/>
  <c r="G145" i="29" s="1"/>
  <c r="F146" i="29"/>
  <c r="G146" i="29" s="1"/>
  <c r="F147" i="29"/>
  <c r="G147" i="29" s="1"/>
  <c r="F148" i="29"/>
  <c r="G148" i="29" s="1"/>
  <c r="F149" i="29"/>
  <c r="G149" i="29" s="1"/>
  <c r="F150" i="29"/>
  <c r="G150" i="29"/>
  <c r="F151" i="29"/>
  <c r="G151" i="29" s="1"/>
  <c r="F152" i="29"/>
  <c r="G152" i="29" s="1"/>
  <c r="F153" i="29"/>
  <c r="G153" i="29" s="1"/>
  <c r="F154" i="29"/>
  <c r="G154" i="29"/>
  <c r="F155" i="29"/>
  <c r="G155" i="29" s="1"/>
  <c r="F156" i="29"/>
  <c r="G156" i="29" s="1"/>
  <c r="F157" i="29"/>
  <c r="G157" i="29" s="1"/>
  <c r="F158" i="29"/>
  <c r="G158" i="29"/>
  <c r="F159" i="29"/>
  <c r="G159" i="29" s="1"/>
  <c r="F160" i="29"/>
  <c r="G160" i="29" s="1"/>
  <c r="F161" i="29"/>
  <c r="G161" i="29" s="1"/>
  <c r="F162" i="29"/>
  <c r="G162" i="29"/>
  <c r="F163" i="29"/>
  <c r="G163" i="29" s="1"/>
  <c r="K148" i="29"/>
  <c r="L163" i="29" s="1"/>
  <c r="K150" i="29"/>
  <c r="K152" i="29"/>
  <c r="K154" i="29"/>
  <c r="K158" i="29"/>
  <c r="K160" i="29"/>
  <c r="K129" i="29"/>
  <c r="L143" i="29" s="1"/>
  <c r="K133" i="29"/>
  <c r="K135" i="29"/>
  <c r="K137" i="29"/>
  <c r="K139" i="29"/>
  <c r="K141" i="29"/>
  <c r="F127" i="29"/>
  <c r="G127" i="29"/>
  <c r="F128" i="29"/>
  <c r="G128" i="29" s="1"/>
  <c r="F129" i="29"/>
  <c r="G129" i="29" s="1"/>
  <c r="H143" i="29" s="1"/>
  <c r="M143" i="29" s="1"/>
  <c r="F130" i="29"/>
  <c r="G130" i="29" s="1"/>
  <c r="F131" i="29"/>
  <c r="G131" i="29" s="1"/>
  <c r="F132" i="29"/>
  <c r="G132" i="29" s="1"/>
  <c r="F133" i="29"/>
  <c r="G133" i="29" s="1"/>
  <c r="F134" i="29"/>
  <c r="G134" i="29" s="1"/>
  <c r="F135" i="29"/>
  <c r="G135" i="29"/>
  <c r="F136" i="29"/>
  <c r="G136" i="29" s="1"/>
  <c r="F137" i="29"/>
  <c r="G137" i="29" s="1"/>
  <c r="F138" i="29"/>
  <c r="G138" i="29" s="1"/>
  <c r="F139" i="29"/>
  <c r="G139" i="29"/>
  <c r="F140" i="29"/>
  <c r="G140" i="29" s="1"/>
  <c r="F141" i="29"/>
  <c r="G141" i="29" s="1"/>
  <c r="F142" i="29"/>
  <c r="G142" i="29" s="1"/>
  <c r="F143" i="29"/>
  <c r="G143" i="29"/>
  <c r="F37" i="6"/>
  <c r="G37" i="6" s="1"/>
  <c r="F38" i="6"/>
  <c r="G38" i="6" s="1"/>
  <c r="F39" i="6"/>
  <c r="G39" i="6" s="1"/>
  <c r="F40" i="6"/>
  <c r="G40" i="6"/>
  <c r="F41" i="6"/>
  <c r="G41" i="6" s="1"/>
  <c r="F42" i="6"/>
  <c r="G42" i="6" s="1"/>
  <c r="F43" i="6"/>
  <c r="G43" i="6" s="1"/>
  <c r="F44" i="6"/>
  <c r="G44" i="6" s="1"/>
  <c r="F45" i="6"/>
  <c r="G45" i="6" s="1"/>
  <c r="F46" i="6"/>
  <c r="G46" i="6" s="1"/>
  <c r="F47" i="6"/>
  <c r="G47" i="6" s="1"/>
  <c r="F48" i="6"/>
  <c r="G48" i="6" s="1"/>
  <c r="F49" i="6"/>
  <c r="G49" i="6" s="1"/>
  <c r="F27" i="6"/>
  <c r="G27" i="6" s="1"/>
  <c r="F28" i="6"/>
  <c r="G28" i="6" s="1"/>
  <c r="F29" i="6"/>
  <c r="G29" i="6"/>
  <c r="F30" i="6"/>
  <c r="G30" i="6" s="1"/>
  <c r="F31" i="6"/>
  <c r="G31" i="6" s="1"/>
  <c r="F32" i="6"/>
  <c r="G32" i="6" s="1"/>
  <c r="F33" i="6"/>
  <c r="G33" i="6" s="1"/>
  <c r="F34" i="6"/>
  <c r="G34" i="6" s="1"/>
  <c r="F35" i="6"/>
  <c r="G35" i="6" s="1"/>
  <c r="F36" i="6"/>
  <c r="G36" i="6" s="1"/>
  <c r="F14" i="6"/>
  <c r="G14" i="6" s="1"/>
  <c r="H26" i="6" s="1"/>
  <c r="F15" i="6"/>
  <c r="G15" i="6" s="1"/>
  <c r="F16" i="6"/>
  <c r="G16" i="6" s="1"/>
  <c r="F17" i="6"/>
  <c r="G17" i="6" s="1"/>
  <c r="F18" i="6"/>
  <c r="G18" i="6"/>
  <c r="F19" i="6"/>
  <c r="G19" i="6" s="1"/>
  <c r="F20" i="6"/>
  <c r="G20" i="6" s="1"/>
  <c r="F21" i="6"/>
  <c r="G21" i="6" s="1"/>
  <c r="F22" i="6"/>
  <c r="G22" i="6"/>
  <c r="F23" i="6"/>
  <c r="G23" i="6" s="1"/>
  <c r="F24" i="6"/>
  <c r="G24" i="6" s="1"/>
  <c r="F25" i="6"/>
  <c r="G25" i="6" s="1"/>
  <c r="F26" i="6"/>
  <c r="G26" i="6"/>
  <c r="F2" i="6"/>
  <c r="G2" i="6" s="1"/>
  <c r="F3" i="6"/>
  <c r="G3" i="6" s="1"/>
  <c r="F4" i="6"/>
  <c r="G4" i="6" s="1"/>
  <c r="F5" i="6"/>
  <c r="G5" i="6" s="1"/>
  <c r="F6" i="6"/>
  <c r="G6" i="6" s="1"/>
  <c r="F7" i="6"/>
  <c r="G7" i="6" s="1"/>
  <c r="F8" i="6"/>
  <c r="G8" i="6" s="1"/>
  <c r="F9" i="6"/>
  <c r="G9" i="6" s="1"/>
  <c r="F10" i="6"/>
  <c r="G10" i="6" s="1"/>
  <c r="F11" i="6"/>
  <c r="G11" i="6" s="1"/>
  <c r="F12" i="6"/>
  <c r="G12" i="6" s="1"/>
  <c r="F13" i="6"/>
  <c r="G13" i="6"/>
  <c r="F169" i="28"/>
  <c r="G169" i="28" s="1"/>
  <c r="F170" i="28"/>
  <c r="G170" i="28" s="1"/>
  <c r="F171" i="28"/>
  <c r="G171" i="28" s="1"/>
  <c r="F172" i="28"/>
  <c r="G172" i="28" s="1"/>
  <c r="F173" i="28"/>
  <c r="G173" i="28" s="1"/>
  <c r="F174" i="28"/>
  <c r="G174" i="28"/>
  <c r="F175" i="28"/>
  <c r="G175" i="28"/>
  <c r="F176" i="28"/>
  <c r="G176" i="28" s="1"/>
  <c r="F177" i="28"/>
  <c r="G177" i="28" s="1"/>
  <c r="F178" i="28"/>
  <c r="G178" i="28" s="1"/>
  <c r="F179" i="28"/>
  <c r="G179" i="28" s="1"/>
  <c r="F180" i="28"/>
  <c r="G180" i="28" s="1"/>
  <c r="F181" i="28"/>
  <c r="G181" i="28"/>
  <c r="F182" i="28"/>
  <c r="G182" i="28"/>
  <c r="F183" i="28"/>
  <c r="G183" i="28"/>
  <c r="F184" i="28"/>
  <c r="G184" i="28" s="1"/>
  <c r="F185" i="28"/>
  <c r="G185" i="28" s="1"/>
  <c r="F186" i="28"/>
  <c r="G186" i="28"/>
  <c r="F187" i="28"/>
  <c r="G187" i="28" s="1"/>
  <c r="K169" i="28"/>
  <c r="K171" i="28"/>
  <c r="K173" i="28"/>
  <c r="K175" i="28"/>
  <c r="K177" i="28"/>
  <c r="K179" i="28"/>
  <c r="K181" i="28"/>
  <c r="K183" i="28"/>
  <c r="K185" i="28"/>
  <c r="K187" i="28"/>
  <c r="K203" i="28"/>
  <c r="K199" i="28"/>
  <c r="K197" i="28"/>
  <c r="K195" i="28"/>
  <c r="L204" i="28" s="1"/>
  <c r="F188" i="28"/>
  <c r="G188" i="28" s="1"/>
  <c r="F189" i="28"/>
  <c r="G189" i="28" s="1"/>
  <c r="F190" i="28"/>
  <c r="G190" i="28"/>
  <c r="F191" i="28"/>
  <c r="G191" i="28"/>
  <c r="F192" i="28"/>
  <c r="G192" i="28"/>
  <c r="F193" i="28"/>
  <c r="G193" i="28"/>
  <c r="F194" i="28"/>
  <c r="G194" i="28"/>
  <c r="F195" i="28"/>
  <c r="G195" i="28"/>
  <c r="F196" i="28"/>
  <c r="G196" i="28"/>
  <c r="F197" i="28"/>
  <c r="G197" i="28"/>
  <c r="F198" i="28"/>
  <c r="G198" i="28"/>
  <c r="F199" i="28"/>
  <c r="G199" i="28"/>
  <c r="F200" i="28"/>
  <c r="G200" i="28"/>
  <c r="F201" i="28"/>
  <c r="G201" i="28"/>
  <c r="F202" i="28"/>
  <c r="G202" i="28"/>
  <c r="F203" i="28"/>
  <c r="G203" i="28"/>
  <c r="F204" i="28"/>
  <c r="G204" i="28"/>
  <c r="F129" i="28"/>
  <c r="G129" i="28"/>
  <c r="F130" i="28"/>
  <c r="G130" i="28"/>
  <c r="F131" i="28"/>
  <c r="G131" i="28"/>
  <c r="F132" i="28"/>
  <c r="G132" i="28"/>
  <c r="F133" i="28"/>
  <c r="G133" i="28"/>
  <c r="F134" i="28"/>
  <c r="G134" i="28"/>
  <c r="F135" i="28"/>
  <c r="G135" i="28"/>
  <c r="F136" i="28"/>
  <c r="G136" i="28"/>
  <c r="F137" i="28"/>
  <c r="G137" i="28"/>
  <c r="F138" i="28"/>
  <c r="G138" i="28"/>
  <c r="F139" i="28"/>
  <c r="G139" i="28"/>
  <c r="F140" i="28"/>
  <c r="G140" i="28"/>
  <c r="F141" i="28"/>
  <c r="G141" i="28"/>
  <c r="F142" i="28"/>
  <c r="G142" i="28"/>
  <c r="F143" i="28"/>
  <c r="G143" i="28"/>
  <c r="F144" i="28"/>
  <c r="G144" i="28"/>
  <c r="F145" i="28"/>
  <c r="G145" i="28"/>
  <c r="F146" i="28"/>
  <c r="G146" i="28"/>
  <c r="F147" i="28"/>
  <c r="G147" i="28"/>
  <c r="F148" i="28"/>
  <c r="G148" i="28"/>
  <c r="F149" i="28"/>
  <c r="G149" i="28"/>
  <c r="K129" i="28"/>
  <c r="K131" i="28"/>
  <c r="K133" i="28"/>
  <c r="K135" i="28"/>
  <c r="K137" i="28"/>
  <c r="K139" i="28"/>
  <c r="K141" i="28"/>
  <c r="K143" i="28"/>
  <c r="K147" i="28"/>
  <c r="K149" i="28"/>
  <c r="K109" i="28"/>
  <c r="K110" i="28"/>
  <c r="K112" i="28"/>
  <c r="K114" i="28"/>
  <c r="K116" i="28"/>
  <c r="K118" i="28"/>
  <c r="K120" i="28"/>
  <c r="K121" i="28"/>
  <c r="K123" i="28"/>
  <c r="K128" i="28"/>
  <c r="F109" i="28"/>
  <c r="G109" i="28"/>
  <c r="F110" i="28"/>
  <c r="G110" i="28"/>
  <c r="F111" i="28"/>
  <c r="G111" i="28"/>
  <c r="F112" i="28"/>
  <c r="G112" i="28"/>
  <c r="F113" i="28"/>
  <c r="G113" i="28"/>
  <c r="F114" i="28"/>
  <c r="G114" i="28"/>
  <c r="F115" i="28"/>
  <c r="G115" i="28"/>
  <c r="F116" i="28"/>
  <c r="G116" i="28"/>
  <c r="F117" i="28"/>
  <c r="G117" i="28"/>
  <c r="F118" i="28"/>
  <c r="G118" i="28"/>
  <c r="F119" i="28"/>
  <c r="G119" i="28"/>
  <c r="F120" i="28"/>
  <c r="G120" i="28"/>
  <c r="F121" i="28"/>
  <c r="G121" i="28"/>
  <c r="F122" i="28"/>
  <c r="G122" i="28"/>
  <c r="F123" i="28"/>
  <c r="G123" i="28"/>
  <c r="F124" i="28"/>
  <c r="G124" i="28"/>
  <c r="F125" i="28"/>
  <c r="G125" i="28"/>
  <c r="F126" i="28"/>
  <c r="G126" i="28"/>
  <c r="F127" i="28"/>
  <c r="G127" i="28"/>
  <c r="F128" i="28"/>
  <c r="G128" i="28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G29" i="27"/>
  <c r="F30" i="27"/>
  <c r="G30" i="27"/>
  <c r="F31" i="27"/>
  <c r="G31" i="27"/>
  <c r="F32" i="27"/>
  <c r="G32" i="27"/>
  <c r="F134" i="27"/>
  <c r="G134" i="27"/>
  <c r="F135" i="27"/>
  <c r="G135" i="27"/>
  <c r="F136" i="27"/>
  <c r="G136" i="27"/>
  <c r="F137" i="27"/>
  <c r="G137" i="27"/>
  <c r="F138" i="27"/>
  <c r="G138" i="27"/>
  <c r="F139" i="27"/>
  <c r="G139" i="27"/>
  <c r="F140" i="27"/>
  <c r="G140" i="27"/>
  <c r="F141" i="27"/>
  <c r="G141" i="27"/>
  <c r="F142" i="27"/>
  <c r="G142" i="27"/>
  <c r="F143" i="27"/>
  <c r="G143" i="27"/>
  <c r="F144" i="27"/>
  <c r="G144" i="27"/>
  <c r="F145" i="27"/>
  <c r="G145" i="27"/>
  <c r="F146" i="27"/>
  <c r="G146" i="27"/>
  <c r="F147" i="27"/>
  <c r="G147" i="27"/>
  <c r="F148" i="27"/>
  <c r="G148" i="27"/>
  <c r="K134" i="27"/>
  <c r="K136" i="27"/>
  <c r="K138" i="27"/>
  <c r="K140" i="27"/>
  <c r="K142" i="27"/>
  <c r="K144" i="27"/>
  <c r="K146" i="27"/>
  <c r="K121" i="27"/>
  <c r="K122" i="27"/>
  <c r="K124" i="27"/>
  <c r="K126" i="27"/>
  <c r="K128" i="27"/>
  <c r="K130" i="27"/>
  <c r="K132" i="27"/>
  <c r="F120" i="27"/>
  <c r="G120" i="27"/>
  <c r="F121" i="27"/>
  <c r="G121" i="27"/>
  <c r="F122" i="27"/>
  <c r="G122" i="27"/>
  <c r="F123" i="27"/>
  <c r="G123" i="27"/>
  <c r="F124" i="27"/>
  <c r="G124" i="27"/>
  <c r="F125" i="27"/>
  <c r="G125" i="27"/>
  <c r="F126" i="27"/>
  <c r="G126" i="27"/>
  <c r="F127" i="27"/>
  <c r="G127" i="27"/>
  <c r="F128" i="27"/>
  <c r="G128" i="27"/>
  <c r="F129" i="27"/>
  <c r="G129" i="27"/>
  <c r="F130" i="27"/>
  <c r="G130" i="27"/>
  <c r="F131" i="27"/>
  <c r="G131" i="27"/>
  <c r="F132" i="27"/>
  <c r="G132" i="27"/>
  <c r="F133" i="27"/>
  <c r="G133" i="27"/>
  <c r="K209" i="27"/>
  <c r="K207" i="27"/>
  <c r="K205" i="27"/>
  <c r="K203" i="27"/>
  <c r="K201" i="27"/>
  <c r="K199" i="27"/>
  <c r="K197" i="27"/>
  <c r="F197" i="27"/>
  <c r="G197" i="27" s="1"/>
  <c r="F198" i="27"/>
  <c r="G198" i="27" s="1"/>
  <c r="F199" i="27"/>
  <c r="G199" i="27" s="1"/>
  <c r="F200" i="27"/>
  <c r="G200" i="27" s="1"/>
  <c r="F201" i="27"/>
  <c r="G201" i="27"/>
  <c r="F202" i="27"/>
  <c r="G202" i="27" s="1"/>
  <c r="F203" i="27"/>
  <c r="G203" i="27" s="1"/>
  <c r="F204" i="27"/>
  <c r="G204" i="27" s="1"/>
  <c r="F205" i="27"/>
  <c r="G205" i="27" s="1"/>
  <c r="F206" i="27"/>
  <c r="G206" i="27" s="1"/>
  <c r="F207" i="27"/>
  <c r="G207" i="27" s="1"/>
  <c r="F208" i="27"/>
  <c r="G208" i="27" s="1"/>
  <c r="F209" i="27"/>
  <c r="G209" i="27" s="1"/>
  <c r="F149" i="25"/>
  <c r="G149" i="25" s="1"/>
  <c r="F150" i="25"/>
  <c r="G150" i="25" s="1"/>
  <c r="F151" i="25"/>
  <c r="G151" i="25" s="1"/>
  <c r="F152" i="25"/>
  <c r="G152" i="25" s="1"/>
  <c r="F153" i="25"/>
  <c r="G153" i="25" s="1"/>
  <c r="F154" i="25"/>
  <c r="G154" i="25" s="1"/>
  <c r="F155" i="25"/>
  <c r="G155" i="25" s="1"/>
  <c r="F162" i="25"/>
  <c r="G162" i="25" s="1"/>
  <c r="F163" i="25"/>
  <c r="G163" i="25" s="1"/>
  <c r="F164" i="25"/>
  <c r="G164" i="25" s="1"/>
  <c r="F165" i="25"/>
  <c r="G165" i="25" s="1"/>
  <c r="F166" i="25"/>
  <c r="G166" i="25" s="1"/>
  <c r="F167" i="25"/>
  <c r="G167" i="25" s="1"/>
  <c r="F168" i="25"/>
  <c r="G168" i="25" s="1"/>
  <c r="F169" i="25"/>
  <c r="G169" i="25" s="1"/>
  <c r="F170" i="25"/>
  <c r="G170" i="25" s="1"/>
  <c r="K162" i="25"/>
  <c r="K163" i="25"/>
  <c r="K164" i="25"/>
  <c r="K166" i="25"/>
  <c r="K168" i="25"/>
  <c r="K169" i="25"/>
  <c r="K170" i="25"/>
  <c r="F141" i="25"/>
  <c r="G141" i="25" s="1"/>
  <c r="F142" i="25"/>
  <c r="G142" i="25" s="1"/>
  <c r="F143" i="25"/>
  <c r="G143" i="25" s="1"/>
  <c r="F144" i="25"/>
  <c r="G144" i="25" s="1"/>
  <c r="F145" i="25"/>
  <c r="G145" i="25" s="1"/>
  <c r="F146" i="25"/>
  <c r="G146" i="25" s="1"/>
  <c r="F147" i="25"/>
  <c r="G147" i="25"/>
  <c r="F148" i="25"/>
  <c r="G148" i="25" s="1"/>
  <c r="K141" i="25"/>
  <c r="K143" i="25"/>
  <c r="K144" i="25"/>
  <c r="K146" i="25"/>
  <c r="K148" i="25"/>
  <c r="K130" i="25"/>
  <c r="K131" i="25"/>
  <c r="K132" i="25"/>
  <c r="K134" i="25"/>
  <c r="K136" i="25"/>
  <c r="K138" i="25"/>
  <c r="K140" i="25"/>
  <c r="F130" i="25"/>
  <c r="G130" i="25"/>
  <c r="F131" i="25"/>
  <c r="G131" i="25" s="1"/>
  <c r="F132" i="25"/>
  <c r="G132" i="25"/>
  <c r="F133" i="25"/>
  <c r="G133" i="25" s="1"/>
  <c r="F134" i="25"/>
  <c r="G134" i="25" s="1"/>
  <c r="F135" i="25"/>
  <c r="G135" i="25" s="1"/>
  <c r="F136" i="25"/>
  <c r="G136" i="25" s="1"/>
  <c r="F137" i="25"/>
  <c r="G137" i="25" s="1"/>
  <c r="F138" i="25"/>
  <c r="G138" i="25"/>
  <c r="F139" i="25"/>
  <c r="G139" i="25" s="1"/>
  <c r="F140" i="25"/>
  <c r="G140" i="25"/>
  <c r="F171" i="25"/>
  <c r="G171" i="25"/>
  <c r="F172" i="25"/>
  <c r="G172" i="25"/>
  <c r="F173" i="25"/>
  <c r="G173" i="25" s="1"/>
  <c r="F174" i="25"/>
  <c r="G174" i="25"/>
  <c r="F175" i="25"/>
  <c r="G175" i="25"/>
  <c r="F176" i="25"/>
  <c r="G176" i="25"/>
  <c r="F177" i="25"/>
  <c r="G177" i="25" s="1"/>
  <c r="F178" i="25"/>
  <c r="G178" i="25"/>
  <c r="F179" i="25"/>
  <c r="G179" i="25"/>
  <c r="F180" i="25"/>
  <c r="G180" i="25"/>
  <c r="K171" i="25"/>
  <c r="K173" i="25"/>
  <c r="K174" i="25"/>
  <c r="K177" i="25"/>
  <c r="K178" i="25"/>
  <c r="K179" i="25"/>
  <c r="K180" i="25"/>
  <c r="F120" i="25"/>
  <c r="G120" i="25" s="1"/>
  <c r="F121" i="25"/>
  <c r="G121" i="25" s="1"/>
  <c r="F122" i="25"/>
  <c r="G122" i="25" s="1"/>
  <c r="F123" i="25"/>
  <c r="G123" i="25"/>
  <c r="F124" i="25"/>
  <c r="G124" i="25" s="1"/>
  <c r="F125" i="25"/>
  <c r="G125" i="25" s="1"/>
  <c r="F126" i="25"/>
  <c r="G126" i="25" s="1"/>
  <c r="F127" i="25"/>
  <c r="G127" i="25" s="1"/>
  <c r="F128" i="25"/>
  <c r="G128" i="25" s="1"/>
  <c r="F129" i="25"/>
  <c r="G129" i="25" s="1"/>
  <c r="K111" i="25"/>
  <c r="K113" i="25"/>
  <c r="K115" i="25"/>
  <c r="K117" i="25"/>
  <c r="K119" i="25"/>
  <c r="F111" i="25"/>
  <c r="G111" i="25"/>
  <c r="F112" i="25"/>
  <c r="G112" i="25" s="1"/>
  <c r="F113" i="25"/>
  <c r="G113" i="25"/>
  <c r="F114" i="25"/>
  <c r="G114" i="25" s="1"/>
  <c r="F115" i="25"/>
  <c r="G115" i="25"/>
  <c r="F116" i="25"/>
  <c r="G116" i="25" s="1"/>
  <c r="F117" i="25"/>
  <c r="G117" i="25"/>
  <c r="F118" i="25"/>
  <c r="G118" i="25" s="1"/>
  <c r="F119" i="25"/>
  <c r="G119" i="25"/>
  <c r="K101" i="25"/>
  <c r="K103" i="25"/>
  <c r="K105" i="25"/>
  <c r="K107" i="25"/>
  <c r="K109" i="25"/>
  <c r="K110" i="25"/>
  <c r="F101" i="25"/>
  <c r="G101" i="25"/>
  <c r="F102" i="25"/>
  <c r="G102" i="25" s="1"/>
  <c r="F103" i="25"/>
  <c r="G103" i="25"/>
  <c r="F104" i="25"/>
  <c r="G104" i="25" s="1"/>
  <c r="F105" i="25"/>
  <c r="G105" i="25"/>
  <c r="F106" i="25"/>
  <c r="G106" i="25" s="1"/>
  <c r="F107" i="25"/>
  <c r="G107" i="25"/>
  <c r="F108" i="25"/>
  <c r="G108" i="25" s="1"/>
  <c r="F109" i="25"/>
  <c r="G109" i="25"/>
  <c r="F110" i="25"/>
  <c r="G110" i="25" s="1"/>
  <c r="K90" i="25"/>
  <c r="K91" i="25"/>
  <c r="K93" i="25"/>
  <c r="K95" i="25"/>
  <c r="K97" i="25"/>
  <c r="K98" i="25"/>
  <c r="K99" i="25"/>
  <c r="K100" i="25"/>
  <c r="F90" i="25"/>
  <c r="G90" i="25"/>
  <c r="F91" i="25"/>
  <c r="G91" i="25" s="1"/>
  <c r="F92" i="25"/>
  <c r="G92" i="25"/>
  <c r="F93" i="25"/>
  <c r="G93" i="25" s="1"/>
  <c r="F94" i="25"/>
  <c r="G94" i="25"/>
  <c r="F95" i="25"/>
  <c r="G95" i="25" s="1"/>
  <c r="F96" i="25"/>
  <c r="G96" i="25"/>
  <c r="F97" i="25"/>
  <c r="G97" i="25" s="1"/>
  <c r="F98" i="25"/>
  <c r="G98" i="25"/>
  <c r="F99" i="25"/>
  <c r="G99" i="25" s="1"/>
  <c r="F100" i="25"/>
  <c r="G100" i="25"/>
  <c r="F79" i="25"/>
  <c r="G79" i="25" s="1"/>
  <c r="F80" i="25"/>
  <c r="G80" i="25"/>
  <c r="F81" i="25"/>
  <c r="G81" i="25" s="1"/>
  <c r="F82" i="25"/>
  <c r="G82" i="25"/>
  <c r="F83" i="25"/>
  <c r="G83" i="25" s="1"/>
  <c r="F84" i="25"/>
  <c r="G84" i="25"/>
  <c r="F85" i="25"/>
  <c r="G85" i="25" s="1"/>
  <c r="F86" i="25"/>
  <c r="G86" i="25"/>
  <c r="F87" i="25"/>
  <c r="G87" i="25" s="1"/>
  <c r="F88" i="25"/>
  <c r="G88" i="25"/>
  <c r="F89" i="25"/>
  <c r="G89" i="25" s="1"/>
  <c r="F71" i="25"/>
  <c r="G71" i="25"/>
  <c r="F72" i="25"/>
  <c r="G72" i="25" s="1"/>
  <c r="F73" i="25"/>
  <c r="G73" i="25"/>
  <c r="F74" i="25"/>
  <c r="G74" i="25" s="1"/>
  <c r="F75" i="25"/>
  <c r="G75" i="25"/>
  <c r="F76" i="25"/>
  <c r="G76" i="25"/>
  <c r="F77" i="25"/>
  <c r="G77" i="25"/>
  <c r="F78" i="25"/>
  <c r="G78" i="25" s="1"/>
  <c r="K71" i="25"/>
  <c r="K76" i="25"/>
  <c r="K78" i="25"/>
  <c r="F63" i="25"/>
  <c r="G63" i="25" s="1"/>
  <c r="F64" i="25"/>
  <c r="G64" i="25"/>
  <c r="F65" i="25"/>
  <c r="G65" i="25" s="1"/>
  <c r="F66" i="25"/>
  <c r="G66" i="25" s="1"/>
  <c r="F67" i="25"/>
  <c r="G67" i="25" s="1"/>
  <c r="F68" i="25"/>
  <c r="G68" i="25" s="1"/>
  <c r="F69" i="25"/>
  <c r="G69" i="25" s="1"/>
  <c r="F70" i="25"/>
  <c r="G70" i="25" s="1"/>
  <c r="K63" i="25"/>
  <c r="K64" i="25"/>
  <c r="K66" i="25"/>
  <c r="K67" i="25"/>
  <c r="K68" i="25"/>
  <c r="K70" i="25"/>
  <c r="K54" i="25"/>
  <c r="M62" i="25"/>
  <c r="K56" i="25"/>
  <c r="K59" i="25"/>
  <c r="K61" i="25"/>
  <c r="F52" i="25"/>
  <c r="G52" i="25" s="1"/>
  <c r="F53" i="25"/>
  <c r="G53" i="25" s="1"/>
  <c r="F54" i="25"/>
  <c r="G54" i="25" s="1"/>
  <c r="F55" i="25"/>
  <c r="G55" i="25" s="1"/>
  <c r="F56" i="25"/>
  <c r="G56" i="25" s="1"/>
  <c r="F57" i="25"/>
  <c r="G57" i="25" s="1"/>
  <c r="F58" i="25"/>
  <c r="G58" i="25" s="1"/>
  <c r="F59" i="25"/>
  <c r="G59" i="25" s="1"/>
  <c r="F60" i="25"/>
  <c r="G60" i="25" s="1"/>
  <c r="F61" i="25"/>
  <c r="G61" i="25" s="1"/>
  <c r="F62" i="25"/>
  <c r="G62" i="25" s="1"/>
  <c r="F37" i="25"/>
  <c r="G37" i="25"/>
  <c r="F38" i="25"/>
  <c r="G38" i="25" s="1"/>
  <c r="F39" i="25"/>
  <c r="G39" i="25" s="1"/>
  <c r="F40" i="25"/>
  <c r="G40" i="25" s="1"/>
  <c r="F41" i="25"/>
  <c r="G41" i="25"/>
  <c r="F42" i="25"/>
  <c r="G42" i="25" s="1"/>
  <c r="F43" i="25"/>
  <c r="G43" i="25" s="1"/>
  <c r="F44" i="25"/>
  <c r="G44" i="25" s="1"/>
  <c r="F45" i="25"/>
  <c r="G45" i="25" s="1"/>
  <c r="F46" i="25"/>
  <c r="G46" i="25" s="1"/>
  <c r="F47" i="25"/>
  <c r="G47" i="25" s="1"/>
  <c r="F48" i="25"/>
  <c r="G48" i="25" s="1"/>
  <c r="F49" i="25"/>
  <c r="G49" i="25" s="1"/>
  <c r="F50" i="25"/>
  <c r="G50" i="25" s="1"/>
  <c r="F51" i="25"/>
  <c r="G51" i="25" s="1"/>
  <c r="F22" i="25"/>
  <c r="G22" i="25" s="1"/>
  <c r="F23" i="25"/>
  <c r="G23" i="25" s="1"/>
  <c r="F24" i="25"/>
  <c r="G24" i="25" s="1"/>
  <c r="F25" i="25"/>
  <c r="G25" i="25" s="1"/>
  <c r="F26" i="25"/>
  <c r="G26" i="25" s="1"/>
  <c r="F27" i="25"/>
  <c r="G27" i="25" s="1"/>
  <c r="F28" i="25"/>
  <c r="G28" i="25" s="1"/>
  <c r="F29" i="25"/>
  <c r="G29" i="25" s="1"/>
  <c r="F30" i="25"/>
  <c r="G30" i="25" s="1"/>
  <c r="F31" i="25"/>
  <c r="G31" i="25" s="1"/>
  <c r="F32" i="25"/>
  <c r="G32" i="25" s="1"/>
  <c r="F33" i="25"/>
  <c r="G33" i="25" s="1"/>
  <c r="F34" i="25"/>
  <c r="G34" i="25" s="1"/>
  <c r="F35" i="25"/>
  <c r="G35" i="25"/>
  <c r="F36" i="25"/>
  <c r="G36" i="25" s="1"/>
  <c r="F2" i="25"/>
  <c r="G2" i="25" s="1"/>
  <c r="F3" i="25"/>
  <c r="G3" i="25" s="1"/>
  <c r="F4" i="25"/>
  <c r="G4" i="25" s="1"/>
  <c r="F5" i="25"/>
  <c r="G5" i="25" s="1"/>
  <c r="F6" i="25"/>
  <c r="G6" i="25" s="1"/>
  <c r="F7" i="25"/>
  <c r="G7" i="25" s="1"/>
  <c r="F8" i="25"/>
  <c r="G8" i="25"/>
  <c r="F9" i="25"/>
  <c r="G9" i="25" s="1"/>
  <c r="F10" i="25"/>
  <c r="G10" i="25" s="1"/>
  <c r="F11" i="25"/>
  <c r="G11" i="25" s="1"/>
  <c r="F12" i="25"/>
  <c r="G12" i="25" s="1"/>
  <c r="F13" i="25"/>
  <c r="G13" i="25" s="1"/>
  <c r="F14" i="25"/>
  <c r="G14" i="25" s="1"/>
  <c r="F15" i="25"/>
  <c r="G15" i="25" s="1"/>
  <c r="F16" i="25"/>
  <c r="G16" i="25"/>
  <c r="F17" i="25"/>
  <c r="G17" i="25" s="1"/>
  <c r="F18" i="25"/>
  <c r="G18" i="25" s="1"/>
  <c r="F19" i="25"/>
  <c r="G19" i="25" s="1"/>
  <c r="F20" i="25"/>
  <c r="G20" i="25" s="1"/>
  <c r="F21" i="25"/>
  <c r="G21" i="25" s="1"/>
  <c r="K97" i="24"/>
  <c r="K99" i="24"/>
  <c r="K100" i="24"/>
  <c r="K102" i="24"/>
  <c r="K104" i="24"/>
  <c r="K106" i="24"/>
  <c r="K108" i="24"/>
  <c r="K109" i="24"/>
  <c r="F97" i="24"/>
  <c r="G97" i="24"/>
  <c r="F98" i="24"/>
  <c r="G98" i="24"/>
  <c r="F99" i="24"/>
  <c r="G99" i="24"/>
  <c r="F100" i="24"/>
  <c r="G100" i="24"/>
  <c r="F101" i="24"/>
  <c r="G101" i="24"/>
  <c r="F102" i="24"/>
  <c r="G102" i="24"/>
  <c r="F103" i="24"/>
  <c r="G103" i="24"/>
  <c r="F104" i="24"/>
  <c r="G104" i="24"/>
  <c r="F105" i="24"/>
  <c r="G105" i="24"/>
  <c r="F106" i="24"/>
  <c r="G106" i="24"/>
  <c r="F107" i="24"/>
  <c r="G107" i="24"/>
  <c r="F108" i="24"/>
  <c r="G108" i="24"/>
  <c r="F109" i="24"/>
  <c r="G109" i="24"/>
  <c r="K201" i="23"/>
  <c r="F29" i="23"/>
  <c r="G29" i="23" s="1"/>
  <c r="F30" i="23"/>
  <c r="G30" i="23" s="1"/>
  <c r="F31" i="23"/>
  <c r="G31" i="23" s="1"/>
  <c r="F32" i="23"/>
  <c r="G32" i="23" s="1"/>
  <c r="F33" i="23"/>
  <c r="G33" i="23" s="1"/>
  <c r="F34" i="23"/>
  <c r="G34" i="23" s="1"/>
  <c r="F35" i="23"/>
  <c r="G35" i="23"/>
  <c r="F36" i="23"/>
  <c r="G36" i="23" s="1"/>
  <c r="F37" i="23"/>
  <c r="G37" i="23" s="1"/>
  <c r="F132" i="22"/>
  <c r="G132" i="22" s="1"/>
  <c r="F133" i="22"/>
  <c r="G133" i="22" s="1"/>
  <c r="F134" i="22"/>
  <c r="G134" i="22" s="1"/>
  <c r="F135" i="22"/>
  <c r="G135" i="22" s="1"/>
  <c r="F136" i="22"/>
  <c r="G136" i="22" s="1"/>
  <c r="F137" i="22"/>
  <c r="G137" i="22" s="1"/>
  <c r="F138" i="22"/>
  <c r="G138" i="22" s="1"/>
  <c r="F139" i="22"/>
  <c r="G139" i="22" s="1"/>
  <c r="F140" i="22"/>
  <c r="G140" i="22" s="1"/>
  <c r="F141" i="22"/>
  <c r="G141" i="22" s="1"/>
  <c r="K135" i="22"/>
  <c r="K139" i="22"/>
  <c r="K141" i="22"/>
  <c r="F142" i="22"/>
  <c r="G142" i="22" s="1"/>
  <c r="F143" i="22"/>
  <c r="G143" i="22" s="1"/>
  <c r="F144" i="22"/>
  <c r="G144" i="22" s="1"/>
  <c r="F145" i="22"/>
  <c r="G145" i="22" s="1"/>
  <c r="F146" i="22"/>
  <c r="G146" i="22" s="1"/>
  <c r="F147" i="22"/>
  <c r="G147" i="22" s="1"/>
  <c r="F148" i="22"/>
  <c r="G148" i="22" s="1"/>
  <c r="F149" i="22"/>
  <c r="G149" i="22"/>
  <c r="F150" i="22"/>
  <c r="G150" i="22" s="1"/>
  <c r="F151" i="22"/>
  <c r="G151" i="22" s="1"/>
  <c r="F152" i="22"/>
  <c r="G152" i="22" s="1"/>
  <c r="F153" i="22"/>
  <c r="G153" i="22" s="1"/>
  <c r="F154" i="22"/>
  <c r="G154" i="22" s="1"/>
  <c r="K146" i="22"/>
  <c r="K148" i="22"/>
  <c r="K150" i="22"/>
  <c r="K151" i="22"/>
  <c r="K153" i="22"/>
  <c r="F162" i="23"/>
  <c r="G162" i="23" s="1"/>
  <c r="F163" i="23"/>
  <c r="G163" i="23" s="1"/>
  <c r="F164" i="23"/>
  <c r="G164" i="23" s="1"/>
  <c r="F165" i="23"/>
  <c r="G165" i="23" s="1"/>
  <c r="F166" i="23"/>
  <c r="G166" i="23" s="1"/>
  <c r="F167" i="23"/>
  <c r="G167" i="23" s="1"/>
  <c r="F168" i="23"/>
  <c r="G168" i="23" s="1"/>
  <c r="K69" i="19"/>
  <c r="K70" i="19"/>
  <c r="K71" i="19"/>
  <c r="K72" i="19"/>
  <c r="K73" i="19"/>
  <c r="K74" i="19"/>
  <c r="K75" i="19"/>
  <c r="F70" i="19"/>
  <c r="G70" i="19" s="1"/>
  <c r="F71" i="19"/>
  <c r="G71" i="19" s="1"/>
  <c r="F73" i="19"/>
  <c r="G73" i="19" s="1"/>
  <c r="F74" i="19"/>
  <c r="G74" i="19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147" i="19"/>
  <c r="K148" i="19"/>
  <c r="K149" i="19"/>
  <c r="K150" i="19"/>
  <c r="F135" i="19"/>
  <c r="G135" i="19" s="1"/>
  <c r="F136" i="19"/>
  <c r="G136" i="19" s="1"/>
  <c r="F137" i="19"/>
  <c r="G137" i="19" s="1"/>
  <c r="F138" i="19"/>
  <c r="G138" i="19"/>
  <c r="F139" i="19"/>
  <c r="G139" i="19" s="1"/>
  <c r="F140" i="19"/>
  <c r="G140" i="19" s="1"/>
  <c r="F141" i="19"/>
  <c r="G141" i="19" s="1"/>
  <c r="F142" i="19"/>
  <c r="G142" i="19" s="1"/>
  <c r="F143" i="19"/>
  <c r="G143" i="19" s="1"/>
  <c r="F144" i="19"/>
  <c r="G144" i="19" s="1"/>
  <c r="F145" i="19"/>
  <c r="G145" i="19" s="1"/>
  <c r="F146" i="19"/>
  <c r="G146" i="19"/>
  <c r="F147" i="19"/>
  <c r="G147" i="19" s="1"/>
  <c r="F148" i="19"/>
  <c r="G148" i="19" s="1"/>
  <c r="F149" i="19"/>
  <c r="G149" i="19" s="1"/>
  <c r="F150" i="19"/>
  <c r="G150" i="19"/>
  <c r="K119" i="19"/>
  <c r="K121" i="19"/>
  <c r="K122" i="19"/>
  <c r="K124" i="19"/>
  <c r="K126" i="19"/>
  <c r="K128" i="19"/>
  <c r="K130" i="19"/>
  <c r="K132" i="19"/>
  <c r="K134" i="19"/>
  <c r="F119" i="19"/>
  <c r="G119" i="19" s="1"/>
  <c r="F120" i="19"/>
  <c r="G120" i="19" s="1"/>
  <c r="F121" i="19"/>
  <c r="G121" i="19" s="1"/>
  <c r="F122" i="19"/>
  <c r="G122" i="19" s="1"/>
  <c r="F123" i="19"/>
  <c r="G123" i="19" s="1"/>
  <c r="F124" i="19"/>
  <c r="G124" i="19" s="1"/>
  <c r="F125" i="19"/>
  <c r="G125" i="19" s="1"/>
  <c r="F126" i="19"/>
  <c r="G126" i="19" s="1"/>
  <c r="F127" i="19"/>
  <c r="G127" i="19" s="1"/>
  <c r="F128" i="19"/>
  <c r="G128" i="19" s="1"/>
  <c r="F129" i="19"/>
  <c r="G129" i="19" s="1"/>
  <c r="F130" i="19"/>
  <c r="G130" i="19" s="1"/>
  <c r="F131" i="19"/>
  <c r="G131" i="19" s="1"/>
  <c r="F132" i="19"/>
  <c r="G132" i="19" s="1"/>
  <c r="F133" i="19"/>
  <c r="G133" i="19" s="1"/>
  <c r="F134" i="19"/>
  <c r="G134" i="19" s="1"/>
  <c r="F157" i="24"/>
  <c r="G157" i="24"/>
  <c r="F158" i="24"/>
  <c r="G158" i="24" s="1"/>
  <c r="F159" i="24"/>
  <c r="G159" i="24" s="1"/>
  <c r="F160" i="24"/>
  <c r="G160" i="24" s="1"/>
  <c r="F161" i="24"/>
  <c r="G161" i="24"/>
  <c r="F162" i="24"/>
  <c r="G162" i="24" s="1"/>
  <c r="F163" i="24"/>
  <c r="G163" i="24" s="1"/>
  <c r="F164" i="24"/>
  <c r="G164" i="24" s="1"/>
  <c r="F165" i="24"/>
  <c r="G165" i="24" s="1"/>
  <c r="F166" i="24"/>
  <c r="G166" i="24" s="1"/>
  <c r="F167" i="24"/>
  <c r="G167" i="24" s="1"/>
  <c r="K157" i="24"/>
  <c r="K159" i="24"/>
  <c r="K161" i="24"/>
  <c r="K162" i="24"/>
  <c r="K164" i="24"/>
  <c r="K166" i="24"/>
  <c r="K167" i="24"/>
  <c r="F146" i="24"/>
  <c r="G146" i="24"/>
  <c r="F147" i="24"/>
  <c r="G147" i="24"/>
  <c r="F148" i="24"/>
  <c r="G148" i="24"/>
  <c r="F149" i="24"/>
  <c r="G149" i="24"/>
  <c r="F150" i="24"/>
  <c r="G150" i="24"/>
  <c r="F151" i="24"/>
  <c r="G151" i="24"/>
  <c r="F152" i="24"/>
  <c r="G152" i="24"/>
  <c r="F153" i="24"/>
  <c r="G153" i="24"/>
  <c r="F154" i="24"/>
  <c r="G154" i="24"/>
  <c r="F155" i="24"/>
  <c r="G155" i="24"/>
  <c r="F156" i="24"/>
  <c r="G156" i="24"/>
  <c r="K147" i="24"/>
  <c r="K148" i="24"/>
  <c r="K152" i="24"/>
  <c r="K154" i="24"/>
  <c r="K156" i="24"/>
  <c r="F124" i="24"/>
  <c r="G124" i="24"/>
  <c r="F125" i="24"/>
  <c r="G125" i="24" s="1"/>
  <c r="F126" i="24"/>
  <c r="G126" i="24" s="1"/>
  <c r="F127" i="24"/>
  <c r="G127" i="24" s="1"/>
  <c r="F128" i="24"/>
  <c r="G128" i="24"/>
  <c r="F129" i="24"/>
  <c r="G129" i="24" s="1"/>
  <c r="F130" i="24"/>
  <c r="G130" i="24" s="1"/>
  <c r="F131" i="24"/>
  <c r="G131" i="24" s="1"/>
  <c r="F132" i="24"/>
  <c r="G132" i="24" s="1"/>
  <c r="F133" i="24"/>
  <c r="G133" i="24" s="1"/>
  <c r="K124" i="24"/>
  <c r="K127" i="24"/>
  <c r="K128" i="24"/>
  <c r="K130" i="24"/>
  <c r="K131" i="24"/>
  <c r="K133" i="24"/>
  <c r="F110" i="24"/>
  <c r="G110" i="24" s="1"/>
  <c r="F111" i="24"/>
  <c r="G111" i="24" s="1"/>
  <c r="F112" i="24"/>
  <c r="G112" i="24" s="1"/>
  <c r="F113" i="24"/>
  <c r="G113" i="24" s="1"/>
  <c r="F114" i="24"/>
  <c r="G114" i="24" s="1"/>
  <c r="F115" i="24"/>
  <c r="G115" i="24" s="1"/>
  <c r="F116" i="24"/>
  <c r="G116" i="24" s="1"/>
  <c r="F117" i="24"/>
  <c r="G117" i="24" s="1"/>
  <c r="F118" i="24"/>
  <c r="G118" i="24" s="1"/>
  <c r="F119" i="24"/>
  <c r="G119" i="24" s="1"/>
  <c r="F120" i="24"/>
  <c r="G120" i="24" s="1"/>
  <c r="F121" i="24"/>
  <c r="G121" i="24"/>
  <c r="F122" i="24"/>
  <c r="G122" i="24" s="1"/>
  <c r="F123" i="24"/>
  <c r="G123" i="24" s="1"/>
  <c r="K110" i="24"/>
  <c r="K112" i="24"/>
  <c r="K114" i="24"/>
  <c r="K116" i="24"/>
  <c r="K118" i="24"/>
  <c r="K120" i="24"/>
  <c r="K122" i="24"/>
  <c r="K123" i="24"/>
  <c r="K87" i="24"/>
  <c r="K89" i="24"/>
  <c r="K91" i="24"/>
  <c r="K93" i="24"/>
  <c r="K95" i="24"/>
  <c r="K96" i="24"/>
  <c r="F87" i="24"/>
  <c r="G87" i="24" s="1"/>
  <c r="H96" i="24" s="1"/>
  <c r="F88" i="24"/>
  <c r="G88" i="24" s="1"/>
  <c r="F89" i="24"/>
  <c r="G89" i="24" s="1"/>
  <c r="F90" i="24"/>
  <c r="G90" i="24" s="1"/>
  <c r="F91" i="24"/>
  <c r="G91" i="24" s="1"/>
  <c r="F92" i="24"/>
  <c r="G92" i="24" s="1"/>
  <c r="F93" i="24"/>
  <c r="G93" i="24"/>
  <c r="F94" i="24"/>
  <c r="G94" i="24" s="1"/>
  <c r="F95" i="24"/>
  <c r="G95" i="24" s="1"/>
  <c r="F96" i="24"/>
  <c r="G96" i="24" s="1"/>
  <c r="K75" i="24"/>
  <c r="K77" i="24"/>
  <c r="K79" i="24"/>
  <c r="K81" i="24"/>
  <c r="K83" i="24"/>
  <c r="K85" i="24"/>
  <c r="K86" i="24"/>
  <c r="F75" i="24"/>
  <c r="G75" i="24"/>
  <c r="F76" i="24"/>
  <c r="G76" i="24" s="1"/>
  <c r="F77" i="24"/>
  <c r="G77" i="24"/>
  <c r="F78" i="24"/>
  <c r="G78" i="24"/>
  <c r="F79" i="24"/>
  <c r="G79" i="24"/>
  <c r="F80" i="24"/>
  <c r="G80" i="24" s="1"/>
  <c r="F81" i="24"/>
  <c r="G81" i="24"/>
  <c r="F82" i="24"/>
  <c r="G82" i="24"/>
  <c r="F83" i="24"/>
  <c r="G83" i="24"/>
  <c r="F84" i="24"/>
  <c r="G84" i="24" s="1"/>
  <c r="F85" i="24"/>
  <c r="G85" i="24"/>
  <c r="F86" i="24"/>
  <c r="G86" i="24"/>
  <c r="F61" i="24"/>
  <c r="G61" i="24"/>
  <c r="H74" i="24" s="1"/>
  <c r="F62" i="24"/>
  <c r="G62" i="24" s="1"/>
  <c r="F63" i="24"/>
  <c r="G63" i="24"/>
  <c r="F64" i="24"/>
  <c r="G64" i="24"/>
  <c r="F65" i="24"/>
  <c r="G65" i="24"/>
  <c r="F66" i="24"/>
  <c r="G66" i="24" s="1"/>
  <c r="F67" i="24"/>
  <c r="G67" i="24"/>
  <c r="F68" i="24"/>
  <c r="G68" i="24"/>
  <c r="F69" i="24"/>
  <c r="G69" i="24"/>
  <c r="F70" i="24"/>
  <c r="G70" i="24" s="1"/>
  <c r="F71" i="24"/>
  <c r="G71" i="24"/>
  <c r="F72" i="24"/>
  <c r="G72" i="24"/>
  <c r="F73" i="24"/>
  <c r="G73" i="24"/>
  <c r="F74" i="24"/>
  <c r="G74" i="24" s="1"/>
  <c r="K61" i="24"/>
  <c r="K63" i="24"/>
  <c r="K65" i="24"/>
  <c r="K67" i="24"/>
  <c r="K69" i="24"/>
  <c r="K71" i="24"/>
  <c r="K73" i="24"/>
  <c r="F26" i="24"/>
  <c r="G26" i="24" s="1"/>
  <c r="F27" i="24"/>
  <c r="G27" i="24" s="1"/>
  <c r="F28" i="24"/>
  <c r="G28" i="24" s="1"/>
  <c r="F29" i="24"/>
  <c r="G29" i="24" s="1"/>
  <c r="F30" i="24"/>
  <c r="G30" i="24" s="1"/>
  <c r="F31" i="24"/>
  <c r="G31" i="24" s="1"/>
  <c r="F32" i="24"/>
  <c r="G32" i="24" s="1"/>
  <c r="F33" i="24"/>
  <c r="G33" i="24"/>
  <c r="F34" i="24"/>
  <c r="G34" i="24" s="1"/>
  <c r="F35" i="24"/>
  <c r="G35" i="24" s="1"/>
  <c r="F36" i="24"/>
  <c r="G36" i="24" s="1"/>
  <c r="F37" i="24"/>
  <c r="G37" i="24"/>
  <c r="F38" i="24"/>
  <c r="G38" i="24" s="1"/>
  <c r="F39" i="24"/>
  <c r="G39" i="24" s="1"/>
  <c r="F40" i="24"/>
  <c r="G40" i="24" s="1"/>
  <c r="F41" i="24"/>
  <c r="G41" i="24"/>
  <c r="K9" i="24"/>
  <c r="K11" i="24"/>
  <c r="K13" i="24"/>
  <c r="K15" i="24"/>
  <c r="K17" i="24"/>
  <c r="K19" i="24"/>
  <c r="K21" i="24"/>
  <c r="K23" i="24"/>
  <c r="F9" i="24"/>
  <c r="G9" i="24" s="1"/>
  <c r="F10" i="24"/>
  <c r="G10" i="24" s="1"/>
  <c r="F11" i="24"/>
  <c r="G11" i="24" s="1"/>
  <c r="F12" i="24"/>
  <c r="G12" i="24" s="1"/>
  <c r="F13" i="24"/>
  <c r="G13" i="24" s="1"/>
  <c r="F14" i="24"/>
  <c r="G14" i="24" s="1"/>
  <c r="F15" i="24"/>
  <c r="G15" i="24" s="1"/>
  <c r="F16" i="24"/>
  <c r="G16" i="24" s="1"/>
  <c r="F17" i="24"/>
  <c r="G17" i="24" s="1"/>
  <c r="F18" i="24"/>
  <c r="G18" i="24" s="1"/>
  <c r="F19" i="24"/>
  <c r="G19" i="24" s="1"/>
  <c r="F20" i="24"/>
  <c r="G20" i="24"/>
  <c r="F21" i="24"/>
  <c r="G21" i="24" s="1"/>
  <c r="F22" i="24"/>
  <c r="G22" i="24" s="1"/>
  <c r="F23" i="24"/>
  <c r="G23" i="24" s="1"/>
  <c r="F24" i="24"/>
  <c r="G24" i="24" s="1"/>
  <c r="F25" i="24"/>
  <c r="G25" i="24" s="1"/>
  <c r="K2" i="24"/>
  <c r="K3" i="24"/>
  <c r="K4" i="24"/>
  <c r="K5" i="24"/>
  <c r="K6" i="24"/>
  <c r="K7" i="24"/>
  <c r="K8" i="24"/>
  <c r="K153" i="18"/>
  <c r="K154" i="18"/>
  <c r="K155" i="18"/>
  <c r="K157" i="18"/>
  <c r="K160" i="18"/>
  <c r="F99" i="16"/>
  <c r="G99" i="16"/>
  <c r="F100" i="16"/>
  <c r="G100" i="16" s="1"/>
  <c r="F101" i="16"/>
  <c r="G101" i="16" s="1"/>
  <c r="F102" i="16"/>
  <c r="G102" i="16" s="1"/>
  <c r="F103" i="16"/>
  <c r="G103" i="16"/>
  <c r="F104" i="16"/>
  <c r="G104" i="16" s="1"/>
  <c r="F105" i="16"/>
  <c r="G105" i="16" s="1"/>
  <c r="F106" i="16"/>
  <c r="G106" i="16" s="1"/>
  <c r="F107" i="16"/>
  <c r="G107" i="16" s="1"/>
  <c r="K99" i="16"/>
  <c r="K100" i="16"/>
  <c r="K102" i="16"/>
  <c r="K104" i="16"/>
  <c r="K105" i="16"/>
  <c r="K106" i="16"/>
  <c r="F4" i="16"/>
  <c r="G4" i="16" s="1"/>
  <c r="H16" i="16" s="1"/>
  <c r="K6" i="16"/>
  <c r="K8" i="16"/>
  <c r="K10" i="16"/>
  <c r="K12" i="16"/>
  <c r="K14" i="16"/>
  <c r="K15" i="16"/>
  <c r="K16" i="16"/>
  <c r="F5" i="16"/>
  <c r="G5" i="16"/>
  <c r="F6" i="16"/>
  <c r="G6" i="16"/>
  <c r="F7" i="16"/>
  <c r="G7" i="16"/>
  <c r="F8" i="16"/>
  <c r="G8" i="16"/>
  <c r="F9" i="16"/>
  <c r="G9" i="16"/>
  <c r="F10" i="16"/>
  <c r="G10" i="16"/>
  <c r="F11" i="16"/>
  <c r="G11" i="16"/>
  <c r="F12" i="16"/>
  <c r="G12" i="16"/>
  <c r="F13" i="16"/>
  <c r="G13" i="16"/>
  <c r="F14" i="16"/>
  <c r="G14" i="16"/>
  <c r="F15" i="16"/>
  <c r="G15" i="16"/>
  <c r="F16" i="16"/>
  <c r="G16" i="16"/>
  <c r="F2" i="30"/>
  <c r="G2" i="30" s="1"/>
  <c r="F3" i="30"/>
  <c r="G3" i="30" s="1"/>
  <c r="F4" i="30"/>
  <c r="G4" i="30" s="1"/>
  <c r="F5" i="30"/>
  <c r="G5" i="30" s="1"/>
  <c r="K2" i="30"/>
  <c r="K3" i="30"/>
  <c r="K4" i="30"/>
  <c r="K5" i="30"/>
  <c r="K32" i="29"/>
  <c r="K30" i="29"/>
  <c r="K28" i="29"/>
  <c r="K27" i="29"/>
  <c r="K24" i="29"/>
  <c r="K22" i="29"/>
  <c r="K20" i="29"/>
  <c r="L33" i="29" s="1"/>
  <c r="K17" i="29"/>
  <c r="F16" i="29"/>
  <c r="G16" i="29"/>
  <c r="F17" i="29"/>
  <c r="G17" i="29"/>
  <c r="F18" i="29"/>
  <c r="G18" i="29"/>
  <c r="F19" i="29"/>
  <c r="G19" i="29" s="1"/>
  <c r="H33" i="29" s="1"/>
  <c r="F20" i="29"/>
  <c r="G20" i="29"/>
  <c r="F21" i="29"/>
  <c r="G21" i="29"/>
  <c r="F22" i="29"/>
  <c r="G22" i="29"/>
  <c r="F23" i="29"/>
  <c r="G23" i="29" s="1"/>
  <c r="F24" i="29"/>
  <c r="G24" i="29"/>
  <c r="F25" i="29"/>
  <c r="G25" i="29"/>
  <c r="F26" i="29"/>
  <c r="G26" i="29"/>
  <c r="F27" i="29"/>
  <c r="G27" i="29" s="1"/>
  <c r="F28" i="29"/>
  <c r="G28" i="29"/>
  <c r="F29" i="29"/>
  <c r="G29" i="29"/>
  <c r="F30" i="29"/>
  <c r="G30" i="29"/>
  <c r="F31" i="29"/>
  <c r="G31" i="29" s="1"/>
  <c r="F32" i="29"/>
  <c r="G32" i="29"/>
  <c r="F33" i="29"/>
  <c r="G33" i="29"/>
  <c r="F75" i="41"/>
  <c r="G75" i="41" s="1"/>
  <c r="F76" i="41"/>
  <c r="G76" i="41" s="1"/>
  <c r="F77" i="41"/>
  <c r="G77" i="41" s="1"/>
  <c r="F78" i="41"/>
  <c r="G78" i="41" s="1"/>
  <c r="F79" i="41"/>
  <c r="G79" i="41" s="1"/>
  <c r="F80" i="41"/>
  <c r="G80" i="41" s="1"/>
  <c r="F81" i="41"/>
  <c r="G81" i="41" s="1"/>
  <c r="F82" i="41"/>
  <c r="G82" i="41" s="1"/>
  <c r="F83" i="41"/>
  <c r="G83" i="41" s="1"/>
  <c r="F84" i="41"/>
  <c r="G84" i="41" s="1"/>
  <c r="F85" i="41"/>
  <c r="G85" i="41" s="1"/>
  <c r="K84" i="41"/>
  <c r="K82" i="41"/>
  <c r="K80" i="41"/>
  <c r="K78" i="41"/>
  <c r="K76" i="41"/>
  <c r="K75" i="41"/>
  <c r="F67" i="41"/>
  <c r="G67" i="41" s="1"/>
  <c r="F68" i="41"/>
  <c r="G68" i="41" s="1"/>
  <c r="F69" i="41"/>
  <c r="G69" i="41" s="1"/>
  <c r="F70" i="41"/>
  <c r="G70" i="41" s="1"/>
  <c r="F71" i="41"/>
  <c r="G71" i="41" s="1"/>
  <c r="F72" i="41"/>
  <c r="G72" i="41" s="1"/>
  <c r="F73" i="41"/>
  <c r="G73" i="41" s="1"/>
  <c r="F74" i="41"/>
  <c r="G74" i="41" s="1"/>
  <c r="F60" i="41"/>
  <c r="G60" i="41" s="1"/>
  <c r="F61" i="41"/>
  <c r="G61" i="41" s="1"/>
  <c r="F62" i="41"/>
  <c r="G62" i="41" s="1"/>
  <c r="F63" i="41"/>
  <c r="G63" i="41" s="1"/>
  <c r="F64" i="41"/>
  <c r="G64" i="41" s="1"/>
  <c r="F65" i="41"/>
  <c r="G65" i="41" s="1"/>
  <c r="F66" i="41"/>
  <c r="G66" i="41" s="1"/>
  <c r="K74" i="41"/>
  <c r="K72" i="41"/>
  <c r="K70" i="41"/>
  <c r="K68" i="41"/>
  <c r="K66" i="41"/>
  <c r="K64" i="41"/>
  <c r="K62" i="41"/>
  <c r="K60" i="41"/>
  <c r="K59" i="41"/>
  <c r="K58" i="41"/>
  <c r="K56" i="41"/>
  <c r="K55" i="41"/>
  <c r="K53" i="41"/>
  <c r="K51" i="41"/>
  <c r="K49" i="41"/>
  <c r="K47" i="41"/>
  <c r="F47" i="41"/>
  <c r="G47" i="41" s="1"/>
  <c r="F48" i="41"/>
  <c r="G48" i="41" s="1"/>
  <c r="F49" i="41"/>
  <c r="G49" i="41" s="1"/>
  <c r="F50" i="41"/>
  <c r="G50" i="41" s="1"/>
  <c r="F51" i="41"/>
  <c r="G51" i="41" s="1"/>
  <c r="F52" i="41"/>
  <c r="G52" i="41" s="1"/>
  <c r="F53" i="41"/>
  <c r="G53" i="41" s="1"/>
  <c r="F54" i="41"/>
  <c r="G54" i="41" s="1"/>
  <c r="F55" i="41"/>
  <c r="G55" i="41" s="1"/>
  <c r="F56" i="41"/>
  <c r="G56" i="41" s="1"/>
  <c r="F57" i="41"/>
  <c r="G57" i="41" s="1"/>
  <c r="F58" i="41"/>
  <c r="G58" i="41" s="1"/>
  <c r="F59" i="41"/>
  <c r="G59" i="41" s="1"/>
  <c r="K34" i="41"/>
  <c r="K32" i="41"/>
  <c r="K30" i="41"/>
  <c r="K28" i="41"/>
  <c r="K26" i="41"/>
  <c r="K24" i="41"/>
  <c r="K22" i="41"/>
  <c r="K20" i="41"/>
  <c r="K18" i="41"/>
  <c r="F18" i="41"/>
  <c r="G18" i="41" s="1"/>
  <c r="F19" i="41"/>
  <c r="G19" i="41" s="1"/>
  <c r="F20" i="41"/>
  <c r="G20" i="41" s="1"/>
  <c r="F21" i="41"/>
  <c r="G21" i="41" s="1"/>
  <c r="F22" i="41"/>
  <c r="G22" i="41" s="1"/>
  <c r="F23" i="41"/>
  <c r="G23" i="41" s="1"/>
  <c r="F24" i="41"/>
  <c r="G24" i="41" s="1"/>
  <c r="F25" i="41"/>
  <c r="G25" i="41" s="1"/>
  <c r="F26" i="41"/>
  <c r="G26" i="41" s="1"/>
  <c r="F27" i="41"/>
  <c r="G27" i="41" s="1"/>
  <c r="F28" i="41"/>
  <c r="G28" i="41" s="1"/>
  <c r="F29" i="41"/>
  <c r="G29" i="41" s="1"/>
  <c r="F30" i="41"/>
  <c r="G30" i="41" s="1"/>
  <c r="F31" i="41"/>
  <c r="G31" i="41" s="1"/>
  <c r="F32" i="41"/>
  <c r="G32" i="41" s="1"/>
  <c r="F33" i="41"/>
  <c r="G33" i="41"/>
  <c r="F34" i="41"/>
  <c r="G34" i="41" s="1"/>
  <c r="K9" i="41"/>
  <c r="K10" i="41"/>
  <c r="K11" i="41"/>
  <c r="K12" i="41"/>
  <c r="K13" i="41"/>
  <c r="K14" i="41"/>
  <c r="K15" i="41"/>
  <c r="K16" i="41"/>
  <c r="K17" i="41"/>
  <c r="F9" i="41"/>
  <c r="G9" i="41" s="1"/>
  <c r="F10" i="41"/>
  <c r="G10" i="41" s="1"/>
  <c r="F11" i="41"/>
  <c r="G11" i="41" s="1"/>
  <c r="F12" i="41"/>
  <c r="G12" i="41" s="1"/>
  <c r="F13" i="41"/>
  <c r="G13" i="41" s="1"/>
  <c r="F14" i="41"/>
  <c r="G14" i="41" s="1"/>
  <c r="F15" i="41"/>
  <c r="G15" i="41" s="1"/>
  <c r="F16" i="41"/>
  <c r="G16" i="41" s="1"/>
  <c r="F17" i="41"/>
  <c r="G17" i="41" s="1"/>
  <c r="K2" i="41"/>
  <c r="K3" i="41"/>
  <c r="K4" i="41"/>
  <c r="K5" i="41"/>
  <c r="K6" i="41"/>
  <c r="K7" i="41"/>
  <c r="K8" i="41"/>
  <c r="F2" i="41"/>
  <c r="G2" i="41"/>
  <c r="F3" i="41"/>
  <c r="G3" i="41" s="1"/>
  <c r="F4" i="41"/>
  <c r="G4" i="41" s="1"/>
  <c r="F5" i="41"/>
  <c r="G5" i="41" s="1"/>
  <c r="F6" i="41"/>
  <c r="G6" i="41" s="1"/>
  <c r="F7" i="41"/>
  <c r="G7" i="41" s="1"/>
  <c r="F8" i="41"/>
  <c r="G8" i="41" s="1"/>
  <c r="K192" i="41"/>
  <c r="K190" i="41"/>
  <c r="K188" i="41"/>
  <c r="K187" i="41"/>
  <c r="K185" i="41"/>
  <c r="K182" i="41"/>
  <c r="F182" i="41"/>
  <c r="G182" i="41" s="1"/>
  <c r="F183" i="41"/>
  <c r="G183" i="41" s="1"/>
  <c r="F184" i="41"/>
  <c r="G184" i="41" s="1"/>
  <c r="F185" i="41"/>
  <c r="G185" i="41" s="1"/>
  <c r="F186" i="41"/>
  <c r="G186" i="41" s="1"/>
  <c r="F187" i="41"/>
  <c r="G187" i="41" s="1"/>
  <c r="F188" i="41"/>
  <c r="G188" i="41" s="1"/>
  <c r="F189" i="41"/>
  <c r="G189" i="41" s="1"/>
  <c r="F190" i="41"/>
  <c r="G190" i="41" s="1"/>
  <c r="F191" i="41"/>
  <c r="G191" i="41" s="1"/>
  <c r="F192" i="41"/>
  <c r="G192" i="41" s="1"/>
  <c r="F193" i="41"/>
  <c r="G193" i="41" s="1"/>
  <c r="K181" i="41"/>
  <c r="K179" i="41"/>
  <c r="K178" i="41"/>
  <c r="K176" i="41"/>
  <c r="K172" i="41"/>
  <c r="K170" i="41"/>
  <c r="F170" i="41"/>
  <c r="G170" i="41" s="1"/>
  <c r="F171" i="41"/>
  <c r="G171" i="41" s="1"/>
  <c r="F172" i="41"/>
  <c r="G172" i="41" s="1"/>
  <c r="F173" i="41"/>
  <c r="G173" i="41" s="1"/>
  <c r="F174" i="41"/>
  <c r="G174" i="41" s="1"/>
  <c r="F175" i="41"/>
  <c r="G175" i="41" s="1"/>
  <c r="F176" i="41"/>
  <c r="G176" i="41" s="1"/>
  <c r="F177" i="41"/>
  <c r="G177" i="41" s="1"/>
  <c r="F178" i="41"/>
  <c r="G178" i="41" s="1"/>
  <c r="F179" i="41"/>
  <c r="G179" i="41" s="1"/>
  <c r="F180" i="41"/>
  <c r="G180" i="41" s="1"/>
  <c r="F181" i="41"/>
  <c r="G181" i="41" s="1"/>
  <c r="K167" i="41"/>
  <c r="K165" i="41"/>
  <c r="K163" i="41"/>
  <c r="K161" i="41"/>
  <c r="K159" i="41"/>
  <c r="K157" i="41"/>
  <c r="K155" i="41"/>
  <c r="F155" i="41"/>
  <c r="G155" i="41" s="1"/>
  <c r="F156" i="41"/>
  <c r="G156" i="41" s="1"/>
  <c r="F157" i="41"/>
  <c r="G157" i="41" s="1"/>
  <c r="F158" i="41"/>
  <c r="G158" i="41" s="1"/>
  <c r="F159" i="41"/>
  <c r="G159" i="41" s="1"/>
  <c r="F160" i="41"/>
  <c r="G160" i="41" s="1"/>
  <c r="F161" i="41"/>
  <c r="G161" i="41" s="1"/>
  <c r="F162" i="41"/>
  <c r="G162" i="41" s="1"/>
  <c r="F163" i="41"/>
  <c r="G163" i="41" s="1"/>
  <c r="F164" i="41"/>
  <c r="G164" i="41" s="1"/>
  <c r="F165" i="41"/>
  <c r="G165" i="41" s="1"/>
  <c r="F166" i="41"/>
  <c r="G166" i="41" s="1"/>
  <c r="F167" i="41"/>
  <c r="G167" i="41" s="1"/>
  <c r="F168" i="41"/>
  <c r="G168" i="41" s="1"/>
  <c r="F169" i="41"/>
  <c r="G169" i="41"/>
  <c r="F86" i="41"/>
  <c r="G86" i="41" s="1"/>
  <c r="F87" i="41"/>
  <c r="G87" i="41" s="1"/>
  <c r="F88" i="41"/>
  <c r="G88" i="41" s="1"/>
  <c r="F89" i="41"/>
  <c r="G89" i="41" s="1"/>
  <c r="F90" i="41"/>
  <c r="G90" i="41" s="1"/>
  <c r="F91" i="41"/>
  <c r="G91" i="41" s="1"/>
  <c r="F92" i="41"/>
  <c r="G92" i="41" s="1"/>
  <c r="F93" i="41"/>
  <c r="G93" i="41" s="1"/>
  <c r="F94" i="41"/>
  <c r="G94" i="41" s="1"/>
  <c r="F95" i="41"/>
  <c r="G95" i="41" s="1"/>
  <c r="F96" i="41"/>
  <c r="G96" i="41" s="1"/>
  <c r="F97" i="41"/>
  <c r="G97" i="41" s="1"/>
  <c r="F98" i="41"/>
  <c r="G98" i="41" s="1"/>
  <c r="F99" i="41"/>
  <c r="G99" i="41" s="1"/>
  <c r="F100" i="41"/>
  <c r="G100" i="41" s="1"/>
  <c r="K98" i="41"/>
  <c r="K96" i="41"/>
  <c r="K94" i="41"/>
  <c r="K92" i="41"/>
  <c r="K90" i="41"/>
  <c r="K88" i="41"/>
  <c r="K86" i="41"/>
  <c r="K142" i="41"/>
  <c r="K140" i="41"/>
  <c r="K138" i="41"/>
  <c r="K136" i="41"/>
  <c r="K134" i="41"/>
  <c r="L143" i="41" s="1"/>
  <c r="K130" i="41"/>
  <c r="F130" i="41"/>
  <c r="G130" i="41" s="1"/>
  <c r="F131" i="41"/>
  <c r="G131" i="41" s="1"/>
  <c r="F132" i="41"/>
  <c r="G132" i="41" s="1"/>
  <c r="F133" i="41"/>
  <c r="G133" i="41" s="1"/>
  <c r="F134" i="41"/>
  <c r="G134" i="41" s="1"/>
  <c r="F135" i="41"/>
  <c r="G135" i="41" s="1"/>
  <c r="F136" i="41"/>
  <c r="G136" i="41" s="1"/>
  <c r="F137" i="41"/>
  <c r="G137" i="41" s="1"/>
  <c r="F138" i="41"/>
  <c r="G138" i="41" s="1"/>
  <c r="F139" i="41"/>
  <c r="G139" i="41" s="1"/>
  <c r="F140" i="41"/>
  <c r="G140" i="41" s="1"/>
  <c r="F141" i="41"/>
  <c r="G141" i="41" s="1"/>
  <c r="F142" i="41"/>
  <c r="G142" i="41" s="1"/>
  <c r="F143" i="41"/>
  <c r="G143" i="41"/>
  <c r="F35" i="41"/>
  <c r="G35" i="41" s="1"/>
  <c r="F36" i="41"/>
  <c r="G36" i="41" s="1"/>
  <c r="F37" i="41"/>
  <c r="G37" i="41" s="1"/>
  <c r="F38" i="41"/>
  <c r="G38" i="41" s="1"/>
  <c r="F39" i="41"/>
  <c r="G39" i="41" s="1"/>
  <c r="F40" i="41"/>
  <c r="G40" i="41" s="1"/>
  <c r="F41" i="41"/>
  <c r="G41" i="41" s="1"/>
  <c r="F42" i="41"/>
  <c r="G42" i="41" s="1"/>
  <c r="F43" i="41"/>
  <c r="G43" i="41" s="1"/>
  <c r="F44" i="41"/>
  <c r="G44" i="41" s="1"/>
  <c r="F45" i="41"/>
  <c r="G45" i="41" s="1"/>
  <c r="F46" i="41"/>
  <c r="G46" i="41" s="1"/>
  <c r="K211" i="44"/>
  <c r="K209" i="44"/>
  <c r="K207" i="44"/>
  <c r="K205" i="44"/>
  <c r="K203" i="44"/>
  <c r="K201" i="44"/>
  <c r="K199" i="44"/>
  <c r="K197" i="44"/>
  <c r="F197" i="44"/>
  <c r="G197" i="44"/>
  <c r="F198" i="44"/>
  <c r="G198" i="44"/>
  <c r="F199" i="44"/>
  <c r="G199" i="44"/>
  <c r="F200" i="44"/>
  <c r="G200" i="44"/>
  <c r="F201" i="44"/>
  <c r="G201" i="44"/>
  <c r="F202" i="44"/>
  <c r="G202" i="44"/>
  <c r="F203" i="44"/>
  <c r="G203" i="44"/>
  <c r="F204" i="44"/>
  <c r="G204" i="44"/>
  <c r="F205" i="44"/>
  <c r="G205" i="44"/>
  <c r="F206" i="44"/>
  <c r="G206" i="44"/>
  <c r="F207" i="44"/>
  <c r="G207" i="44"/>
  <c r="F208" i="44"/>
  <c r="G208" i="44"/>
  <c r="F209" i="44"/>
  <c r="G209" i="44"/>
  <c r="F210" i="44"/>
  <c r="G210" i="44"/>
  <c r="F211" i="44"/>
  <c r="G211" i="44"/>
  <c r="K196" i="44"/>
  <c r="K194" i="44"/>
  <c r="K192" i="44"/>
  <c r="K190" i="44"/>
  <c r="K188" i="44"/>
  <c r="K186" i="44"/>
  <c r="K184" i="44"/>
  <c r="F182" i="44"/>
  <c r="G182" i="44" s="1"/>
  <c r="H196" i="44" s="1"/>
  <c r="F183" i="44"/>
  <c r="G183" i="44" s="1"/>
  <c r="F184" i="44"/>
  <c r="G184" i="44" s="1"/>
  <c r="F185" i="44"/>
  <c r="G185" i="44" s="1"/>
  <c r="F186" i="44"/>
  <c r="G186" i="44" s="1"/>
  <c r="F187" i="44"/>
  <c r="G187" i="44" s="1"/>
  <c r="F188" i="44"/>
  <c r="G188" i="44"/>
  <c r="F189" i="44"/>
  <c r="G189" i="44" s="1"/>
  <c r="F191" i="44"/>
  <c r="G191" i="44" s="1"/>
  <c r="F192" i="44"/>
  <c r="G192" i="44" s="1"/>
  <c r="F193" i="44"/>
  <c r="G193" i="44" s="1"/>
  <c r="F194" i="44"/>
  <c r="G194" i="44" s="1"/>
  <c r="F195" i="44"/>
  <c r="G195" i="44" s="1"/>
  <c r="F196" i="44"/>
  <c r="G196" i="44" s="1"/>
  <c r="K181" i="44"/>
  <c r="K179" i="44"/>
  <c r="K177" i="44"/>
  <c r="K175" i="44"/>
  <c r="K173" i="44"/>
  <c r="K171" i="44"/>
  <c r="K169" i="44"/>
  <c r="K167" i="44"/>
  <c r="F167" i="44"/>
  <c r="G167" i="44" s="1"/>
  <c r="H181" i="44" s="1"/>
  <c r="F168" i="44"/>
  <c r="G168" i="44" s="1"/>
  <c r="F169" i="44"/>
  <c r="G169" i="44" s="1"/>
  <c r="F170" i="44"/>
  <c r="G170" i="44" s="1"/>
  <c r="F171" i="44"/>
  <c r="G171" i="44"/>
  <c r="F172" i="44"/>
  <c r="G172" i="44" s="1"/>
  <c r="F173" i="44"/>
  <c r="G173" i="44" s="1"/>
  <c r="F174" i="44"/>
  <c r="G174" i="44" s="1"/>
  <c r="F175" i="44"/>
  <c r="G175" i="44"/>
  <c r="F176" i="44"/>
  <c r="G176" i="44" s="1"/>
  <c r="F177" i="44"/>
  <c r="G177" i="44" s="1"/>
  <c r="F178" i="44"/>
  <c r="G178" i="44" s="1"/>
  <c r="F179" i="44"/>
  <c r="G179" i="44"/>
  <c r="F180" i="44"/>
  <c r="G180" i="44" s="1"/>
  <c r="F181" i="44"/>
  <c r="G181" i="44" s="1"/>
  <c r="K151" i="44"/>
  <c r="K149" i="44"/>
  <c r="K147" i="44"/>
  <c r="K145" i="44"/>
  <c r="K143" i="44"/>
  <c r="K141" i="44"/>
  <c r="K139" i="44"/>
  <c r="K137" i="44"/>
  <c r="K135" i="44"/>
  <c r="F135" i="44"/>
  <c r="G135" i="44"/>
  <c r="F136" i="44"/>
  <c r="G136" i="44"/>
  <c r="F137" i="44"/>
  <c r="G137" i="44"/>
  <c r="F138" i="44"/>
  <c r="G138" i="44"/>
  <c r="F139" i="44"/>
  <c r="G139" i="44"/>
  <c r="F140" i="44"/>
  <c r="G140" i="44"/>
  <c r="F141" i="44"/>
  <c r="G141" i="44"/>
  <c r="F142" i="44"/>
  <c r="G142" i="44"/>
  <c r="F143" i="44"/>
  <c r="G143" i="44"/>
  <c r="F144" i="44"/>
  <c r="G144" i="44"/>
  <c r="F145" i="44"/>
  <c r="G145" i="44"/>
  <c r="F146" i="44"/>
  <c r="G146" i="44"/>
  <c r="F147" i="44"/>
  <c r="G147" i="44"/>
  <c r="F148" i="44"/>
  <c r="G148" i="44"/>
  <c r="F149" i="44"/>
  <c r="G149" i="44"/>
  <c r="F150" i="44"/>
  <c r="G150" i="44"/>
  <c r="F151" i="44"/>
  <c r="G151" i="44"/>
  <c r="K102" i="44"/>
  <c r="K100" i="44"/>
  <c r="K98" i="44"/>
  <c r="K96" i="44"/>
  <c r="K94" i="44"/>
  <c r="K92" i="44"/>
  <c r="K90" i="44"/>
  <c r="K88" i="44"/>
  <c r="F88" i="44"/>
  <c r="G88" i="44"/>
  <c r="F89" i="44"/>
  <c r="G89" i="44"/>
  <c r="F90" i="44"/>
  <c r="G90" i="44"/>
  <c r="F91" i="44"/>
  <c r="G91" i="44"/>
  <c r="F92" i="44"/>
  <c r="G92" i="44"/>
  <c r="F93" i="44"/>
  <c r="G93" i="44"/>
  <c r="F94" i="44"/>
  <c r="G94" i="44"/>
  <c r="F95" i="44"/>
  <c r="G95" i="44"/>
  <c r="F96" i="44"/>
  <c r="G96" i="44"/>
  <c r="F97" i="44"/>
  <c r="G97" i="44"/>
  <c r="F98" i="44"/>
  <c r="G98" i="44"/>
  <c r="F99" i="44"/>
  <c r="G99" i="44"/>
  <c r="F100" i="44"/>
  <c r="G100" i="44"/>
  <c r="F101" i="44"/>
  <c r="G101" i="44"/>
  <c r="F102" i="44"/>
  <c r="G102" i="44"/>
  <c r="F103" i="44"/>
  <c r="G103" i="44"/>
  <c r="K87" i="44"/>
  <c r="K85" i="44"/>
  <c r="K84" i="44"/>
  <c r="K82" i="44"/>
  <c r="K80" i="44"/>
  <c r="K77" i="44"/>
  <c r="L87" i="44" s="1"/>
  <c r="F76" i="44"/>
  <c r="G76" i="44"/>
  <c r="F77" i="44"/>
  <c r="G77" i="44"/>
  <c r="F78" i="44"/>
  <c r="G78" i="44"/>
  <c r="F79" i="44"/>
  <c r="G79" i="44"/>
  <c r="F80" i="44"/>
  <c r="G80" i="44"/>
  <c r="F81" i="44"/>
  <c r="G81" i="44"/>
  <c r="F82" i="44"/>
  <c r="G82" i="44"/>
  <c r="F83" i="44"/>
  <c r="G83" i="44"/>
  <c r="F84" i="44"/>
  <c r="G84" i="44"/>
  <c r="F85" i="44"/>
  <c r="G85" i="44"/>
  <c r="F86" i="44"/>
  <c r="G86" i="44"/>
  <c r="F87" i="44"/>
  <c r="G87" i="44"/>
  <c r="K74" i="44"/>
  <c r="K72" i="44"/>
  <c r="K70" i="44"/>
  <c r="K68" i="44"/>
  <c r="K66" i="44"/>
  <c r="K64" i="44"/>
  <c r="K62" i="44"/>
  <c r="K60" i="44"/>
  <c r="F60" i="44"/>
  <c r="G60" i="44"/>
  <c r="F61" i="44"/>
  <c r="G61" i="44"/>
  <c r="F62" i="44"/>
  <c r="G62" i="44"/>
  <c r="F63" i="44"/>
  <c r="G63" i="44"/>
  <c r="F64" i="44"/>
  <c r="G64" i="44"/>
  <c r="F65" i="44"/>
  <c r="G65" i="44"/>
  <c r="F66" i="44"/>
  <c r="G66" i="44"/>
  <c r="F67" i="44"/>
  <c r="G67" i="44"/>
  <c r="F68" i="44"/>
  <c r="G68" i="44"/>
  <c r="F69" i="44"/>
  <c r="G69" i="44"/>
  <c r="F70" i="44"/>
  <c r="G70" i="44"/>
  <c r="F71" i="44"/>
  <c r="G71" i="44"/>
  <c r="F72" i="44"/>
  <c r="G72" i="44"/>
  <c r="F73" i="44"/>
  <c r="G73" i="44"/>
  <c r="F74" i="44"/>
  <c r="G74" i="44"/>
  <c r="F75" i="44"/>
  <c r="G75" i="44"/>
  <c r="K59" i="44"/>
  <c r="K57" i="44"/>
  <c r="K55" i="44"/>
  <c r="K53" i="44"/>
  <c r="K51" i="44"/>
  <c r="K49" i="44"/>
  <c r="K47" i="44"/>
  <c r="K45" i="44"/>
  <c r="F45" i="44"/>
  <c r="G45" i="44"/>
  <c r="F46" i="44"/>
  <c r="G46" i="44"/>
  <c r="F47" i="44"/>
  <c r="G47" i="44"/>
  <c r="F48" i="44"/>
  <c r="G48" i="44"/>
  <c r="F49" i="44"/>
  <c r="G49" i="44"/>
  <c r="F50" i="44"/>
  <c r="G50" i="44"/>
  <c r="F51" i="44"/>
  <c r="G51" i="44"/>
  <c r="F52" i="44"/>
  <c r="G52" i="44"/>
  <c r="F53" i="44"/>
  <c r="G53" i="44"/>
  <c r="F54" i="44"/>
  <c r="G54" i="44"/>
  <c r="F55" i="44"/>
  <c r="G55" i="44"/>
  <c r="F56" i="44"/>
  <c r="G56" i="44"/>
  <c r="F57" i="44"/>
  <c r="G57" i="44"/>
  <c r="F58" i="44"/>
  <c r="G58" i="44"/>
  <c r="F59" i="44"/>
  <c r="G59" i="44"/>
  <c r="F19" i="44"/>
  <c r="G19" i="44"/>
  <c r="F20" i="44"/>
  <c r="G20" i="44"/>
  <c r="F21" i="44"/>
  <c r="G21" i="44"/>
  <c r="F22" i="44"/>
  <c r="G22" i="44"/>
  <c r="F23" i="44"/>
  <c r="G23" i="44"/>
  <c r="F24" i="44"/>
  <c r="G24" i="44"/>
  <c r="F25" i="44"/>
  <c r="G25" i="44"/>
  <c r="F26" i="44"/>
  <c r="G26" i="44"/>
  <c r="F27" i="44"/>
  <c r="G27" i="44"/>
  <c r="F28" i="44"/>
  <c r="G28" i="44"/>
  <c r="K35" i="44"/>
  <c r="K36" i="44"/>
  <c r="K37" i="44"/>
  <c r="K38" i="44"/>
  <c r="K32" i="44"/>
  <c r="K30" i="44"/>
  <c r="F29" i="44"/>
  <c r="G29" i="44"/>
  <c r="F30" i="44"/>
  <c r="G30" i="44"/>
  <c r="F31" i="44"/>
  <c r="G31" i="44"/>
  <c r="F32" i="44"/>
  <c r="G32" i="44"/>
  <c r="F33" i="44"/>
  <c r="G33" i="44"/>
  <c r="F34" i="44"/>
  <c r="G34" i="44"/>
  <c r="F35" i="44"/>
  <c r="G35" i="44"/>
  <c r="F36" i="44"/>
  <c r="G36" i="44"/>
  <c r="F37" i="44"/>
  <c r="G37" i="44"/>
  <c r="F38" i="44"/>
  <c r="G38" i="44"/>
  <c r="K179" i="29"/>
  <c r="K165" i="29"/>
  <c r="L180" i="29" s="1"/>
  <c r="F164" i="29"/>
  <c r="G164" i="29"/>
  <c r="F165" i="29"/>
  <c r="G165" i="29"/>
  <c r="F166" i="29"/>
  <c r="G166" i="29"/>
  <c r="F167" i="29"/>
  <c r="G167" i="29"/>
  <c r="F168" i="29"/>
  <c r="G168" i="29"/>
  <c r="F169" i="29"/>
  <c r="G169" i="29"/>
  <c r="F170" i="29"/>
  <c r="G170" i="29"/>
  <c r="F171" i="29"/>
  <c r="G171" i="29"/>
  <c r="F172" i="29"/>
  <c r="G172" i="29"/>
  <c r="F173" i="29"/>
  <c r="G173" i="29"/>
  <c r="F174" i="29"/>
  <c r="G174" i="29"/>
  <c r="F175" i="29"/>
  <c r="G175" i="29"/>
  <c r="F176" i="29"/>
  <c r="G176" i="29"/>
  <c r="F177" i="29"/>
  <c r="G177" i="29"/>
  <c r="F178" i="29"/>
  <c r="G178" i="29"/>
  <c r="F179" i="29"/>
  <c r="G179" i="29"/>
  <c r="F180" i="29"/>
  <c r="G180" i="29"/>
  <c r="K236" i="29"/>
  <c r="K238" i="29"/>
  <c r="K242" i="29"/>
  <c r="K244" i="29"/>
  <c r="K246" i="29"/>
  <c r="K248" i="29"/>
  <c r="K250" i="29"/>
  <c r="F234" i="29"/>
  <c r="G234" i="29" s="1"/>
  <c r="F235" i="29"/>
  <c r="G235" i="29"/>
  <c r="F236" i="29"/>
  <c r="G236" i="29" s="1"/>
  <c r="F237" i="29"/>
  <c r="G237" i="29" s="1"/>
  <c r="F238" i="29"/>
  <c r="G238" i="29" s="1"/>
  <c r="F239" i="29"/>
  <c r="G239" i="29" s="1"/>
  <c r="F240" i="29"/>
  <c r="G240" i="29" s="1"/>
  <c r="F241" i="29"/>
  <c r="G241" i="29" s="1"/>
  <c r="F242" i="29"/>
  <c r="G242" i="29" s="1"/>
  <c r="F243" i="29"/>
  <c r="G243" i="29"/>
  <c r="F244" i="29"/>
  <c r="G244" i="29" s="1"/>
  <c r="F245" i="29"/>
  <c r="G245" i="29" s="1"/>
  <c r="F246" i="29"/>
  <c r="G246" i="29" s="1"/>
  <c r="F247" i="29"/>
  <c r="G247" i="29"/>
  <c r="F248" i="29"/>
  <c r="G248" i="29" s="1"/>
  <c r="F249" i="29"/>
  <c r="G249" i="29" s="1"/>
  <c r="F250" i="29"/>
  <c r="G250" i="29" s="1"/>
  <c r="F251" i="29"/>
  <c r="G251" i="29"/>
  <c r="K220" i="29"/>
  <c r="K222" i="29"/>
  <c r="K224" i="29"/>
  <c r="K226" i="29"/>
  <c r="K228" i="29"/>
  <c r="F216" i="29"/>
  <c r="G216" i="29"/>
  <c r="F217" i="29"/>
  <c r="G217" i="29" s="1"/>
  <c r="F218" i="29"/>
  <c r="G218" i="29"/>
  <c r="F219" i="29"/>
  <c r="G219" i="29"/>
  <c r="F220" i="29"/>
  <c r="G220" i="29"/>
  <c r="F221" i="29"/>
  <c r="G221" i="29" s="1"/>
  <c r="F222" i="29"/>
  <c r="G222" i="29"/>
  <c r="F223" i="29"/>
  <c r="G223" i="29"/>
  <c r="F224" i="29"/>
  <c r="G224" i="29"/>
  <c r="F225" i="29"/>
  <c r="G225" i="29" s="1"/>
  <c r="F226" i="29"/>
  <c r="G226" i="29"/>
  <c r="F227" i="29"/>
  <c r="G227" i="29"/>
  <c r="F228" i="29"/>
  <c r="G228" i="29"/>
  <c r="F229" i="29"/>
  <c r="G229" i="29" s="1"/>
  <c r="F230" i="29"/>
  <c r="G230" i="29"/>
  <c r="F231" i="29"/>
  <c r="G231" i="29"/>
  <c r="F232" i="29"/>
  <c r="G232" i="29"/>
  <c r="F233" i="29"/>
  <c r="G233" i="29" s="1"/>
  <c r="K200" i="29"/>
  <c r="K202" i="29"/>
  <c r="K208" i="29"/>
  <c r="F199" i="29"/>
  <c r="G199" i="29" s="1"/>
  <c r="F200" i="29"/>
  <c r="G200" i="29" s="1"/>
  <c r="H215" i="29" s="1"/>
  <c r="F201" i="29"/>
  <c r="G201" i="29" s="1"/>
  <c r="F202" i="29"/>
  <c r="G202" i="29" s="1"/>
  <c r="F203" i="29"/>
  <c r="G203" i="29" s="1"/>
  <c r="F204" i="29"/>
  <c r="G204" i="29"/>
  <c r="F205" i="29"/>
  <c r="G205" i="29" s="1"/>
  <c r="F206" i="29"/>
  <c r="G206" i="29" s="1"/>
  <c r="F207" i="29"/>
  <c r="G207" i="29" s="1"/>
  <c r="F208" i="29"/>
  <c r="G208" i="29" s="1"/>
  <c r="F209" i="29"/>
  <c r="G209" i="29" s="1"/>
  <c r="F210" i="29"/>
  <c r="G210" i="29" s="1"/>
  <c r="F211" i="29"/>
  <c r="G211" i="29" s="1"/>
  <c r="F212" i="29"/>
  <c r="G212" i="29"/>
  <c r="F213" i="29"/>
  <c r="G213" i="29" s="1"/>
  <c r="F214" i="29"/>
  <c r="G214" i="29" s="1"/>
  <c r="F215" i="29"/>
  <c r="G215" i="29" s="1"/>
  <c r="K110" i="29"/>
  <c r="K112" i="29"/>
  <c r="K114" i="29"/>
  <c r="K116" i="29"/>
  <c r="K118" i="29"/>
  <c r="K120" i="29"/>
  <c r="K122" i="29"/>
  <c r="K124" i="29"/>
  <c r="F109" i="29"/>
  <c r="G109" i="29"/>
  <c r="F110" i="29"/>
  <c r="G110" i="29" s="1"/>
  <c r="F111" i="29"/>
  <c r="G111" i="29" s="1"/>
  <c r="F112" i="29"/>
  <c r="G112" i="29" s="1"/>
  <c r="F113" i="29"/>
  <c r="G113" i="29" s="1"/>
  <c r="F114" i="29"/>
  <c r="G114" i="29" s="1"/>
  <c r="F115" i="29"/>
  <c r="G115" i="29" s="1"/>
  <c r="F116" i="29"/>
  <c r="G116" i="29" s="1"/>
  <c r="F117" i="29"/>
  <c r="G117" i="29"/>
  <c r="F118" i="29"/>
  <c r="G118" i="29" s="1"/>
  <c r="F119" i="29"/>
  <c r="G119" i="29" s="1"/>
  <c r="F120" i="29"/>
  <c r="G120" i="29" s="1"/>
  <c r="F121" i="29"/>
  <c r="G121" i="29"/>
  <c r="F122" i="29"/>
  <c r="G122" i="29" s="1"/>
  <c r="F123" i="29"/>
  <c r="G123" i="29" s="1"/>
  <c r="F124" i="29"/>
  <c r="G124" i="29" s="1"/>
  <c r="F125" i="29"/>
  <c r="G125" i="29"/>
  <c r="F126" i="29"/>
  <c r="G126" i="29" s="1"/>
  <c r="K107" i="29"/>
  <c r="K105" i="29"/>
  <c r="K103" i="29"/>
  <c r="K99" i="29"/>
  <c r="K97" i="29"/>
  <c r="K95" i="29"/>
  <c r="K93" i="29"/>
  <c r="L108" i="29" s="1"/>
  <c r="K92" i="29"/>
  <c r="F92" i="29"/>
  <c r="G92" i="29" s="1"/>
  <c r="F93" i="29"/>
  <c r="G93" i="29" s="1"/>
  <c r="F94" i="29"/>
  <c r="G94" i="29"/>
  <c r="F95" i="29"/>
  <c r="G95" i="29" s="1"/>
  <c r="F96" i="29"/>
  <c r="G96" i="29" s="1"/>
  <c r="F97" i="29"/>
  <c r="G97" i="29" s="1"/>
  <c r="F98" i="29"/>
  <c r="G98" i="29" s="1"/>
  <c r="F99" i="29"/>
  <c r="G99" i="29" s="1"/>
  <c r="F100" i="29"/>
  <c r="G100" i="29" s="1"/>
  <c r="F101" i="29"/>
  <c r="G101" i="29" s="1"/>
  <c r="F102" i="29"/>
  <c r="G102" i="29"/>
  <c r="F103" i="29"/>
  <c r="G103" i="29" s="1"/>
  <c r="F104" i="29"/>
  <c r="G104" i="29" s="1"/>
  <c r="F105" i="29"/>
  <c r="G105" i="29" s="1"/>
  <c r="F106" i="29"/>
  <c r="G106" i="29"/>
  <c r="F107" i="29"/>
  <c r="G107" i="29"/>
  <c r="F108" i="29"/>
  <c r="G108" i="29" s="1"/>
  <c r="K83" i="29"/>
  <c r="K77" i="29"/>
  <c r="F76" i="29"/>
  <c r="G76" i="29"/>
  <c r="F77" i="29"/>
  <c r="G77" i="29"/>
  <c r="F78" i="29"/>
  <c r="G78" i="29" s="1"/>
  <c r="F79" i="29"/>
  <c r="G79" i="29" s="1"/>
  <c r="F80" i="29"/>
  <c r="G80" i="29"/>
  <c r="F81" i="29"/>
  <c r="G81" i="29"/>
  <c r="F82" i="29"/>
  <c r="G82" i="29"/>
  <c r="F83" i="29"/>
  <c r="G83" i="29" s="1"/>
  <c r="F84" i="29"/>
  <c r="G84" i="29" s="1"/>
  <c r="F85" i="29"/>
  <c r="G85" i="29"/>
  <c r="F86" i="29"/>
  <c r="G86" i="29"/>
  <c r="F87" i="29"/>
  <c r="G87" i="29" s="1"/>
  <c r="F88" i="29"/>
  <c r="G88" i="29" s="1"/>
  <c r="F89" i="29"/>
  <c r="G89" i="29"/>
  <c r="F90" i="29"/>
  <c r="G90" i="29"/>
  <c r="F91" i="29"/>
  <c r="G91" i="29" s="1"/>
  <c r="K72" i="29"/>
  <c r="K70" i="29"/>
  <c r="K68" i="29"/>
  <c r="K66" i="29"/>
  <c r="K64" i="29"/>
  <c r="K62" i="29"/>
  <c r="K60" i="29"/>
  <c r="K58" i="29"/>
  <c r="F56" i="29"/>
  <c r="G56" i="29" s="1"/>
  <c r="F57" i="29"/>
  <c r="G57" i="29" s="1"/>
  <c r="F58" i="29"/>
  <c r="G58" i="29"/>
  <c r="F59" i="29"/>
  <c r="G59" i="29" s="1"/>
  <c r="F60" i="29"/>
  <c r="G60" i="29"/>
  <c r="F61" i="29"/>
  <c r="G61" i="29" s="1"/>
  <c r="F62" i="29"/>
  <c r="G62" i="29"/>
  <c r="F63" i="29"/>
  <c r="G63" i="29" s="1"/>
  <c r="F64" i="29"/>
  <c r="G64" i="29"/>
  <c r="F65" i="29"/>
  <c r="G65" i="29"/>
  <c r="F66" i="29"/>
  <c r="G66" i="29" s="1"/>
  <c r="F67" i="29"/>
  <c r="G67" i="29" s="1"/>
  <c r="F68" i="29"/>
  <c r="G68" i="29"/>
  <c r="F69" i="29"/>
  <c r="G69" i="29"/>
  <c r="F70" i="29"/>
  <c r="G70" i="29"/>
  <c r="F71" i="29"/>
  <c r="G71" i="29" s="1"/>
  <c r="F72" i="29"/>
  <c r="G72" i="29"/>
  <c r="F73" i="29"/>
  <c r="G73" i="29"/>
  <c r="F74" i="29"/>
  <c r="G74" i="29" s="1"/>
  <c r="F75" i="29"/>
  <c r="G75" i="29"/>
  <c r="K232" i="29"/>
  <c r="K14" i="12"/>
  <c r="K13" i="12"/>
  <c r="K11" i="12"/>
  <c r="F11" i="12"/>
  <c r="G11" i="12" s="1"/>
  <c r="F12" i="12"/>
  <c r="G12" i="12"/>
  <c r="F13" i="12"/>
  <c r="G13" i="12"/>
  <c r="F14" i="12"/>
  <c r="G14" i="12"/>
  <c r="K15" i="12"/>
  <c r="L21" i="12" s="1"/>
  <c r="M21" i="12" s="1"/>
  <c r="K16" i="12"/>
  <c r="K17" i="12"/>
  <c r="K18" i="12"/>
  <c r="K19" i="12"/>
  <c r="K20" i="12"/>
  <c r="F16" i="12"/>
  <c r="G16" i="12"/>
  <c r="F17" i="12"/>
  <c r="G17" i="12" s="1"/>
  <c r="F18" i="12"/>
  <c r="G18" i="12"/>
  <c r="F19" i="12"/>
  <c r="G19" i="12"/>
  <c r="F20" i="12"/>
  <c r="G20" i="12"/>
  <c r="F21" i="12"/>
  <c r="G21" i="12" s="1"/>
  <c r="K27" i="12"/>
  <c r="K26" i="12"/>
  <c r="K25" i="12"/>
  <c r="K23" i="12"/>
  <c r="K22" i="12"/>
  <c r="L27" i="12" s="1"/>
  <c r="M27" i="12" s="1"/>
  <c r="F22" i="12"/>
  <c r="G22" i="12"/>
  <c r="F23" i="12"/>
  <c r="G23" i="12" s="1"/>
  <c r="F24" i="12"/>
  <c r="G24" i="12"/>
  <c r="F25" i="12"/>
  <c r="G25" i="12"/>
  <c r="F26" i="12"/>
  <c r="G26" i="12"/>
  <c r="F27" i="12"/>
  <c r="G27" i="12" s="1"/>
  <c r="F3" i="12"/>
  <c r="G3" i="12" s="1"/>
  <c r="F4" i="12"/>
  <c r="G4" i="12"/>
  <c r="F5" i="12"/>
  <c r="G5" i="12"/>
  <c r="F6" i="12"/>
  <c r="G6" i="12" s="1"/>
  <c r="F7" i="12"/>
  <c r="G7" i="12"/>
  <c r="F8" i="12"/>
  <c r="G8" i="12"/>
  <c r="F9" i="12"/>
  <c r="G9" i="12"/>
  <c r="F10" i="12"/>
  <c r="G10" i="12" s="1"/>
  <c r="F2" i="12"/>
  <c r="G2" i="12"/>
  <c r="K22" i="28"/>
  <c r="K19" i="28"/>
  <c r="K17" i="28"/>
  <c r="K15" i="28"/>
  <c r="K13" i="28"/>
  <c r="K11" i="28"/>
  <c r="K9" i="28"/>
  <c r="K7" i="28"/>
  <c r="K5" i="28"/>
  <c r="K2" i="28"/>
  <c r="F2" i="28"/>
  <c r="G2" i="28" s="1"/>
  <c r="F3" i="28"/>
  <c r="G3" i="28"/>
  <c r="F4" i="28"/>
  <c r="G4" i="28" s="1"/>
  <c r="F5" i="28"/>
  <c r="G5" i="28" s="1"/>
  <c r="F6" i="28"/>
  <c r="G6" i="28"/>
  <c r="F7" i="28"/>
  <c r="G7" i="28"/>
  <c r="F8" i="28"/>
  <c r="G8" i="28" s="1"/>
  <c r="F9" i="28"/>
  <c r="G9" i="28" s="1"/>
  <c r="F10" i="28"/>
  <c r="G10" i="28"/>
  <c r="F11" i="28"/>
  <c r="G11" i="28"/>
  <c r="F12" i="28"/>
  <c r="G12" i="28" s="1"/>
  <c r="F13" i="28"/>
  <c r="G13" i="28" s="1"/>
  <c r="F14" i="28"/>
  <c r="G14" i="28"/>
  <c r="F15" i="28"/>
  <c r="G15" i="28"/>
  <c r="F16" i="28"/>
  <c r="G16" i="28" s="1"/>
  <c r="F17" i="28"/>
  <c r="G17" i="28" s="1"/>
  <c r="F18" i="28"/>
  <c r="G18" i="28"/>
  <c r="F19" i="28"/>
  <c r="G19" i="28"/>
  <c r="F20" i="28"/>
  <c r="G20" i="28" s="1"/>
  <c r="F21" i="28"/>
  <c r="G21" i="28" s="1"/>
  <c r="F22" i="28"/>
  <c r="G22" i="28"/>
  <c r="K41" i="28"/>
  <c r="K42" i="28"/>
  <c r="K39" i="28"/>
  <c r="K37" i="28"/>
  <c r="K35" i="28"/>
  <c r="K33" i="28"/>
  <c r="K31" i="28"/>
  <c r="K29" i="28"/>
  <c r="K27" i="28"/>
  <c r="K25" i="28"/>
  <c r="K23" i="28"/>
  <c r="F23" i="28"/>
  <c r="G23" i="28" s="1"/>
  <c r="F24" i="28"/>
  <c r="G24" i="28"/>
  <c r="F25" i="28"/>
  <c r="G25" i="28"/>
  <c r="F26" i="28"/>
  <c r="G26" i="28"/>
  <c r="F27" i="28"/>
  <c r="G27" i="28" s="1"/>
  <c r="F28" i="28"/>
  <c r="G28" i="28"/>
  <c r="F29" i="28"/>
  <c r="G29" i="28"/>
  <c r="F30" i="28"/>
  <c r="G30" i="28" s="1"/>
  <c r="F31" i="28"/>
  <c r="G31" i="28" s="1"/>
  <c r="F32" i="28"/>
  <c r="G32" i="28"/>
  <c r="F33" i="28"/>
  <c r="G33" i="28"/>
  <c r="F34" i="28"/>
  <c r="G34" i="28"/>
  <c r="F35" i="28"/>
  <c r="G35" i="28" s="1"/>
  <c r="F36" i="28"/>
  <c r="G36" i="28"/>
  <c r="F37" i="28"/>
  <c r="G37" i="28"/>
  <c r="F38" i="28"/>
  <c r="G38" i="28"/>
  <c r="F39" i="28"/>
  <c r="G39" i="28" s="1"/>
  <c r="F40" i="28"/>
  <c r="G40" i="28"/>
  <c r="F41" i="28"/>
  <c r="G41" i="28"/>
  <c r="F42" i="28"/>
  <c r="G42" i="28"/>
  <c r="F43" i="28"/>
  <c r="G43" i="28" s="1"/>
  <c r="K67" i="28"/>
  <c r="K68" i="28"/>
  <c r="K61" i="28"/>
  <c r="K59" i="28"/>
  <c r="K57" i="28"/>
  <c r="K53" i="28"/>
  <c r="K51" i="28"/>
  <c r="K49" i="28"/>
  <c r="K46" i="28"/>
  <c r="K44" i="28"/>
  <c r="F44" i="28"/>
  <c r="G44" i="28"/>
  <c r="F45" i="28"/>
  <c r="G45" i="28"/>
  <c r="F46" i="28"/>
  <c r="G46" i="28" s="1"/>
  <c r="F47" i="28"/>
  <c r="G47" i="28"/>
  <c r="F48" i="28"/>
  <c r="G48" i="28"/>
  <c r="F49" i="28"/>
  <c r="G49" i="28"/>
  <c r="F50" i="28"/>
  <c r="G50" i="28" s="1"/>
  <c r="F51" i="28"/>
  <c r="G51" i="28"/>
  <c r="F52" i="28"/>
  <c r="G52" i="28" s="1"/>
  <c r="F53" i="28"/>
  <c r="G53" i="28"/>
  <c r="F54" i="28"/>
  <c r="G54" i="28" s="1"/>
  <c r="F55" i="28"/>
  <c r="G55" i="28"/>
  <c r="F56" i="28"/>
  <c r="G56" i="28"/>
  <c r="F57" i="28"/>
  <c r="G57" i="28"/>
  <c r="F58" i="28"/>
  <c r="G58" i="28" s="1"/>
  <c r="F59" i="28"/>
  <c r="G59" i="28"/>
  <c r="F60" i="28"/>
  <c r="G60" i="28"/>
  <c r="F61" i="28"/>
  <c r="G61" i="28" s="1"/>
  <c r="F62" i="28"/>
  <c r="G62" i="28" s="1"/>
  <c r="F63" i="28"/>
  <c r="G63" i="28"/>
  <c r="F64" i="28"/>
  <c r="G64" i="28"/>
  <c r="F65" i="28"/>
  <c r="G65" i="28"/>
  <c r="F66" i="28"/>
  <c r="G66" i="28" s="1"/>
  <c r="F67" i="28"/>
  <c r="G67" i="28"/>
  <c r="F68" i="28"/>
  <c r="G68" i="28"/>
  <c r="K89" i="28"/>
  <c r="K87" i="28"/>
  <c r="K84" i="28"/>
  <c r="K82" i="28"/>
  <c r="K80" i="28"/>
  <c r="K78" i="28"/>
  <c r="K76" i="28"/>
  <c r="K73" i="28"/>
  <c r="K71" i="28"/>
  <c r="K69" i="28"/>
  <c r="F69" i="28"/>
  <c r="G69" i="28" s="1"/>
  <c r="F70" i="28"/>
  <c r="G70" i="28"/>
  <c r="F71" i="28"/>
  <c r="G71" i="28"/>
  <c r="F72" i="28"/>
  <c r="G72" i="28"/>
  <c r="F73" i="28"/>
  <c r="G73" i="28" s="1"/>
  <c r="F74" i="28"/>
  <c r="G74" i="28" s="1"/>
  <c r="F75" i="28"/>
  <c r="G75" i="28"/>
  <c r="F76" i="28"/>
  <c r="G76" i="28"/>
  <c r="F77" i="28"/>
  <c r="G77" i="28" s="1"/>
  <c r="F78" i="28"/>
  <c r="G78" i="28" s="1"/>
  <c r="F79" i="28"/>
  <c r="G79" i="28"/>
  <c r="F80" i="28"/>
  <c r="G80" i="28"/>
  <c r="F81" i="28"/>
  <c r="G81" i="28" s="1"/>
  <c r="F82" i="28"/>
  <c r="G82" i="28" s="1"/>
  <c r="F83" i="28"/>
  <c r="G83" i="28" s="1"/>
  <c r="F84" i="28"/>
  <c r="G84" i="28"/>
  <c r="F85" i="28"/>
  <c r="G85" i="28" s="1"/>
  <c r="F86" i="28"/>
  <c r="G86" i="28"/>
  <c r="F87" i="28"/>
  <c r="G87" i="28" s="1"/>
  <c r="F88" i="28"/>
  <c r="G88" i="28"/>
  <c r="F89" i="28"/>
  <c r="G89" i="28" s="1"/>
  <c r="K108" i="28"/>
  <c r="K106" i="28"/>
  <c r="K104" i="28"/>
  <c r="K102" i="28"/>
  <c r="K100" i="28"/>
  <c r="K98" i="28"/>
  <c r="K96" i="28"/>
  <c r="K94" i="28"/>
  <c r="K92" i="28"/>
  <c r="K90" i="28"/>
  <c r="F90" i="28"/>
  <c r="G90" i="28"/>
  <c r="F91" i="28"/>
  <c r="G91" i="28" s="1"/>
  <c r="F92" i="28"/>
  <c r="G92" i="28" s="1"/>
  <c r="F93" i="28"/>
  <c r="G93" i="28"/>
  <c r="F94" i="28"/>
  <c r="G94" i="28"/>
  <c r="F95" i="28"/>
  <c r="G95" i="28"/>
  <c r="F96" i="28"/>
  <c r="G96" i="28" s="1"/>
  <c r="F97" i="28"/>
  <c r="G97" i="28"/>
  <c r="F98" i="28"/>
  <c r="G98" i="28"/>
  <c r="F99" i="28"/>
  <c r="G99" i="28" s="1"/>
  <c r="F100" i="28"/>
  <c r="G100" i="28" s="1"/>
  <c r="F101" i="28"/>
  <c r="G101" i="28"/>
  <c r="F102" i="28"/>
  <c r="G102" i="28"/>
  <c r="F103" i="28"/>
  <c r="G103" i="28"/>
  <c r="F104" i="28"/>
  <c r="G104" i="28" s="1"/>
  <c r="F105" i="28"/>
  <c r="G105" i="28" s="1"/>
  <c r="F106" i="28"/>
  <c r="G106" i="28"/>
  <c r="F107" i="28"/>
  <c r="G107" i="28"/>
  <c r="F108" i="28"/>
  <c r="G108" i="28" s="1"/>
  <c r="K168" i="28"/>
  <c r="K166" i="28"/>
  <c r="K164" i="28"/>
  <c r="K162" i="28"/>
  <c r="K160" i="28"/>
  <c r="K158" i="28"/>
  <c r="K156" i="28"/>
  <c r="K154" i="28"/>
  <c r="K152" i="28"/>
  <c r="K150" i="28"/>
  <c r="F150" i="28"/>
  <c r="G150" i="28"/>
  <c r="F151" i="28"/>
  <c r="G151" i="28"/>
  <c r="F152" i="28"/>
  <c r="G152" i="28" s="1"/>
  <c r="F153" i="28"/>
  <c r="G153" i="28"/>
  <c r="F154" i="28"/>
  <c r="G154" i="28" s="1"/>
  <c r="F155" i="28"/>
  <c r="G155" i="28"/>
  <c r="F156" i="28"/>
  <c r="G156" i="28" s="1"/>
  <c r="F157" i="28"/>
  <c r="G157" i="28"/>
  <c r="F158" i="28"/>
  <c r="G158" i="28"/>
  <c r="F159" i="28"/>
  <c r="G159" i="28"/>
  <c r="F160" i="28"/>
  <c r="G160" i="28" s="1"/>
  <c r="F161" i="28"/>
  <c r="G161" i="28"/>
  <c r="F162" i="28"/>
  <c r="G162" i="28"/>
  <c r="F163" i="28"/>
  <c r="G163" i="28" s="1"/>
  <c r="F164" i="28"/>
  <c r="G164" i="28" s="1"/>
  <c r="F165" i="28"/>
  <c r="G165" i="28"/>
  <c r="F166" i="28"/>
  <c r="G166" i="28"/>
  <c r="F167" i="28"/>
  <c r="G167" i="28"/>
  <c r="F168" i="28"/>
  <c r="G168" i="28" s="1"/>
  <c r="K219" i="28"/>
  <c r="K217" i="28"/>
  <c r="K215" i="28"/>
  <c r="K213" i="28"/>
  <c r="K211" i="28"/>
  <c r="K209" i="28"/>
  <c r="K207" i="28"/>
  <c r="K205" i="28"/>
  <c r="F205" i="28"/>
  <c r="G205" i="28"/>
  <c r="F206" i="28"/>
  <c r="G206" i="28"/>
  <c r="F207" i="28"/>
  <c r="G207" i="28"/>
  <c r="F208" i="28"/>
  <c r="G208" i="28" s="1"/>
  <c r="F209" i="28"/>
  <c r="G209" i="28"/>
  <c r="F210" i="28"/>
  <c r="G210" i="28"/>
  <c r="F211" i="28"/>
  <c r="G211" i="28"/>
  <c r="F212" i="28"/>
  <c r="G212" i="28" s="1"/>
  <c r="F213" i="28"/>
  <c r="G213" i="28" s="1"/>
  <c r="F214" i="28"/>
  <c r="G214" i="28"/>
  <c r="F215" i="28"/>
  <c r="G215" i="28"/>
  <c r="F216" i="28"/>
  <c r="G216" i="28" s="1"/>
  <c r="F217" i="28"/>
  <c r="G217" i="28"/>
  <c r="F218" i="28"/>
  <c r="G218" i="28"/>
  <c r="F219" i="28"/>
  <c r="G219" i="28"/>
  <c r="F220" i="28"/>
  <c r="G220" i="28" s="1"/>
  <c r="K235" i="28"/>
  <c r="K233" i="28"/>
  <c r="K231" i="28"/>
  <c r="K229" i="28"/>
  <c r="K227" i="28"/>
  <c r="K225" i="28"/>
  <c r="K223" i="28"/>
  <c r="K221" i="28"/>
  <c r="F221" i="28"/>
  <c r="G221" i="28"/>
  <c r="F222" i="28"/>
  <c r="G222" i="28" s="1"/>
  <c r="F223" i="28"/>
  <c r="G223" i="28"/>
  <c r="F224" i="28"/>
  <c r="G224" i="28"/>
  <c r="F225" i="28"/>
  <c r="G225" i="28" s="1"/>
  <c r="F226" i="28"/>
  <c r="G226" i="28" s="1"/>
  <c r="F227" i="28"/>
  <c r="G227" i="28"/>
  <c r="F228" i="28"/>
  <c r="G228" i="28"/>
  <c r="F229" i="28"/>
  <c r="G229" i="28" s="1"/>
  <c r="F230" i="28"/>
  <c r="G230" i="28" s="1"/>
  <c r="F231" i="28"/>
  <c r="G231" i="28"/>
  <c r="F232" i="28"/>
  <c r="G232" i="28"/>
  <c r="F233" i="28"/>
  <c r="G233" i="28"/>
  <c r="F234" i="28"/>
  <c r="G234" i="28" s="1"/>
  <c r="F235" i="28"/>
  <c r="G235" i="28"/>
  <c r="K196" i="27"/>
  <c r="K194" i="27"/>
  <c r="K192" i="27"/>
  <c r="K190" i="27"/>
  <c r="K188" i="27"/>
  <c r="K185" i="27"/>
  <c r="F183" i="27"/>
  <c r="G183" i="27" s="1"/>
  <c r="F184" i="27"/>
  <c r="G184" i="27" s="1"/>
  <c r="F185" i="27"/>
  <c r="G185" i="27" s="1"/>
  <c r="F186" i="27"/>
  <c r="G186" i="27" s="1"/>
  <c r="F187" i="27"/>
  <c r="G187" i="27" s="1"/>
  <c r="F188" i="27"/>
  <c r="G188" i="27"/>
  <c r="F189" i="27"/>
  <c r="G189" i="27" s="1"/>
  <c r="F190" i="27"/>
  <c r="G190" i="27" s="1"/>
  <c r="F191" i="27"/>
  <c r="G191" i="27" s="1"/>
  <c r="F192" i="27"/>
  <c r="G192" i="27" s="1"/>
  <c r="F193" i="27"/>
  <c r="G193" i="27" s="1"/>
  <c r="F194" i="27"/>
  <c r="G194" i="27" s="1"/>
  <c r="F195" i="27"/>
  <c r="G195" i="27" s="1"/>
  <c r="F196" i="27"/>
  <c r="G196" i="27" s="1"/>
  <c r="K180" i="27"/>
  <c r="K178" i="27"/>
  <c r="K176" i="27"/>
  <c r="K174" i="27"/>
  <c r="K172" i="27"/>
  <c r="F171" i="27"/>
  <c r="G171" i="27" s="1"/>
  <c r="F172" i="27"/>
  <c r="G172" i="27" s="1"/>
  <c r="F173" i="27"/>
  <c r="G173" i="27" s="1"/>
  <c r="F174" i="27"/>
  <c r="G174" i="27" s="1"/>
  <c r="F175" i="27"/>
  <c r="G175" i="27"/>
  <c r="F176" i="27"/>
  <c r="G176" i="27" s="1"/>
  <c r="F177" i="27"/>
  <c r="G177" i="27" s="1"/>
  <c r="F178" i="27"/>
  <c r="G178" i="27" s="1"/>
  <c r="F179" i="27"/>
  <c r="G179" i="27"/>
  <c r="F180" i="27"/>
  <c r="G180" i="27" s="1"/>
  <c r="F181" i="27"/>
  <c r="G181" i="27" s="1"/>
  <c r="F182" i="27"/>
  <c r="G182" i="27" s="1"/>
  <c r="K161" i="27"/>
  <c r="K159" i="27"/>
  <c r="K157" i="27"/>
  <c r="K155" i="27"/>
  <c r="K153" i="27"/>
  <c r="K151" i="27"/>
  <c r="K149" i="27"/>
  <c r="F149" i="27"/>
  <c r="G149" i="27" s="1"/>
  <c r="F150" i="27"/>
  <c r="G150" i="27"/>
  <c r="F151" i="27"/>
  <c r="G151" i="27" s="1"/>
  <c r="F152" i="27"/>
  <c r="G152" i="27" s="1"/>
  <c r="F153" i="27"/>
  <c r="G153" i="27" s="1"/>
  <c r="F154" i="27"/>
  <c r="G154" i="27"/>
  <c r="F155" i="27"/>
  <c r="G155" i="27" s="1"/>
  <c r="F156" i="27"/>
  <c r="G156" i="27" s="1"/>
  <c r="F157" i="27"/>
  <c r="G157" i="27" s="1"/>
  <c r="F158" i="27"/>
  <c r="G158" i="27" s="1"/>
  <c r="F159" i="27"/>
  <c r="G159" i="27" s="1"/>
  <c r="F160" i="27"/>
  <c r="G160" i="27" s="1"/>
  <c r="F161" i="27"/>
  <c r="G161" i="27" s="1"/>
  <c r="K119" i="27"/>
  <c r="K117" i="27"/>
  <c r="K115" i="27"/>
  <c r="K113" i="27"/>
  <c r="K111" i="27"/>
  <c r="K109" i="27"/>
  <c r="F108" i="27"/>
  <c r="G108" i="27" s="1"/>
  <c r="F109" i="27"/>
  <c r="G109" i="27" s="1"/>
  <c r="F110" i="27"/>
  <c r="G110" i="27" s="1"/>
  <c r="F111" i="27"/>
  <c r="G111" i="27" s="1"/>
  <c r="F112" i="27"/>
  <c r="G112" i="27" s="1"/>
  <c r="F113" i="27"/>
  <c r="G113" i="27" s="1"/>
  <c r="F114" i="27"/>
  <c r="G114" i="27" s="1"/>
  <c r="F115" i="27"/>
  <c r="G115" i="27" s="1"/>
  <c r="F116" i="27"/>
  <c r="G116" i="27" s="1"/>
  <c r="F117" i="27"/>
  <c r="G117" i="27"/>
  <c r="F118" i="27"/>
  <c r="G118" i="27" s="1"/>
  <c r="F119" i="27"/>
  <c r="G119" i="27" s="1"/>
  <c r="K107" i="27"/>
  <c r="K105" i="27"/>
  <c r="K103" i="27"/>
  <c r="K101" i="27"/>
  <c r="K100" i="27"/>
  <c r="K98" i="27"/>
  <c r="L107" i="27" s="1"/>
  <c r="F98" i="27"/>
  <c r="G98" i="27" s="1"/>
  <c r="F99" i="27"/>
  <c r="G99" i="27" s="1"/>
  <c r="F100" i="27"/>
  <c r="G100" i="27" s="1"/>
  <c r="F101" i="27"/>
  <c r="G101" i="27" s="1"/>
  <c r="F102" i="27"/>
  <c r="G102" i="27" s="1"/>
  <c r="F103" i="27"/>
  <c r="G103" i="27" s="1"/>
  <c r="F104" i="27"/>
  <c r="G104" i="27"/>
  <c r="F105" i="27"/>
  <c r="G105" i="27" s="1"/>
  <c r="F106" i="27"/>
  <c r="G106" i="27" s="1"/>
  <c r="F107" i="27"/>
  <c r="G107" i="27" s="1"/>
  <c r="K97" i="27"/>
  <c r="K96" i="27"/>
  <c r="K94" i="27"/>
  <c r="K92" i="27"/>
  <c r="K90" i="27"/>
  <c r="K88" i="27"/>
  <c r="K87" i="27"/>
  <c r="F87" i="27"/>
  <c r="G87" i="27" s="1"/>
  <c r="F88" i="27"/>
  <c r="G88" i="27"/>
  <c r="F89" i="27"/>
  <c r="G89" i="27" s="1"/>
  <c r="F90" i="27"/>
  <c r="G90" i="27" s="1"/>
  <c r="F91" i="27"/>
  <c r="G91" i="27" s="1"/>
  <c r="F92" i="27"/>
  <c r="G92" i="27"/>
  <c r="F93" i="27"/>
  <c r="G93" i="27" s="1"/>
  <c r="F94" i="27"/>
  <c r="G94" i="27" s="1"/>
  <c r="F95" i="27"/>
  <c r="G95" i="27" s="1"/>
  <c r="F96" i="27"/>
  <c r="G96" i="27"/>
  <c r="F97" i="27"/>
  <c r="G97" i="27" s="1"/>
  <c r="K68" i="27"/>
  <c r="K64" i="27"/>
  <c r="K56" i="27"/>
  <c r="F56" i="27"/>
  <c r="G56" i="27"/>
  <c r="F57" i="27"/>
  <c r="G57" i="27" s="1"/>
  <c r="F58" i="27"/>
  <c r="G58" i="27" s="1"/>
  <c r="F59" i="27"/>
  <c r="G59" i="27" s="1"/>
  <c r="F60" i="27"/>
  <c r="G60" i="27"/>
  <c r="F61" i="27"/>
  <c r="G61" i="27" s="1"/>
  <c r="F62" i="27"/>
  <c r="G62" i="27"/>
  <c r="F63" i="27"/>
  <c r="G63" i="27" s="1"/>
  <c r="F64" i="27"/>
  <c r="G64" i="27"/>
  <c r="F65" i="27"/>
  <c r="G65" i="27" s="1"/>
  <c r="F66" i="27"/>
  <c r="G66" i="27" s="1"/>
  <c r="F67" i="27"/>
  <c r="G67" i="27" s="1"/>
  <c r="F68" i="27"/>
  <c r="G68" i="27"/>
  <c r="F69" i="27"/>
  <c r="G69" i="27" s="1"/>
  <c r="F81" i="27"/>
  <c r="G81" i="27" s="1"/>
  <c r="F82" i="27"/>
  <c r="G82" i="27" s="1"/>
  <c r="F83" i="27"/>
  <c r="G83" i="27"/>
  <c r="F84" i="27"/>
  <c r="G84" i="27" s="1"/>
  <c r="F85" i="27"/>
  <c r="G85" i="27" s="1"/>
  <c r="F86" i="27"/>
  <c r="G86" i="27" s="1"/>
  <c r="F45" i="27"/>
  <c r="G45" i="27"/>
  <c r="F46" i="27"/>
  <c r="G46" i="27" s="1"/>
  <c r="F47" i="27"/>
  <c r="G47" i="27"/>
  <c r="F48" i="27"/>
  <c r="G48" i="27" s="1"/>
  <c r="F49" i="27"/>
  <c r="G49" i="27"/>
  <c r="F50" i="27"/>
  <c r="G50" i="27" s="1"/>
  <c r="F51" i="27"/>
  <c r="G51" i="27" s="1"/>
  <c r="F52" i="27"/>
  <c r="G52" i="27" s="1"/>
  <c r="F53" i="27"/>
  <c r="G53" i="27"/>
  <c r="F54" i="27"/>
  <c r="G54" i="27" s="1"/>
  <c r="F55" i="27"/>
  <c r="G55" i="27" s="1"/>
  <c r="F33" i="27"/>
  <c r="G33" i="27" s="1"/>
  <c r="F34" i="27"/>
  <c r="G34" i="27"/>
  <c r="F35" i="27"/>
  <c r="G35" i="27" s="1"/>
  <c r="F36" i="27"/>
  <c r="G36" i="27" s="1"/>
  <c r="F37" i="27"/>
  <c r="G37" i="27" s="1"/>
  <c r="F38" i="27"/>
  <c r="G38" i="27" s="1"/>
  <c r="F39" i="27"/>
  <c r="G39" i="27" s="1"/>
  <c r="F40" i="27"/>
  <c r="G40" i="27"/>
  <c r="F41" i="27"/>
  <c r="G41" i="27" s="1"/>
  <c r="F42" i="27"/>
  <c r="G42" i="27"/>
  <c r="F43" i="27"/>
  <c r="G43" i="27" s="1"/>
  <c r="F44" i="27"/>
  <c r="G44" i="27" s="1"/>
  <c r="F12" i="27"/>
  <c r="G12" i="27" s="1"/>
  <c r="F13" i="27"/>
  <c r="G13" i="27"/>
  <c r="F14" i="27"/>
  <c r="G14" i="27" s="1"/>
  <c r="F15" i="27"/>
  <c r="G15" i="27" s="1"/>
  <c r="F16" i="27"/>
  <c r="G16" i="27" s="1"/>
  <c r="F17" i="27"/>
  <c r="G17" i="27" s="1"/>
  <c r="F18" i="27"/>
  <c r="G18" i="27" s="1"/>
  <c r="F19" i="27"/>
  <c r="G19" i="27" s="1"/>
  <c r="F20" i="27"/>
  <c r="G20" i="27" s="1"/>
  <c r="F21" i="27"/>
  <c r="G21" i="27"/>
  <c r="F2" i="27"/>
  <c r="G2" i="27" s="1"/>
  <c r="F3" i="27"/>
  <c r="G3" i="27" s="1"/>
  <c r="F4" i="27"/>
  <c r="G4" i="27" s="1"/>
  <c r="F5" i="27"/>
  <c r="G5" i="27"/>
  <c r="F6" i="27"/>
  <c r="G6" i="27" s="1"/>
  <c r="F7" i="27"/>
  <c r="G7" i="27" s="1"/>
  <c r="F8" i="27"/>
  <c r="G8" i="27" s="1"/>
  <c r="F9" i="27"/>
  <c r="G9" i="27" s="1"/>
  <c r="F10" i="27"/>
  <c r="G10" i="27" s="1"/>
  <c r="F11" i="27"/>
  <c r="G11" i="27" s="1"/>
  <c r="F41" i="3"/>
  <c r="G41" i="3"/>
  <c r="F42" i="3"/>
  <c r="G42" i="3" s="1"/>
  <c r="F43" i="3"/>
  <c r="G43" i="3" s="1"/>
  <c r="F44" i="3"/>
  <c r="G44" i="3"/>
  <c r="F33" i="3"/>
  <c r="G33" i="3"/>
  <c r="F34" i="3"/>
  <c r="G34" i="3" s="1"/>
  <c r="F35" i="3"/>
  <c r="G35" i="3" s="1"/>
  <c r="F36" i="3"/>
  <c r="G36" i="3"/>
  <c r="F37" i="3"/>
  <c r="G37" i="3"/>
  <c r="F38" i="3"/>
  <c r="G38" i="3"/>
  <c r="F39" i="3"/>
  <c r="G39" i="3" s="1"/>
  <c r="F40" i="3"/>
  <c r="G40" i="3"/>
  <c r="F26" i="3"/>
  <c r="G26" i="3"/>
  <c r="F27" i="3"/>
  <c r="G27" i="3" s="1"/>
  <c r="F28" i="3"/>
  <c r="G28" i="3" s="1"/>
  <c r="F29" i="3"/>
  <c r="G29" i="3"/>
  <c r="F30" i="3"/>
  <c r="G30" i="3"/>
  <c r="F31" i="3"/>
  <c r="G31" i="3"/>
  <c r="F32" i="3"/>
  <c r="G32" i="3" s="1"/>
  <c r="F15" i="3"/>
  <c r="G15" i="3"/>
  <c r="F16" i="3"/>
  <c r="G16" i="3"/>
  <c r="F17" i="3"/>
  <c r="G17" i="3"/>
  <c r="F18" i="3"/>
  <c r="G18" i="3" s="1"/>
  <c r="F19" i="3"/>
  <c r="G19" i="3"/>
  <c r="F20" i="3"/>
  <c r="G20" i="3"/>
  <c r="F21" i="3"/>
  <c r="G21" i="3"/>
  <c r="F22" i="3"/>
  <c r="G22" i="3" s="1"/>
  <c r="F23" i="3"/>
  <c r="G23" i="3"/>
  <c r="F24" i="3"/>
  <c r="G24" i="3"/>
  <c r="F25" i="3"/>
  <c r="G25" i="3"/>
  <c r="F2" i="3"/>
  <c r="G2" i="3" s="1"/>
  <c r="F3" i="3"/>
  <c r="G3" i="3"/>
  <c r="F4" i="3"/>
  <c r="G4" i="3"/>
  <c r="F5" i="3"/>
  <c r="G5" i="3" s="1"/>
  <c r="F6" i="3"/>
  <c r="G6" i="3" s="1"/>
  <c r="F7" i="3"/>
  <c r="G7" i="3"/>
  <c r="F8" i="3"/>
  <c r="G8" i="3"/>
  <c r="F9" i="3"/>
  <c r="G9" i="3" s="1"/>
  <c r="F10" i="3"/>
  <c r="G10" i="3" s="1"/>
  <c r="F11" i="3"/>
  <c r="G11" i="3"/>
  <c r="F12" i="3"/>
  <c r="G12" i="3"/>
  <c r="F13" i="3"/>
  <c r="G13" i="3"/>
  <c r="F14" i="3"/>
  <c r="G14" i="3" s="1"/>
  <c r="F152" i="18"/>
  <c r="G152" i="18" s="1"/>
  <c r="F155" i="18"/>
  <c r="G155" i="18" s="1"/>
  <c r="F156" i="18"/>
  <c r="G156" i="18" s="1"/>
  <c r="F157" i="18"/>
  <c r="G157" i="18" s="1"/>
  <c r="F158" i="18"/>
  <c r="G158" i="18" s="1"/>
  <c r="F159" i="18"/>
  <c r="G159" i="18" s="1"/>
  <c r="F161" i="18"/>
  <c r="G161" i="18" s="1"/>
  <c r="F162" i="18"/>
  <c r="G162" i="18" s="1"/>
  <c r="K63" i="23"/>
  <c r="K61" i="23"/>
  <c r="K59" i="23"/>
  <c r="K57" i="23"/>
  <c r="K52" i="23"/>
  <c r="F52" i="23"/>
  <c r="G52" i="23" s="1"/>
  <c r="F53" i="23"/>
  <c r="G53" i="23" s="1"/>
  <c r="F54" i="23"/>
  <c r="G54" i="23" s="1"/>
  <c r="F55" i="23"/>
  <c r="G55" i="23" s="1"/>
  <c r="F56" i="23"/>
  <c r="G56" i="23" s="1"/>
  <c r="F57" i="23"/>
  <c r="G57" i="23" s="1"/>
  <c r="F58" i="23"/>
  <c r="G58" i="23" s="1"/>
  <c r="F59" i="23"/>
  <c r="G59" i="23" s="1"/>
  <c r="F60" i="23"/>
  <c r="G60" i="23" s="1"/>
  <c r="F61" i="23"/>
  <c r="G61" i="23" s="1"/>
  <c r="F62" i="23"/>
  <c r="G62" i="23" s="1"/>
  <c r="F63" i="23"/>
  <c r="G63" i="23" s="1"/>
  <c r="F64" i="23"/>
  <c r="G64" i="23" s="1"/>
  <c r="K79" i="23"/>
  <c r="K77" i="23"/>
  <c r="K75" i="23"/>
  <c r="K73" i="23"/>
  <c r="K71" i="23"/>
  <c r="K69" i="23"/>
  <c r="K67" i="23"/>
  <c r="K65" i="23"/>
  <c r="F65" i="23"/>
  <c r="G65" i="23"/>
  <c r="F66" i="23"/>
  <c r="G66" i="23" s="1"/>
  <c r="F67" i="23"/>
  <c r="G67" i="23" s="1"/>
  <c r="F68" i="23"/>
  <c r="G68" i="23" s="1"/>
  <c r="F69" i="23"/>
  <c r="G69" i="23" s="1"/>
  <c r="F70" i="23"/>
  <c r="G70" i="23" s="1"/>
  <c r="F71" i="23"/>
  <c r="G71" i="23" s="1"/>
  <c r="F72" i="23"/>
  <c r="G72" i="23" s="1"/>
  <c r="F73" i="23"/>
  <c r="G73" i="23" s="1"/>
  <c r="F74" i="23"/>
  <c r="G74" i="23" s="1"/>
  <c r="F75" i="23"/>
  <c r="G75" i="23" s="1"/>
  <c r="F76" i="23"/>
  <c r="G76" i="23" s="1"/>
  <c r="F77" i="23"/>
  <c r="G77" i="23" s="1"/>
  <c r="F78" i="23"/>
  <c r="G78" i="23" s="1"/>
  <c r="F79" i="23"/>
  <c r="G79" i="23" s="1"/>
  <c r="K92" i="23"/>
  <c r="K90" i="23"/>
  <c r="K89" i="23"/>
  <c r="K87" i="23"/>
  <c r="K86" i="23"/>
  <c r="K84" i="23"/>
  <c r="K83" i="23"/>
  <c r="K81" i="23"/>
  <c r="F80" i="23"/>
  <c r="G80" i="23" s="1"/>
  <c r="F81" i="23"/>
  <c r="G81" i="23" s="1"/>
  <c r="F82" i="23"/>
  <c r="G82" i="23" s="1"/>
  <c r="F83" i="23"/>
  <c r="G83" i="23" s="1"/>
  <c r="F84" i="23"/>
  <c r="G84" i="23" s="1"/>
  <c r="F85" i="23"/>
  <c r="G85" i="23" s="1"/>
  <c r="F86" i="23"/>
  <c r="G86" i="23" s="1"/>
  <c r="F87" i="23"/>
  <c r="G87" i="23" s="1"/>
  <c r="F88" i="23"/>
  <c r="G88" i="23" s="1"/>
  <c r="F89" i="23"/>
  <c r="G89" i="23" s="1"/>
  <c r="F90" i="23"/>
  <c r="G90" i="23" s="1"/>
  <c r="F91" i="23"/>
  <c r="G91" i="23" s="1"/>
  <c r="F92" i="23"/>
  <c r="G92" i="23" s="1"/>
  <c r="K135" i="23"/>
  <c r="K133" i="23"/>
  <c r="K131" i="23"/>
  <c r="K130" i="23"/>
  <c r="K128" i="23"/>
  <c r="K126" i="23"/>
  <c r="K124" i="23"/>
  <c r="K122" i="23"/>
  <c r="F122" i="23"/>
  <c r="G122" i="23" s="1"/>
  <c r="F123" i="23"/>
  <c r="G123" i="23" s="1"/>
  <c r="F124" i="23"/>
  <c r="G124" i="23"/>
  <c r="F125" i="23"/>
  <c r="G125" i="23" s="1"/>
  <c r="F126" i="23"/>
  <c r="G126" i="23" s="1"/>
  <c r="F127" i="23"/>
  <c r="G127" i="23" s="1"/>
  <c r="F128" i="23"/>
  <c r="G128" i="23" s="1"/>
  <c r="F129" i="23"/>
  <c r="G129" i="23" s="1"/>
  <c r="F130" i="23"/>
  <c r="G130" i="23" s="1"/>
  <c r="F131" i="23"/>
  <c r="G131" i="23" s="1"/>
  <c r="F132" i="23"/>
  <c r="G132" i="23" s="1"/>
  <c r="F133" i="23"/>
  <c r="G133" i="23" s="1"/>
  <c r="F134" i="23"/>
  <c r="G134" i="23" s="1"/>
  <c r="F135" i="23"/>
  <c r="G135" i="23" s="1"/>
  <c r="K151" i="23"/>
  <c r="K149" i="23"/>
  <c r="K147" i="23"/>
  <c r="K145" i="23"/>
  <c r="K144" i="23"/>
  <c r="K141" i="23"/>
  <c r="K139" i="23"/>
  <c r="K138" i="23"/>
  <c r="K136" i="23"/>
  <c r="F136" i="23"/>
  <c r="G136" i="23" s="1"/>
  <c r="F137" i="23"/>
  <c r="G137" i="23" s="1"/>
  <c r="F138" i="23"/>
  <c r="G138" i="23" s="1"/>
  <c r="F139" i="23"/>
  <c r="G139" i="23" s="1"/>
  <c r="F140" i="23"/>
  <c r="G140" i="23" s="1"/>
  <c r="F141" i="23"/>
  <c r="G141" i="23" s="1"/>
  <c r="F142" i="23"/>
  <c r="G142" i="23" s="1"/>
  <c r="F143" i="23"/>
  <c r="G143" i="23" s="1"/>
  <c r="F144" i="23"/>
  <c r="G144" i="23" s="1"/>
  <c r="F145" i="23"/>
  <c r="G145" i="23" s="1"/>
  <c r="F146" i="23"/>
  <c r="G146" i="23" s="1"/>
  <c r="F147" i="23"/>
  <c r="G147" i="23" s="1"/>
  <c r="F148" i="23"/>
  <c r="G148" i="23" s="1"/>
  <c r="F149" i="23"/>
  <c r="G149" i="23" s="1"/>
  <c r="F150" i="23"/>
  <c r="G150" i="23" s="1"/>
  <c r="F151" i="23"/>
  <c r="G151" i="23" s="1"/>
  <c r="F152" i="23"/>
  <c r="G152" i="23" s="1"/>
  <c r="K161" i="23"/>
  <c r="K159" i="23"/>
  <c r="K157" i="23"/>
  <c r="K153" i="23"/>
  <c r="F153" i="23"/>
  <c r="G153" i="23" s="1"/>
  <c r="F154" i="23"/>
  <c r="G154" i="23" s="1"/>
  <c r="F155" i="23"/>
  <c r="G155" i="23" s="1"/>
  <c r="F156" i="23"/>
  <c r="G156" i="23" s="1"/>
  <c r="F157" i="23"/>
  <c r="G157" i="23" s="1"/>
  <c r="F158" i="23"/>
  <c r="G158" i="23" s="1"/>
  <c r="F159" i="23"/>
  <c r="G159" i="23" s="1"/>
  <c r="F160" i="23"/>
  <c r="G160" i="23" s="1"/>
  <c r="F161" i="23"/>
  <c r="G161" i="23" s="1"/>
  <c r="K175" i="23"/>
  <c r="K173" i="23"/>
  <c r="F169" i="23"/>
  <c r="G169" i="23" s="1"/>
  <c r="F170" i="23"/>
  <c r="G170" i="23" s="1"/>
  <c r="F171" i="23"/>
  <c r="G171" i="23" s="1"/>
  <c r="F172" i="23"/>
  <c r="G172" i="23" s="1"/>
  <c r="F173" i="23"/>
  <c r="G173" i="23" s="1"/>
  <c r="F174" i="23"/>
  <c r="G174" i="23" s="1"/>
  <c r="F175" i="23"/>
  <c r="G175" i="23" s="1"/>
  <c r="K176" i="23"/>
  <c r="K178" i="23"/>
  <c r="K180" i="23"/>
  <c r="K182" i="23"/>
  <c r="K184" i="23"/>
  <c r="K186" i="23"/>
  <c r="K188" i="23"/>
  <c r="F176" i="23"/>
  <c r="G176" i="23"/>
  <c r="F177" i="23"/>
  <c r="G177" i="23" s="1"/>
  <c r="F178" i="23"/>
  <c r="G178" i="23" s="1"/>
  <c r="F179" i="23"/>
  <c r="G179" i="23" s="1"/>
  <c r="F180" i="23"/>
  <c r="G180" i="23" s="1"/>
  <c r="F181" i="23"/>
  <c r="G181" i="23" s="1"/>
  <c r="F182" i="23"/>
  <c r="G182" i="23" s="1"/>
  <c r="F183" i="23"/>
  <c r="G183" i="23" s="1"/>
  <c r="F184" i="23"/>
  <c r="G184" i="23" s="1"/>
  <c r="F185" i="23"/>
  <c r="G185" i="23" s="1"/>
  <c r="F186" i="23"/>
  <c r="G186" i="23" s="1"/>
  <c r="F187" i="23"/>
  <c r="G187" i="23" s="1"/>
  <c r="F188" i="23"/>
  <c r="G188" i="23" s="1"/>
  <c r="F189" i="23"/>
  <c r="G189" i="23" s="1"/>
  <c r="F190" i="23"/>
  <c r="G190" i="23" s="1"/>
  <c r="K203" i="23"/>
  <c r="K195" i="23"/>
  <c r="K191" i="23"/>
  <c r="F191" i="23"/>
  <c r="G191" i="23" s="1"/>
  <c r="F192" i="23"/>
  <c r="G192" i="23" s="1"/>
  <c r="M211" i="23"/>
  <c r="F193" i="23"/>
  <c r="G193" i="23" s="1"/>
  <c r="F194" i="23"/>
  <c r="G194" i="23" s="1"/>
  <c r="F195" i="23"/>
  <c r="G195" i="23" s="1"/>
  <c r="F196" i="23"/>
  <c r="G196" i="23" s="1"/>
  <c r="F197" i="23"/>
  <c r="G197" i="23" s="1"/>
  <c r="F198" i="23"/>
  <c r="G198" i="23"/>
  <c r="F199" i="23"/>
  <c r="G199" i="23" s="1"/>
  <c r="F200" i="23"/>
  <c r="G200" i="23"/>
  <c r="F201" i="23"/>
  <c r="G201" i="23" s="1"/>
  <c r="F202" i="23"/>
  <c r="G202" i="23" s="1"/>
  <c r="F203" i="23"/>
  <c r="G203" i="23" s="1"/>
  <c r="F38" i="23"/>
  <c r="G38" i="23" s="1"/>
  <c r="F39" i="23"/>
  <c r="G39" i="23" s="1"/>
  <c r="F40" i="23"/>
  <c r="G40" i="23" s="1"/>
  <c r="F41" i="23"/>
  <c r="G41" i="23" s="1"/>
  <c r="F42" i="23"/>
  <c r="G42" i="23" s="1"/>
  <c r="F43" i="23"/>
  <c r="G43" i="23" s="1"/>
  <c r="F44" i="23"/>
  <c r="G44" i="23" s="1"/>
  <c r="F45" i="23"/>
  <c r="G45" i="23" s="1"/>
  <c r="F46" i="23"/>
  <c r="G46" i="23" s="1"/>
  <c r="F47" i="23"/>
  <c r="G47" i="23" s="1"/>
  <c r="F48" i="23"/>
  <c r="G48" i="23"/>
  <c r="F49" i="23"/>
  <c r="G49" i="23" s="1"/>
  <c r="F50" i="23"/>
  <c r="G50" i="23" s="1"/>
  <c r="F51" i="23"/>
  <c r="G51" i="23" s="1"/>
  <c r="F16" i="23"/>
  <c r="G16" i="23" s="1"/>
  <c r="F17" i="23"/>
  <c r="G17" i="23" s="1"/>
  <c r="F18" i="23"/>
  <c r="G18" i="23" s="1"/>
  <c r="F19" i="23"/>
  <c r="G19" i="23" s="1"/>
  <c r="F20" i="23"/>
  <c r="G20" i="23" s="1"/>
  <c r="F21" i="23"/>
  <c r="G21" i="23" s="1"/>
  <c r="F22" i="23"/>
  <c r="G22" i="23"/>
  <c r="F23" i="23"/>
  <c r="G23" i="23" s="1"/>
  <c r="F24" i="23"/>
  <c r="G24" i="23"/>
  <c r="F25" i="23"/>
  <c r="G25" i="23" s="1"/>
  <c r="F26" i="23"/>
  <c r="G26" i="23" s="1"/>
  <c r="F27" i="23"/>
  <c r="G27" i="23" s="1"/>
  <c r="F28" i="23"/>
  <c r="G28" i="23" s="1"/>
  <c r="F2" i="23"/>
  <c r="G2" i="23" s="1"/>
  <c r="F3" i="23"/>
  <c r="G3" i="23" s="1"/>
  <c r="F4" i="23"/>
  <c r="G4" i="23" s="1"/>
  <c r="F5" i="23"/>
  <c r="G5" i="23" s="1"/>
  <c r="F6" i="23"/>
  <c r="G6" i="23" s="1"/>
  <c r="F7" i="23"/>
  <c r="G7" i="23" s="1"/>
  <c r="F8" i="23"/>
  <c r="G8" i="23" s="1"/>
  <c r="F9" i="23"/>
  <c r="G9" i="23" s="1"/>
  <c r="F10" i="23"/>
  <c r="G10" i="23" s="1"/>
  <c r="F11" i="23"/>
  <c r="G11" i="23" s="1"/>
  <c r="F12" i="23"/>
  <c r="G12" i="23" s="1"/>
  <c r="F13" i="23"/>
  <c r="G13" i="23" s="1"/>
  <c r="F14" i="23"/>
  <c r="G14" i="23" s="1"/>
  <c r="F15" i="23"/>
  <c r="G15" i="23" s="1"/>
  <c r="K38" i="22"/>
  <c r="K40" i="22"/>
  <c r="K42" i="22"/>
  <c r="K44" i="22"/>
  <c r="K46" i="22"/>
  <c r="K48" i="22"/>
  <c r="F38" i="22"/>
  <c r="G38" i="22" s="1"/>
  <c r="F39" i="22"/>
  <c r="G39" i="22"/>
  <c r="F40" i="22"/>
  <c r="G40" i="22" s="1"/>
  <c r="F41" i="22"/>
  <c r="G41" i="22" s="1"/>
  <c r="F42" i="22"/>
  <c r="G42" i="22"/>
  <c r="F43" i="22"/>
  <c r="G43" i="22" s="1"/>
  <c r="F44" i="22"/>
  <c r="G44" i="22"/>
  <c r="F45" i="22"/>
  <c r="G45" i="22"/>
  <c r="F46" i="22"/>
  <c r="G46" i="22" s="1"/>
  <c r="F47" i="22"/>
  <c r="G47" i="22" s="1"/>
  <c r="F48" i="22"/>
  <c r="G48" i="22"/>
  <c r="K62" i="22"/>
  <c r="K61" i="22"/>
  <c r="K59" i="22"/>
  <c r="K57" i="22"/>
  <c r="K55" i="22"/>
  <c r="K53" i="22"/>
  <c r="K51" i="22"/>
  <c r="K49" i="22"/>
  <c r="F49" i="22"/>
  <c r="G49" i="22"/>
  <c r="F50" i="22"/>
  <c r="G50" i="22" s="1"/>
  <c r="F51" i="22"/>
  <c r="G51" i="22" s="1"/>
  <c r="F52" i="22"/>
  <c r="G52" i="22"/>
  <c r="F53" i="22"/>
  <c r="G53" i="22"/>
  <c r="F54" i="22"/>
  <c r="G54" i="22"/>
  <c r="F55" i="22"/>
  <c r="G55" i="22" s="1"/>
  <c r="F56" i="22"/>
  <c r="G56" i="22"/>
  <c r="F57" i="22"/>
  <c r="G57" i="22"/>
  <c r="F58" i="22"/>
  <c r="G58" i="22" s="1"/>
  <c r="F59" i="22"/>
  <c r="G59" i="22" s="1"/>
  <c r="F60" i="22"/>
  <c r="G60" i="22"/>
  <c r="F61" i="22"/>
  <c r="G61" i="22"/>
  <c r="F62" i="22"/>
  <c r="G62" i="22"/>
  <c r="K63" i="22"/>
  <c r="K67" i="22"/>
  <c r="K69" i="22"/>
  <c r="K70" i="22"/>
  <c r="K73" i="22"/>
  <c r="F63" i="22"/>
  <c r="G63" i="22" s="1"/>
  <c r="F64" i="22"/>
  <c r="G64" i="22" s="1"/>
  <c r="F65" i="22"/>
  <c r="G65" i="22" s="1"/>
  <c r="F66" i="22"/>
  <c r="G66" i="22" s="1"/>
  <c r="F67" i="22"/>
  <c r="G67" i="22" s="1"/>
  <c r="F68" i="22"/>
  <c r="G68" i="22" s="1"/>
  <c r="F69" i="22"/>
  <c r="G69" i="22" s="1"/>
  <c r="F70" i="22"/>
  <c r="G70" i="22" s="1"/>
  <c r="F71" i="22"/>
  <c r="G71" i="22" s="1"/>
  <c r="F72" i="22"/>
  <c r="G72" i="22" s="1"/>
  <c r="F73" i="22"/>
  <c r="G73" i="22" s="1"/>
  <c r="F74" i="22"/>
  <c r="G74" i="22" s="1"/>
  <c r="K85" i="22"/>
  <c r="K87" i="22"/>
  <c r="K88" i="22"/>
  <c r="K89" i="22"/>
  <c r="K92" i="22"/>
  <c r="K93" i="22"/>
  <c r="F85" i="22"/>
  <c r="G85" i="22" s="1"/>
  <c r="F86" i="22"/>
  <c r="G86" i="22" s="1"/>
  <c r="F87" i="22"/>
  <c r="G87" i="22" s="1"/>
  <c r="F88" i="22"/>
  <c r="G88" i="22" s="1"/>
  <c r="F89" i="22"/>
  <c r="G89" i="22" s="1"/>
  <c r="F90" i="22"/>
  <c r="G90" i="22" s="1"/>
  <c r="F91" i="22"/>
  <c r="G91" i="22" s="1"/>
  <c r="F92" i="22"/>
  <c r="G92" i="22" s="1"/>
  <c r="F93" i="22"/>
  <c r="G93" i="22" s="1"/>
  <c r="F94" i="22"/>
  <c r="G94" i="22" s="1"/>
  <c r="K105" i="22"/>
  <c r="K103" i="22"/>
  <c r="K101" i="22"/>
  <c r="K100" i="22"/>
  <c r="K99" i="22"/>
  <c r="K98" i="22"/>
  <c r="K96" i="22"/>
  <c r="F95" i="22"/>
  <c r="G95" i="22" s="1"/>
  <c r="F96" i="22"/>
  <c r="G96" i="22" s="1"/>
  <c r="F97" i="22"/>
  <c r="G97" i="22" s="1"/>
  <c r="F98" i="22"/>
  <c r="G98" i="22" s="1"/>
  <c r="F99" i="22"/>
  <c r="G99" i="22" s="1"/>
  <c r="F100" i="22"/>
  <c r="G100" i="22" s="1"/>
  <c r="F101" i="22"/>
  <c r="G101" i="22" s="1"/>
  <c r="F102" i="22"/>
  <c r="G102" i="22" s="1"/>
  <c r="F103" i="22"/>
  <c r="G103" i="22" s="1"/>
  <c r="F104" i="22"/>
  <c r="G104" i="22" s="1"/>
  <c r="F105" i="22"/>
  <c r="G105" i="22" s="1"/>
  <c r="K117" i="22"/>
  <c r="K116" i="22"/>
  <c r="K113" i="22"/>
  <c r="K111" i="22"/>
  <c r="K109" i="22"/>
  <c r="K107" i="22"/>
  <c r="F106" i="22"/>
  <c r="G106" i="22" s="1"/>
  <c r="F107" i="22"/>
  <c r="G107" i="22" s="1"/>
  <c r="F108" i="22"/>
  <c r="G108" i="22" s="1"/>
  <c r="F109" i="22"/>
  <c r="G109" i="22" s="1"/>
  <c r="F110" i="22"/>
  <c r="G110" i="22" s="1"/>
  <c r="F111" i="22"/>
  <c r="G111" i="22" s="1"/>
  <c r="F112" i="22"/>
  <c r="G112" i="22" s="1"/>
  <c r="F113" i="22"/>
  <c r="G113" i="22" s="1"/>
  <c r="F114" i="22"/>
  <c r="G114" i="22" s="1"/>
  <c r="F115" i="22"/>
  <c r="G115" i="22" s="1"/>
  <c r="F116" i="22"/>
  <c r="G116" i="22" s="1"/>
  <c r="F117" i="22"/>
  <c r="G117" i="22" s="1"/>
  <c r="K131" i="22"/>
  <c r="K130" i="22"/>
  <c r="K128" i="22"/>
  <c r="K126" i="22"/>
  <c r="K122" i="22"/>
  <c r="K120" i="22"/>
  <c r="K118" i="22"/>
  <c r="F118" i="22"/>
  <c r="G118" i="22"/>
  <c r="F119" i="22"/>
  <c r="G119" i="22"/>
  <c r="F120" i="22"/>
  <c r="G120" i="22" s="1"/>
  <c r="F121" i="22"/>
  <c r="G121" i="22"/>
  <c r="F122" i="22"/>
  <c r="G122" i="22"/>
  <c r="F123" i="22"/>
  <c r="G123" i="22"/>
  <c r="F124" i="22"/>
  <c r="G124" i="22" s="1"/>
  <c r="F125" i="22"/>
  <c r="G125" i="22"/>
  <c r="F126" i="22"/>
  <c r="G126" i="22"/>
  <c r="F127" i="22"/>
  <c r="G127" i="22"/>
  <c r="F128" i="22"/>
  <c r="G128" i="22" s="1"/>
  <c r="F129" i="22"/>
  <c r="G129" i="22"/>
  <c r="F130" i="22"/>
  <c r="G130" i="22"/>
  <c r="F131" i="22"/>
  <c r="G131" i="22"/>
  <c r="K155" i="22"/>
  <c r="K157" i="22"/>
  <c r="K159" i="22"/>
  <c r="K160" i="22"/>
  <c r="K162" i="22"/>
  <c r="K164" i="22"/>
  <c r="K166" i="22"/>
  <c r="F155" i="22"/>
  <c r="G155" i="22" s="1"/>
  <c r="F156" i="22"/>
  <c r="G156" i="22" s="1"/>
  <c r="F157" i="22"/>
  <c r="G157" i="22" s="1"/>
  <c r="F158" i="22"/>
  <c r="G158" i="22" s="1"/>
  <c r="F159" i="22"/>
  <c r="G159" i="22" s="1"/>
  <c r="F160" i="22"/>
  <c r="G160" i="22" s="1"/>
  <c r="F161" i="22"/>
  <c r="G161" i="22" s="1"/>
  <c r="F162" i="22"/>
  <c r="G162" i="22" s="1"/>
  <c r="F163" i="22"/>
  <c r="G163" i="22" s="1"/>
  <c r="F164" i="22"/>
  <c r="G164" i="22" s="1"/>
  <c r="F165" i="22"/>
  <c r="G165" i="22" s="1"/>
  <c r="F166" i="22"/>
  <c r="G166" i="22" s="1"/>
  <c r="K176" i="22"/>
  <c r="K178" i="22"/>
  <c r="K180" i="22"/>
  <c r="K182" i="22"/>
  <c r="K184" i="22"/>
  <c r="F176" i="22"/>
  <c r="G176" i="22" s="1"/>
  <c r="F177" i="22"/>
  <c r="G177" i="22" s="1"/>
  <c r="F178" i="22"/>
  <c r="G178" i="22" s="1"/>
  <c r="F179" i="22"/>
  <c r="G179" i="22" s="1"/>
  <c r="F180" i="22"/>
  <c r="G180" i="22" s="1"/>
  <c r="F181" i="22"/>
  <c r="G181" i="22" s="1"/>
  <c r="F182" i="22"/>
  <c r="G182" i="22" s="1"/>
  <c r="F183" i="22"/>
  <c r="G183" i="22" s="1"/>
  <c r="F184" i="22"/>
  <c r="G184" i="22" s="1"/>
  <c r="F185" i="22"/>
  <c r="G185" i="22"/>
  <c r="K194" i="22"/>
  <c r="K192" i="22"/>
  <c r="K190" i="22"/>
  <c r="K188" i="22"/>
  <c r="K186" i="22"/>
  <c r="F186" i="22"/>
  <c r="G186" i="22"/>
  <c r="F187" i="22"/>
  <c r="G187" i="22" s="1"/>
  <c r="F188" i="22"/>
  <c r="G188" i="22"/>
  <c r="F189" i="22"/>
  <c r="G189" i="22" s="1"/>
  <c r="F190" i="22"/>
  <c r="G190" i="22"/>
  <c r="F191" i="22"/>
  <c r="G191" i="22" s="1"/>
  <c r="F192" i="22"/>
  <c r="G192" i="22"/>
  <c r="F193" i="22"/>
  <c r="G193" i="22" s="1"/>
  <c r="F194" i="22"/>
  <c r="G194" i="22"/>
  <c r="K202" i="22"/>
  <c r="K201" i="22"/>
  <c r="K199" i="22"/>
  <c r="K197" i="22"/>
  <c r="K195" i="22"/>
  <c r="F195" i="22"/>
  <c r="G195" i="22"/>
  <c r="F196" i="22"/>
  <c r="G196" i="22" s="1"/>
  <c r="F197" i="22"/>
  <c r="G197" i="22" s="1"/>
  <c r="F198" i="22"/>
  <c r="G198" i="22"/>
  <c r="F199" i="22"/>
  <c r="G199" i="22"/>
  <c r="F200" i="22"/>
  <c r="G200" i="22" s="1"/>
  <c r="F201" i="22"/>
  <c r="G201" i="22" s="1"/>
  <c r="F202" i="22"/>
  <c r="G202" i="22"/>
  <c r="K94" i="22"/>
  <c r="F29" i="22"/>
  <c r="G29" i="22" s="1"/>
  <c r="F30" i="22"/>
  <c r="G30" i="22" s="1"/>
  <c r="F31" i="22"/>
  <c r="G31" i="22" s="1"/>
  <c r="F32" i="22"/>
  <c r="G32" i="22" s="1"/>
  <c r="F33" i="22"/>
  <c r="G33" i="22" s="1"/>
  <c r="F34" i="22"/>
  <c r="G34" i="22" s="1"/>
  <c r="F35" i="22"/>
  <c r="G35" i="22" s="1"/>
  <c r="F36" i="22"/>
  <c r="G36" i="22" s="1"/>
  <c r="F37" i="22"/>
  <c r="G37" i="22" s="1"/>
  <c r="F17" i="22"/>
  <c r="G17" i="22" s="1"/>
  <c r="F18" i="22"/>
  <c r="G18" i="22" s="1"/>
  <c r="F19" i="22"/>
  <c r="G19" i="22" s="1"/>
  <c r="F20" i="22"/>
  <c r="G20" i="22" s="1"/>
  <c r="F21" i="22"/>
  <c r="G21" i="22" s="1"/>
  <c r="F22" i="22"/>
  <c r="G22" i="22" s="1"/>
  <c r="F23" i="22"/>
  <c r="G23" i="22" s="1"/>
  <c r="F24" i="22"/>
  <c r="G24" i="22" s="1"/>
  <c r="F25" i="22"/>
  <c r="G25" i="22" s="1"/>
  <c r="F26" i="22"/>
  <c r="G26" i="22" s="1"/>
  <c r="F27" i="22"/>
  <c r="G27" i="22" s="1"/>
  <c r="F28" i="22"/>
  <c r="G28" i="22" s="1"/>
  <c r="F4" i="22"/>
  <c r="G4" i="22" s="1"/>
  <c r="F5" i="22"/>
  <c r="G5" i="22" s="1"/>
  <c r="F6" i="22"/>
  <c r="G6" i="22" s="1"/>
  <c r="F7" i="22"/>
  <c r="G7" i="22" s="1"/>
  <c r="F8" i="22"/>
  <c r="G8" i="22" s="1"/>
  <c r="F9" i="22"/>
  <c r="G9" i="22" s="1"/>
  <c r="F10" i="22"/>
  <c r="G10" i="22" s="1"/>
  <c r="F11" i="22"/>
  <c r="G11" i="22" s="1"/>
  <c r="F12" i="22"/>
  <c r="G12" i="22" s="1"/>
  <c r="F13" i="22"/>
  <c r="G13" i="22" s="1"/>
  <c r="F14" i="22"/>
  <c r="G14" i="22" s="1"/>
  <c r="F15" i="22"/>
  <c r="G15" i="22" s="1"/>
  <c r="F16" i="22"/>
  <c r="G16" i="22" s="1"/>
  <c r="F2" i="22"/>
  <c r="G2" i="22" s="1"/>
  <c r="F3" i="22"/>
  <c r="G3" i="22" s="1"/>
  <c r="K20" i="21"/>
  <c r="K19" i="21"/>
  <c r="K18" i="21"/>
  <c r="K16" i="21"/>
  <c r="K15" i="21"/>
  <c r="K14" i="21"/>
  <c r="F14" i="21"/>
  <c r="G14" i="21" s="1"/>
  <c r="F15" i="21"/>
  <c r="G15" i="21"/>
  <c r="F16" i="21"/>
  <c r="G16" i="21" s="1"/>
  <c r="F17" i="21"/>
  <c r="G17" i="21"/>
  <c r="F18" i="21"/>
  <c r="G18" i="21"/>
  <c r="F19" i="21"/>
  <c r="G19" i="21"/>
  <c r="F20" i="21"/>
  <c r="G20" i="21" s="1"/>
  <c r="K21" i="21"/>
  <c r="K22" i="21"/>
  <c r="K23" i="21"/>
  <c r="K24" i="21"/>
  <c r="K25" i="21"/>
  <c r="K26" i="21"/>
  <c r="K27" i="21"/>
  <c r="K28" i="21"/>
  <c r="K29" i="21"/>
  <c r="K30" i="21"/>
  <c r="F21" i="21"/>
  <c r="G21" i="21" s="1"/>
  <c r="H30" i="21" s="1"/>
  <c r="F22" i="21"/>
  <c r="G22" i="21"/>
  <c r="F23" i="21"/>
  <c r="G23" i="21" s="1"/>
  <c r="F24" i="21"/>
  <c r="G24" i="21"/>
  <c r="F25" i="21"/>
  <c r="G25" i="21"/>
  <c r="F26" i="21"/>
  <c r="G26" i="21"/>
  <c r="F27" i="21"/>
  <c r="G27" i="21" s="1"/>
  <c r="F28" i="21"/>
  <c r="G28" i="21"/>
  <c r="F29" i="21"/>
  <c r="G29" i="21"/>
  <c r="F30" i="21"/>
  <c r="G30" i="21"/>
  <c r="K31" i="21"/>
  <c r="K32" i="21"/>
  <c r="K33" i="21"/>
  <c r="K34" i="21"/>
  <c r="K35" i="21"/>
  <c r="K36" i="21"/>
  <c r="K37" i="21"/>
  <c r="F31" i="21"/>
  <c r="G31" i="21"/>
  <c r="F32" i="21"/>
  <c r="G32" i="21"/>
  <c r="F33" i="21"/>
  <c r="G33" i="21"/>
  <c r="F34" i="21"/>
  <c r="G34" i="21" s="1"/>
  <c r="F35" i="21"/>
  <c r="G35" i="21"/>
  <c r="F36" i="21"/>
  <c r="G36" i="21"/>
  <c r="F37" i="21"/>
  <c r="G37" i="21"/>
  <c r="F3" i="21"/>
  <c r="G3" i="21" s="1"/>
  <c r="F4" i="21"/>
  <c r="G4" i="21"/>
  <c r="F5" i="21"/>
  <c r="G5" i="21"/>
  <c r="F6" i="21"/>
  <c r="G6" i="21" s="1"/>
  <c r="F7" i="21"/>
  <c r="G7" i="21" s="1"/>
  <c r="F8" i="21"/>
  <c r="G8" i="21"/>
  <c r="F9" i="21"/>
  <c r="G9" i="21"/>
  <c r="F10" i="21"/>
  <c r="G10" i="21" s="1"/>
  <c r="F11" i="21"/>
  <c r="G11" i="21" s="1"/>
  <c r="F12" i="21"/>
  <c r="G12" i="21"/>
  <c r="F13" i="21"/>
  <c r="G13" i="21"/>
  <c r="F2" i="21"/>
  <c r="G2" i="21"/>
  <c r="F25" i="20"/>
  <c r="G25" i="20" s="1"/>
  <c r="F26" i="20"/>
  <c r="G26" i="20"/>
  <c r="F27" i="20"/>
  <c r="G27" i="20"/>
  <c r="F28" i="20"/>
  <c r="G28" i="20" s="1"/>
  <c r="F29" i="20"/>
  <c r="G29" i="20" s="1"/>
  <c r="F30" i="20"/>
  <c r="G30" i="20"/>
  <c r="F31" i="20"/>
  <c r="G31" i="20"/>
  <c r="F32" i="20"/>
  <c r="G32" i="20"/>
  <c r="F33" i="20"/>
  <c r="G33" i="20" s="1"/>
  <c r="F34" i="20"/>
  <c r="G34" i="20"/>
  <c r="F35" i="20"/>
  <c r="G35" i="20"/>
  <c r="F36" i="20"/>
  <c r="G36" i="20"/>
  <c r="F37" i="20"/>
  <c r="G37" i="20" s="1"/>
  <c r="F38" i="20"/>
  <c r="G38" i="20"/>
  <c r="F39" i="20"/>
  <c r="G39" i="20"/>
  <c r="F40" i="20"/>
  <c r="G40" i="20"/>
  <c r="F41" i="20"/>
  <c r="G41" i="20" s="1"/>
  <c r="F42" i="20"/>
  <c r="G42" i="20"/>
  <c r="F43" i="20"/>
  <c r="G43" i="20"/>
  <c r="F44" i="20"/>
  <c r="G44" i="20"/>
  <c r="F45" i="20"/>
  <c r="G45" i="20" s="1"/>
  <c r="F46" i="20"/>
  <c r="G46" i="20"/>
  <c r="F47" i="20"/>
  <c r="G47" i="20"/>
  <c r="F48" i="20"/>
  <c r="G48" i="20" s="1"/>
  <c r="F49" i="20"/>
  <c r="G49" i="20" s="1"/>
  <c r="F50" i="20"/>
  <c r="G50" i="20"/>
  <c r="F51" i="20"/>
  <c r="G51" i="20"/>
  <c r="F12" i="20"/>
  <c r="G12" i="20" s="1"/>
  <c r="F13" i="20"/>
  <c r="G13" i="20" s="1"/>
  <c r="F14" i="20"/>
  <c r="G14" i="20"/>
  <c r="F15" i="20"/>
  <c r="G15" i="20"/>
  <c r="F16" i="20"/>
  <c r="G16" i="20"/>
  <c r="F17" i="20"/>
  <c r="G17" i="20" s="1"/>
  <c r="F18" i="20"/>
  <c r="G18" i="20"/>
  <c r="F19" i="20"/>
  <c r="G19" i="20"/>
  <c r="F20" i="20"/>
  <c r="G20" i="20" s="1"/>
  <c r="F21" i="20"/>
  <c r="G21" i="20" s="1"/>
  <c r="F22" i="20"/>
  <c r="G22" i="20"/>
  <c r="F23" i="20"/>
  <c r="G23" i="20"/>
  <c r="F24" i="20"/>
  <c r="G24" i="20"/>
  <c r="F3" i="20"/>
  <c r="G3" i="20" s="1"/>
  <c r="F4" i="20"/>
  <c r="G4" i="20"/>
  <c r="F5" i="20"/>
  <c r="G5" i="20"/>
  <c r="F6" i="20"/>
  <c r="G6" i="20"/>
  <c r="F7" i="20"/>
  <c r="G7" i="20" s="1"/>
  <c r="F8" i="20"/>
  <c r="G8" i="20"/>
  <c r="F9" i="20"/>
  <c r="G9" i="20"/>
  <c r="F10" i="20"/>
  <c r="G10" i="20"/>
  <c r="F11" i="20"/>
  <c r="G11" i="20" s="1"/>
  <c r="F2" i="20"/>
  <c r="G2" i="20"/>
  <c r="K13" i="19"/>
  <c r="K15" i="19"/>
  <c r="K17" i="19"/>
  <c r="K19" i="19"/>
  <c r="K21" i="19"/>
  <c r="K23" i="19"/>
  <c r="K25" i="19"/>
  <c r="F13" i="19"/>
  <c r="G13" i="19" s="1"/>
  <c r="F14" i="19"/>
  <c r="G14" i="19" s="1"/>
  <c r="F15" i="19"/>
  <c r="G15" i="19" s="1"/>
  <c r="F16" i="19"/>
  <c r="G16" i="19" s="1"/>
  <c r="F17" i="19"/>
  <c r="G17" i="19" s="1"/>
  <c r="F18" i="19"/>
  <c r="G18" i="19" s="1"/>
  <c r="F19" i="19"/>
  <c r="G19" i="19" s="1"/>
  <c r="F20" i="19"/>
  <c r="G20" i="19" s="1"/>
  <c r="F21" i="19"/>
  <c r="G21" i="19" s="1"/>
  <c r="F22" i="19"/>
  <c r="G22" i="19" s="1"/>
  <c r="F23" i="19"/>
  <c r="G23" i="19" s="1"/>
  <c r="F24" i="19"/>
  <c r="G24" i="19" s="1"/>
  <c r="F25" i="19"/>
  <c r="G25" i="19" s="1"/>
  <c r="K26" i="19"/>
  <c r="K28" i="19"/>
  <c r="K30" i="19"/>
  <c r="K32" i="19"/>
  <c r="K34" i="19"/>
  <c r="K36" i="19"/>
  <c r="K38" i="19"/>
  <c r="F26" i="19"/>
  <c r="G26" i="19" s="1"/>
  <c r="F27" i="19"/>
  <c r="G27" i="19" s="1"/>
  <c r="F28" i="19"/>
  <c r="G28" i="19" s="1"/>
  <c r="F29" i="19"/>
  <c r="G29" i="19" s="1"/>
  <c r="F30" i="19"/>
  <c r="G30" i="19" s="1"/>
  <c r="F31" i="19"/>
  <c r="G31" i="19" s="1"/>
  <c r="F32" i="19"/>
  <c r="G32" i="19" s="1"/>
  <c r="F33" i="19"/>
  <c r="G33" i="19" s="1"/>
  <c r="F34" i="19"/>
  <c r="G34" i="19" s="1"/>
  <c r="F35" i="19"/>
  <c r="G35" i="19" s="1"/>
  <c r="F36" i="19"/>
  <c r="G36" i="19" s="1"/>
  <c r="F37" i="19"/>
  <c r="G37" i="19" s="1"/>
  <c r="F38" i="19"/>
  <c r="G38" i="19" s="1"/>
  <c r="K53" i="19"/>
  <c r="K51" i="19"/>
  <c r="K49" i="19"/>
  <c r="K47" i="19"/>
  <c r="K45" i="19"/>
  <c r="K43" i="19"/>
  <c r="K41" i="19"/>
  <c r="K39" i="19"/>
  <c r="F39" i="19"/>
  <c r="G39" i="19" s="1"/>
  <c r="F40" i="19"/>
  <c r="G40" i="19" s="1"/>
  <c r="F41" i="19"/>
  <c r="G41" i="19" s="1"/>
  <c r="F42" i="19"/>
  <c r="G42" i="19" s="1"/>
  <c r="F43" i="19"/>
  <c r="G43" i="19" s="1"/>
  <c r="F44" i="19"/>
  <c r="G44" i="19" s="1"/>
  <c r="F45" i="19"/>
  <c r="G45" i="19" s="1"/>
  <c r="F46" i="19"/>
  <c r="G46" i="19" s="1"/>
  <c r="F47" i="19"/>
  <c r="G47" i="19" s="1"/>
  <c r="F48" i="19"/>
  <c r="G48" i="19" s="1"/>
  <c r="F49" i="19"/>
  <c r="G49" i="19" s="1"/>
  <c r="F50" i="19"/>
  <c r="G50" i="19" s="1"/>
  <c r="F51" i="19"/>
  <c r="G51" i="19" s="1"/>
  <c r="F52" i="19"/>
  <c r="G52" i="19" s="1"/>
  <c r="F53" i="19"/>
  <c r="G53" i="19" s="1"/>
  <c r="F54" i="19"/>
  <c r="G54" i="19" s="1"/>
  <c r="K76" i="19"/>
  <c r="K78" i="19"/>
  <c r="K80" i="19"/>
  <c r="K82" i="19"/>
  <c r="K84" i="19"/>
  <c r="K86" i="19"/>
  <c r="K88" i="19"/>
  <c r="F76" i="19"/>
  <c r="G76" i="19" s="1"/>
  <c r="F77" i="19"/>
  <c r="G77" i="19" s="1"/>
  <c r="F78" i="19"/>
  <c r="G78" i="19" s="1"/>
  <c r="F79" i="19"/>
  <c r="G79" i="19" s="1"/>
  <c r="F80" i="19"/>
  <c r="G80" i="19" s="1"/>
  <c r="F81" i="19"/>
  <c r="G81" i="19" s="1"/>
  <c r="F82" i="19"/>
  <c r="G82" i="19" s="1"/>
  <c r="F83" i="19"/>
  <c r="G83" i="19" s="1"/>
  <c r="F84" i="19"/>
  <c r="G84" i="19" s="1"/>
  <c r="F85" i="19"/>
  <c r="G85" i="19" s="1"/>
  <c r="F86" i="19"/>
  <c r="G86" i="19" s="1"/>
  <c r="F87" i="19"/>
  <c r="G87" i="19" s="1"/>
  <c r="F88" i="19"/>
  <c r="G88" i="19" s="1"/>
  <c r="F89" i="19"/>
  <c r="G89" i="19" s="1"/>
  <c r="F90" i="19"/>
  <c r="G90" i="19" s="1"/>
  <c r="K92" i="19"/>
  <c r="K94" i="19"/>
  <c r="K96" i="19"/>
  <c r="K98" i="19"/>
  <c r="K99" i="19"/>
  <c r="K101" i="19"/>
  <c r="K103" i="19"/>
  <c r="F91" i="19"/>
  <c r="G91" i="19" s="1"/>
  <c r="F92" i="19"/>
  <c r="G92" i="19" s="1"/>
  <c r="F93" i="19"/>
  <c r="G93" i="19" s="1"/>
  <c r="F94" i="19"/>
  <c r="G94" i="19" s="1"/>
  <c r="F95" i="19"/>
  <c r="G95" i="19" s="1"/>
  <c r="F96" i="19"/>
  <c r="G96" i="19" s="1"/>
  <c r="F97" i="19"/>
  <c r="G97" i="19" s="1"/>
  <c r="F98" i="19"/>
  <c r="G98" i="19" s="1"/>
  <c r="F99" i="19"/>
  <c r="G99" i="19" s="1"/>
  <c r="F100" i="19"/>
  <c r="G100" i="19" s="1"/>
  <c r="F101" i="19"/>
  <c r="G101" i="19" s="1"/>
  <c r="F102" i="19"/>
  <c r="G102" i="19" s="1"/>
  <c r="F103" i="19"/>
  <c r="G103" i="19" s="1"/>
  <c r="F104" i="19"/>
  <c r="G104" i="19" s="1"/>
  <c r="K106" i="19"/>
  <c r="K107" i="19"/>
  <c r="K108" i="19"/>
  <c r="K109" i="19"/>
  <c r="K111" i="19"/>
  <c r="K113" i="19"/>
  <c r="K115" i="19"/>
  <c r="K117" i="19"/>
  <c r="F105" i="19"/>
  <c r="G105" i="19" s="1"/>
  <c r="F106" i="19"/>
  <c r="G106" i="19" s="1"/>
  <c r="F107" i="19"/>
  <c r="G107" i="19" s="1"/>
  <c r="F108" i="19"/>
  <c r="G108" i="19" s="1"/>
  <c r="F109" i="19"/>
  <c r="G109" i="19" s="1"/>
  <c r="F110" i="19"/>
  <c r="G110" i="19" s="1"/>
  <c r="F111" i="19"/>
  <c r="G111" i="19" s="1"/>
  <c r="F112" i="19"/>
  <c r="G112" i="19" s="1"/>
  <c r="F113" i="19"/>
  <c r="G113" i="19" s="1"/>
  <c r="F114" i="19"/>
  <c r="G114" i="19" s="1"/>
  <c r="F115" i="19"/>
  <c r="G115" i="19" s="1"/>
  <c r="F116" i="19"/>
  <c r="G116" i="19" s="1"/>
  <c r="F117" i="19"/>
  <c r="G117" i="19" s="1"/>
  <c r="F118" i="19"/>
  <c r="G118" i="19" s="1"/>
  <c r="K151" i="19"/>
  <c r="K152" i="19"/>
  <c r="K153" i="19"/>
  <c r="K155" i="19"/>
  <c r="K156" i="19"/>
  <c r="K158" i="19"/>
  <c r="K160" i="19"/>
  <c r="K162" i="19"/>
  <c r="K163" i="19"/>
  <c r="F151" i="19"/>
  <c r="G151" i="19" s="1"/>
  <c r="F152" i="19"/>
  <c r="G152" i="19" s="1"/>
  <c r="F153" i="19"/>
  <c r="G153" i="19" s="1"/>
  <c r="F154" i="19"/>
  <c r="G154" i="19" s="1"/>
  <c r="F155" i="19"/>
  <c r="G155" i="19" s="1"/>
  <c r="F156" i="19"/>
  <c r="G156" i="19" s="1"/>
  <c r="F157" i="19"/>
  <c r="G157" i="19" s="1"/>
  <c r="F158" i="19"/>
  <c r="G158" i="19" s="1"/>
  <c r="F159" i="19"/>
  <c r="G159" i="19" s="1"/>
  <c r="F160" i="19"/>
  <c r="G160" i="19" s="1"/>
  <c r="F161" i="19"/>
  <c r="G161" i="19" s="1"/>
  <c r="F162" i="19"/>
  <c r="G162" i="19" s="1"/>
  <c r="F163" i="19"/>
  <c r="G163" i="19" s="1"/>
  <c r="K177" i="19"/>
  <c r="K179" i="19"/>
  <c r="K181" i="19"/>
  <c r="K183" i="19"/>
  <c r="K185" i="19"/>
  <c r="K187" i="19"/>
  <c r="K189" i="19"/>
  <c r="K191" i="19"/>
  <c r="F177" i="19"/>
  <c r="G177" i="19" s="1"/>
  <c r="F178" i="19"/>
  <c r="G178" i="19" s="1"/>
  <c r="F179" i="19"/>
  <c r="G179" i="19" s="1"/>
  <c r="F180" i="19"/>
  <c r="G180" i="19" s="1"/>
  <c r="F181" i="19"/>
  <c r="G181" i="19" s="1"/>
  <c r="F182" i="19"/>
  <c r="G182" i="19" s="1"/>
  <c r="F183" i="19"/>
  <c r="G183" i="19" s="1"/>
  <c r="F184" i="19"/>
  <c r="G184" i="19" s="1"/>
  <c r="F185" i="19"/>
  <c r="G185" i="19" s="1"/>
  <c r="F186" i="19"/>
  <c r="G186" i="19" s="1"/>
  <c r="F187" i="19"/>
  <c r="G187" i="19" s="1"/>
  <c r="F188" i="19"/>
  <c r="G188" i="19" s="1"/>
  <c r="F189" i="19"/>
  <c r="G189" i="19" s="1"/>
  <c r="F190" i="19"/>
  <c r="G190" i="19" s="1"/>
  <c r="F191" i="19"/>
  <c r="G191" i="19" s="1"/>
  <c r="K193" i="19"/>
  <c r="K195" i="19"/>
  <c r="K197" i="19"/>
  <c r="K199" i="19"/>
  <c r="K201" i="19"/>
  <c r="K203" i="19"/>
  <c r="K205" i="19"/>
  <c r="K207" i="19"/>
  <c r="F193" i="19"/>
  <c r="G193" i="19" s="1"/>
  <c r="F194" i="19"/>
  <c r="G194" i="19" s="1"/>
  <c r="F195" i="19"/>
  <c r="G195" i="19" s="1"/>
  <c r="F196" i="19"/>
  <c r="G196" i="19" s="1"/>
  <c r="F197" i="19"/>
  <c r="G197" i="19" s="1"/>
  <c r="F198" i="19"/>
  <c r="G198" i="19" s="1"/>
  <c r="F199" i="19"/>
  <c r="G199" i="19" s="1"/>
  <c r="F200" i="19"/>
  <c r="G200" i="19" s="1"/>
  <c r="F201" i="19"/>
  <c r="G201" i="19" s="1"/>
  <c r="F202" i="19"/>
  <c r="G202" i="19" s="1"/>
  <c r="F203" i="19"/>
  <c r="G203" i="19" s="1"/>
  <c r="F204" i="19"/>
  <c r="G204" i="19" s="1"/>
  <c r="F205" i="19"/>
  <c r="G205" i="19" s="1"/>
  <c r="F206" i="19"/>
  <c r="G206" i="19" s="1"/>
  <c r="F207" i="19"/>
  <c r="G207" i="19" s="1"/>
  <c r="K208" i="19"/>
  <c r="K210" i="19"/>
  <c r="K212" i="19"/>
  <c r="K214" i="19"/>
  <c r="K216" i="19"/>
  <c r="K218" i="19"/>
  <c r="K220" i="19"/>
  <c r="F208" i="19"/>
  <c r="G208" i="19" s="1"/>
  <c r="F209" i="19"/>
  <c r="G209" i="19" s="1"/>
  <c r="F210" i="19"/>
  <c r="G210" i="19" s="1"/>
  <c r="F211" i="19"/>
  <c r="G211" i="19" s="1"/>
  <c r="F212" i="19"/>
  <c r="G212" i="19" s="1"/>
  <c r="F213" i="19"/>
  <c r="G213" i="19" s="1"/>
  <c r="F214" i="19"/>
  <c r="G214" i="19" s="1"/>
  <c r="F215" i="19"/>
  <c r="G215" i="19" s="1"/>
  <c r="F216" i="19"/>
  <c r="G216" i="19" s="1"/>
  <c r="F217" i="19"/>
  <c r="G217" i="19" s="1"/>
  <c r="F218" i="19"/>
  <c r="G218" i="19" s="1"/>
  <c r="F219" i="19"/>
  <c r="G219" i="19" s="1"/>
  <c r="F220" i="19"/>
  <c r="G220" i="19" s="1"/>
  <c r="F221" i="19"/>
  <c r="G221" i="19" s="1"/>
  <c r="K90" i="19"/>
  <c r="F2" i="19"/>
  <c r="G2" i="19" s="1"/>
  <c r="F3" i="19"/>
  <c r="G3" i="19" s="1"/>
  <c r="F4" i="19"/>
  <c r="G4" i="19" s="1"/>
  <c r="F5" i="19"/>
  <c r="G5" i="19" s="1"/>
  <c r="F6" i="19"/>
  <c r="G6" i="19" s="1"/>
  <c r="F7" i="19"/>
  <c r="G7" i="19" s="1"/>
  <c r="F8" i="19"/>
  <c r="G8" i="19" s="1"/>
  <c r="F9" i="19"/>
  <c r="G9" i="19" s="1"/>
  <c r="F10" i="19"/>
  <c r="G10" i="19" s="1"/>
  <c r="F11" i="19"/>
  <c r="G11" i="19" s="1"/>
  <c r="F12" i="19"/>
  <c r="G12" i="19" s="1"/>
  <c r="F192" i="19"/>
  <c r="G192" i="19" s="1"/>
  <c r="K173" i="18"/>
  <c r="K174" i="18"/>
  <c r="K176" i="18"/>
  <c r="K178" i="18"/>
  <c r="K179" i="18"/>
  <c r="F174" i="18"/>
  <c r="G174" i="18"/>
  <c r="F175" i="18"/>
  <c r="G175" i="18" s="1"/>
  <c r="F176" i="18"/>
  <c r="G176" i="18"/>
  <c r="F177" i="18"/>
  <c r="G177" i="18" s="1"/>
  <c r="F178" i="18"/>
  <c r="G178" i="18"/>
  <c r="K132" i="18"/>
  <c r="K134" i="18"/>
  <c r="K138" i="18"/>
  <c r="K141" i="18"/>
  <c r="K142" i="18"/>
  <c r="F131" i="18"/>
  <c r="G131" i="18" s="1"/>
  <c r="F132" i="18"/>
  <c r="G132" i="18"/>
  <c r="F133" i="18"/>
  <c r="G133" i="18"/>
  <c r="F134" i="18"/>
  <c r="G134" i="18"/>
  <c r="F135" i="18"/>
  <c r="G135" i="18" s="1"/>
  <c r="F136" i="18"/>
  <c r="G136" i="18"/>
  <c r="F137" i="18"/>
  <c r="G137" i="18"/>
  <c r="F138" i="18"/>
  <c r="G138" i="18" s="1"/>
  <c r="F139" i="18"/>
  <c r="G139" i="18" s="1"/>
  <c r="F140" i="18"/>
  <c r="G140" i="18"/>
  <c r="F141" i="18"/>
  <c r="G141" i="18"/>
  <c r="F142" i="18"/>
  <c r="G142" i="18"/>
  <c r="F143" i="18"/>
  <c r="G143" i="18" s="1"/>
  <c r="K118" i="18"/>
  <c r="K120" i="18"/>
  <c r="K122" i="18"/>
  <c r="K124" i="18"/>
  <c r="K126" i="18"/>
  <c r="K128" i="18"/>
  <c r="K130" i="18"/>
  <c r="F117" i="18"/>
  <c r="G117" i="18" s="1"/>
  <c r="F118" i="18"/>
  <c r="G118" i="18" s="1"/>
  <c r="F119" i="18"/>
  <c r="G119" i="18" s="1"/>
  <c r="F120" i="18"/>
  <c r="G120" i="18" s="1"/>
  <c r="F121" i="18"/>
  <c r="G121" i="18" s="1"/>
  <c r="F122" i="18"/>
  <c r="G122" i="18" s="1"/>
  <c r="F123" i="18"/>
  <c r="G123" i="18" s="1"/>
  <c r="F124" i="18"/>
  <c r="G124" i="18" s="1"/>
  <c r="F125" i="18"/>
  <c r="G125" i="18" s="1"/>
  <c r="F126" i="18"/>
  <c r="G126" i="18" s="1"/>
  <c r="F127" i="18"/>
  <c r="G127" i="18" s="1"/>
  <c r="F128" i="18"/>
  <c r="G128" i="18" s="1"/>
  <c r="F129" i="18"/>
  <c r="G129" i="18" s="1"/>
  <c r="F130" i="18"/>
  <c r="G130" i="18" s="1"/>
  <c r="K106" i="18"/>
  <c r="K108" i="18"/>
  <c r="K110" i="18"/>
  <c r="K112" i="18"/>
  <c r="F105" i="18"/>
  <c r="G105" i="18" s="1"/>
  <c r="F106" i="18"/>
  <c r="G106" i="18" s="1"/>
  <c r="F107" i="18"/>
  <c r="G107" i="18" s="1"/>
  <c r="F108" i="18"/>
  <c r="G108" i="18" s="1"/>
  <c r="H113" i="18" s="1"/>
  <c r="F109" i="18"/>
  <c r="G109" i="18" s="1"/>
  <c r="F110" i="18"/>
  <c r="G110" i="18" s="1"/>
  <c r="F111" i="18"/>
  <c r="G111" i="18" s="1"/>
  <c r="F112" i="18"/>
  <c r="G112" i="18" s="1"/>
  <c r="F113" i="18"/>
  <c r="G113" i="18" s="1"/>
  <c r="F75" i="18"/>
  <c r="G75" i="18" s="1"/>
  <c r="F76" i="18"/>
  <c r="G76" i="18" s="1"/>
  <c r="F77" i="18"/>
  <c r="G77" i="18" s="1"/>
  <c r="F78" i="18"/>
  <c r="G78" i="18" s="1"/>
  <c r="F79" i="18"/>
  <c r="G79" i="18" s="1"/>
  <c r="F80" i="18"/>
  <c r="G80" i="18" s="1"/>
  <c r="F81" i="18"/>
  <c r="G81" i="18" s="1"/>
  <c r="F82" i="18"/>
  <c r="G82" i="18" s="1"/>
  <c r="F83" i="18"/>
  <c r="G83" i="18" s="1"/>
  <c r="F84" i="18"/>
  <c r="G84" i="18" s="1"/>
  <c r="F85" i="18"/>
  <c r="G85" i="18" s="1"/>
  <c r="F86" i="18"/>
  <c r="G86" i="18" s="1"/>
  <c r="F87" i="18"/>
  <c r="G87" i="18" s="1"/>
  <c r="F88" i="18"/>
  <c r="G88" i="18" s="1"/>
  <c r="F89" i="18"/>
  <c r="G89" i="18" s="1"/>
  <c r="K76" i="18"/>
  <c r="K78" i="18"/>
  <c r="K80" i="18"/>
  <c r="K82" i="18"/>
  <c r="K84" i="18"/>
  <c r="K86" i="18"/>
  <c r="K88" i="18"/>
  <c r="K62" i="18"/>
  <c r="K64" i="18"/>
  <c r="K66" i="18"/>
  <c r="K68" i="18"/>
  <c r="K72" i="18"/>
  <c r="K74" i="18"/>
  <c r="F47" i="18"/>
  <c r="G47" i="18" s="1"/>
  <c r="F48" i="18"/>
  <c r="G48" i="18"/>
  <c r="F49" i="18"/>
  <c r="G49" i="18"/>
  <c r="F50" i="18"/>
  <c r="G50" i="18"/>
  <c r="F51" i="18"/>
  <c r="G51" i="18" s="1"/>
  <c r="F52" i="18"/>
  <c r="G52" i="18"/>
  <c r="F53" i="18"/>
  <c r="G53" i="18"/>
  <c r="F54" i="18"/>
  <c r="G54" i="18"/>
  <c r="F55" i="18"/>
  <c r="G55" i="18" s="1"/>
  <c r="F56" i="18"/>
  <c r="G56" i="18"/>
  <c r="F57" i="18"/>
  <c r="G57" i="18"/>
  <c r="F58" i="18"/>
  <c r="G58" i="18" s="1"/>
  <c r="F59" i="18"/>
  <c r="G59" i="18" s="1"/>
  <c r="F60" i="18"/>
  <c r="G60" i="18"/>
  <c r="F61" i="18"/>
  <c r="G61" i="18"/>
  <c r="K47" i="18"/>
  <c r="L61" i="18" s="1"/>
  <c r="K49" i="18"/>
  <c r="K51" i="18"/>
  <c r="K53" i="18"/>
  <c r="K55" i="18"/>
  <c r="K57" i="18"/>
  <c r="K59" i="18"/>
  <c r="F62" i="18"/>
  <c r="G62" i="18"/>
  <c r="F63" i="18"/>
  <c r="G63" i="18" s="1"/>
  <c r="F64" i="18"/>
  <c r="G64" i="18"/>
  <c r="F65" i="18"/>
  <c r="G65" i="18" s="1"/>
  <c r="F66" i="18"/>
  <c r="G66" i="18"/>
  <c r="F67" i="18"/>
  <c r="G67" i="18" s="1"/>
  <c r="F68" i="18"/>
  <c r="G68" i="18"/>
  <c r="F69" i="18"/>
  <c r="G69" i="18" s="1"/>
  <c r="F70" i="18"/>
  <c r="G70" i="18"/>
  <c r="F71" i="18"/>
  <c r="G71" i="18"/>
  <c r="F72" i="18"/>
  <c r="G72" i="18"/>
  <c r="F73" i="18"/>
  <c r="G73" i="18" s="1"/>
  <c r="F74" i="18"/>
  <c r="G74" i="18"/>
  <c r="F2" i="18"/>
  <c r="G2" i="18" s="1"/>
  <c r="H16" i="18" s="1"/>
  <c r="F3" i="18"/>
  <c r="G3" i="18"/>
  <c r="F4" i="18"/>
  <c r="G4" i="18" s="1"/>
  <c r="F5" i="18"/>
  <c r="G5" i="18"/>
  <c r="F6" i="18"/>
  <c r="G6" i="18"/>
  <c r="F7" i="18"/>
  <c r="G7" i="18"/>
  <c r="F8" i="18"/>
  <c r="G8" i="18" s="1"/>
  <c r="F9" i="18"/>
  <c r="G9" i="18"/>
  <c r="F10" i="18"/>
  <c r="G10" i="18"/>
  <c r="F11" i="18"/>
  <c r="G11" i="18"/>
  <c r="F12" i="18"/>
  <c r="G12" i="18" s="1"/>
  <c r="F13" i="18"/>
  <c r="G13" i="18"/>
  <c r="F14" i="18"/>
  <c r="G14" i="18"/>
  <c r="F15" i="18"/>
  <c r="G15" i="18"/>
  <c r="F16" i="18"/>
  <c r="G16" i="18" s="1"/>
  <c r="F168" i="18"/>
  <c r="G168" i="18"/>
  <c r="F169" i="18"/>
  <c r="G169" i="18"/>
  <c r="F170" i="18"/>
  <c r="G170" i="18"/>
  <c r="F171" i="18"/>
  <c r="G171" i="18" s="1"/>
  <c r="F172" i="18"/>
  <c r="G172" i="18"/>
  <c r="F144" i="18"/>
  <c r="G144" i="18" s="1"/>
  <c r="F145" i="18"/>
  <c r="G145" i="18" s="1"/>
  <c r="F146" i="18"/>
  <c r="G146" i="18" s="1"/>
  <c r="F147" i="18"/>
  <c r="G147" i="18" s="1"/>
  <c r="F148" i="18"/>
  <c r="G148" i="18" s="1"/>
  <c r="F149" i="18"/>
  <c r="G149" i="18" s="1"/>
  <c r="F150" i="18"/>
  <c r="G150" i="18" s="1"/>
  <c r="F151" i="18"/>
  <c r="G151" i="18" s="1"/>
  <c r="F114" i="18"/>
  <c r="G114" i="18" s="1"/>
  <c r="F115" i="18"/>
  <c r="G115" i="18" s="1"/>
  <c r="F116" i="18"/>
  <c r="G116" i="18" s="1"/>
  <c r="F32" i="18"/>
  <c r="G32" i="18" s="1"/>
  <c r="F33" i="18"/>
  <c r="G33" i="18" s="1"/>
  <c r="F34" i="18"/>
  <c r="G34" i="18" s="1"/>
  <c r="F35" i="18"/>
  <c r="G35" i="18" s="1"/>
  <c r="F36" i="18"/>
  <c r="G36" i="18" s="1"/>
  <c r="F37" i="18"/>
  <c r="G37" i="18" s="1"/>
  <c r="F38" i="18"/>
  <c r="G38" i="18" s="1"/>
  <c r="F39" i="18"/>
  <c r="G39" i="18" s="1"/>
  <c r="F40" i="18"/>
  <c r="G40" i="18" s="1"/>
  <c r="F41" i="18"/>
  <c r="G41" i="18" s="1"/>
  <c r="F42" i="18"/>
  <c r="G42" i="18" s="1"/>
  <c r="F43" i="18"/>
  <c r="G43" i="18" s="1"/>
  <c r="F44" i="18"/>
  <c r="G44" i="18" s="1"/>
  <c r="F45" i="18"/>
  <c r="G45" i="18" s="1"/>
  <c r="F46" i="18"/>
  <c r="G46" i="18" s="1"/>
  <c r="F17" i="18"/>
  <c r="G17" i="18" s="1"/>
  <c r="F18" i="18"/>
  <c r="G18" i="18" s="1"/>
  <c r="F19" i="18"/>
  <c r="G19" i="18" s="1"/>
  <c r="F20" i="18"/>
  <c r="G20" i="18" s="1"/>
  <c r="F21" i="18"/>
  <c r="G21" i="18" s="1"/>
  <c r="F22" i="18"/>
  <c r="G22" i="18" s="1"/>
  <c r="F23" i="18"/>
  <c r="G23" i="18" s="1"/>
  <c r="F24" i="18"/>
  <c r="G24" i="18" s="1"/>
  <c r="F25" i="18"/>
  <c r="G25" i="18" s="1"/>
  <c r="F26" i="18"/>
  <c r="G26" i="18" s="1"/>
  <c r="F27" i="18"/>
  <c r="G27" i="18" s="1"/>
  <c r="F28" i="18"/>
  <c r="G28" i="18" s="1"/>
  <c r="F29" i="18"/>
  <c r="G29" i="18" s="1"/>
  <c r="F30" i="18"/>
  <c r="G30" i="18" s="1"/>
  <c r="F31" i="18"/>
  <c r="G31" i="18" s="1"/>
  <c r="L8" i="17"/>
  <c r="F108" i="16"/>
  <c r="G108" i="16"/>
  <c r="F109" i="16"/>
  <c r="G109" i="16"/>
  <c r="F110" i="16"/>
  <c r="G110" i="16" s="1"/>
  <c r="F111" i="16"/>
  <c r="G111" i="16" s="1"/>
  <c r="F112" i="16"/>
  <c r="G112" i="16"/>
  <c r="F113" i="16"/>
  <c r="G113" i="16"/>
  <c r="F114" i="16"/>
  <c r="G114" i="16"/>
  <c r="F115" i="16"/>
  <c r="G115" i="16" s="1"/>
  <c r="F116" i="16"/>
  <c r="G116" i="16"/>
  <c r="F117" i="16"/>
  <c r="G117" i="16"/>
  <c r="F118" i="16"/>
  <c r="G118" i="16" s="1"/>
  <c r="F119" i="16"/>
  <c r="G119" i="16" s="1"/>
  <c r="F120" i="16"/>
  <c r="G120" i="16"/>
  <c r="K108" i="16"/>
  <c r="K110" i="16"/>
  <c r="K112" i="16"/>
  <c r="K114" i="16"/>
  <c r="K116" i="16"/>
  <c r="K118" i="16"/>
  <c r="K120" i="16"/>
  <c r="K94" i="16"/>
  <c r="K96" i="16"/>
  <c r="K98" i="16"/>
  <c r="F67" i="16"/>
  <c r="G67" i="16"/>
  <c r="F68" i="16"/>
  <c r="G68" i="16" s="1"/>
  <c r="F69" i="16"/>
  <c r="G69" i="16"/>
  <c r="F70" i="16"/>
  <c r="G70" i="16"/>
  <c r="F71" i="16"/>
  <c r="G71" i="16"/>
  <c r="F72" i="16"/>
  <c r="G72" i="16" s="1"/>
  <c r="F73" i="16"/>
  <c r="G73" i="16"/>
  <c r="F74" i="16"/>
  <c r="G74" i="16"/>
  <c r="K68" i="16"/>
  <c r="K70" i="16"/>
  <c r="K72" i="16"/>
  <c r="K74" i="16"/>
  <c r="F58" i="16"/>
  <c r="G58" i="16"/>
  <c r="F60" i="16"/>
  <c r="G60" i="16"/>
  <c r="F62" i="16"/>
  <c r="G62" i="16"/>
  <c r="F64" i="16"/>
  <c r="G64" i="16" s="1"/>
  <c r="F65" i="16"/>
  <c r="G65" i="16"/>
  <c r="K58" i="16"/>
  <c r="K60" i="16"/>
  <c r="K62" i="16"/>
  <c r="K64" i="16"/>
  <c r="K65" i="16"/>
  <c r="F47" i="16"/>
  <c r="G47" i="16"/>
  <c r="F48" i="16"/>
  <c r="G48" i="16" s="1"/>
  <c r="F49" i="16"/>
  <c r="G49" i="16"/>
  <c r="F50" i="16"/>
  <c r="G50" i="16"/>
  <c r="F51" i="16"/>
  <c r="G51" i="16"/>
  <c r="F52" i="16"/>
  <c r="G52" i="16" s="1"/>
  <c r="F53" i="16"/>
  <c r="G53" i="16"/>
  <c r="F54" i="16"/>
  <c r="G54" i="16" s="1"/>
  <c r="F55" i="16"/>
  <c r="G55" i="16"/>
  <c r="F56" i="16"/>
  <c r="G56" i="16" s="1"/>
  <c r="F57" i="16"/>
  <c r="G57" i="16"/>
  <c r="K47" i="16"/>
  <c r="K50" i="16"/>
  <c r="K52" i="16"/>
  <c r="K54" i="16"/>
  <c r="K56" i="16"/>
  <c r="F17" i="16"/>
  <c r="G17" i="16"/>
  <c r="F18" i="16"/>
  <c r="G18" i="16"/>
  <c r="F19" i="16"/>
  <c r="G19" i="16" s="1"/>
  <c r="F20" i="16"/>
  <c r="G20" i="16"/>
  <c r="F21" i="16"/>
  <c r="G21" i="16"/>
  <c r="F22" i="16"/>
  <c r="G22" i="16" s="1"/>
  <c r="F23" i="16"/>
  <c r="G23" i="16" s="1"/>
  <c r="F24" i="16"/>
  <c r="G24" i="16"/>
  <c r="F25" i="16"/>
  <c r="G25" i="16"/>
  <c r="F26" i="16"/>
  <c r="G26" i="16"/>
  <c r="F27" i="16"/>
  <c r="G27" i="16" s="1"/>
  <c r="F28" i="16"/>
  <c r="G28" i="16"/>
  <c r="K17" i="16"/>
  <c r="K19" i="16"/>
  <c r="K21" i="16"/>
  <c r="K23" i="16"/>
  <c r="K25" i="16"/>
  <c r="K27" i="16"/>
  <c r="K2" i="16"/>
  <c r="K3" i="16"/>
  <c r="L3" i="16" s="1"/>
  <c r="M3" i="16" s="1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K77" i="15"/>
  <c r="K79" i="15"/>
  <c r="K81" i="15"/>
  <c r="K83" i="15"/>
  <c r="K85" i="15"/>
  <c r="K87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K63" i="15"/>
  <c r="K65" i="15"/>
  <c r="K66" i="15"/>
  <c r="K68" i="15"/>
  <c r="K70" i="15"/>
  <c r="K72" i="15"/>
  <c r="K74" i="15"/>
  <c r="G52" i="15"/>
  <c r="G53" i="15"/>
  <c r="G54" i="15"/>
  <c r="G55" i="15"/>
  <c r="G56" i="15"/>
  <c r="G57" i="15"/>
  <c r="G58" i="15"/>
  <c r="G59" i="15"/>
  <c r="G60" i="15"/>
  <c r="G61" i="15"/>
  <c r="G62" i="15"/>
  <c r="K52" i="15"/>
  <c r="K54" i="15"/>
  <c r="K56" i="15"/>
  <c r="K58" i="15"/>
  <c r="K59" i="15"/>
  <c r="G41" i="15"/>
  <c r="G42" i="15"/>
  <c r="G43" i="15"/>
  <c r="G44" i="15"/>
  <c r="G45" i="15"/>
  <c r="G46" i="15"/>
  <c r="G47" i="15"/>
  <c r="G48" i="15"/>
  <c r="G49" i="15"/>
  <c r="G50" i="15"/>
  <c r="G51" i="15"/>
  <c r="K41" i="15"/>
  <c r="K43" i="15"/>
  <c r="K45" i="15"/>
  <c r="K47" i="15"/>
  <c r="K50" i="15"/>
  <c r="G31" i="15"/>
  <c r="G32" i="15"/>
  <c r="G33" i="15"/>
  <c r="G34" i="15"/>
  <c r="G35" i="15"/>
  <c r="G36" i="15"/>
  <c r="G37" i="15"/>
  <c r="G38" i="15"/>
  <c r="G39" i="15"/>
  <c r="G40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2" i="15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M60" i="32"/>
  <c r="M9" i="31"/>
  <c r="M29" i="31"/>
  <c r="M174" i="32"/>
  <c r="M8" i="32"/>
  <c r="L106" i="32"/>
  <c r="M130" i="32"/>
  <c r="M65" i="31"/>
  <c r="M92" i="42"/>
  <c r="M16" i="7"/>
  <c r="M75" i="21"/>
  <c r="M184" i="18"/>
  <c r="M318" i="29"/>
  <c r="M310" i="29"/>
  <c r="M37" i="21"/>
  <c r="M179" i="18"/>
  <c r="M20" i="21"/>
  <c r="L40" i="39"/>
  <c r="M93" i="31"/>
  <c r="H149" i="15"/>
  <c r="H136" i="15"/>
  <c r="M93" i="36"/>
  <c r="G326" i="28"/>
  <c r="N14" i="69" l="1"/>
  <c r="L215" i="25"/>
  <c r="L235" i="25"/>
  <c r="H61" i="18"/>
  <c r="H74" i="18"/>
  <c r="H13" i="21"/>
  <c r="H95" i="32"/>
  <c r="H106" i="32"/>
  <c r="M106" i="32" s="1"/>
  <c r="H26" i="7"/>
  <c r="H48" i="59"/>
  <c r="H124" i="15"/>
  <c r="H131" i="22"/>
  <c r="M131" i="22" s="1"/>
  <c r="H89" i="18"/>
  <c r="M89" i="18" s="1"/>
  <c r="H233" i="29"/>
  <c r="L75" i="15"/>
  <c r="H166" i="22"/>
  <c r="H103" i="44"/>
  <c r="H151" i="44"/>
  <c r="M180" i="25"/>
  <c r="L70" i="25"/>
  <c r="M70" i="25" s="1"/>
  <c r="H39" i="32"/>
  <c r="M39" i="32" s="1"/>
  <c r="H51" i="20"/>
  <c r="M33" i="29"/>
  <c r="H51" i="15"/>
  <c r="M51" i="15" s="1"/>
  <c r="H62" i="15"/>
  <c r="H89" i="15"/>
  <c r="M89" i="15" s="1"/>
  <c r="H143" i="18"/>
  <c r="M143" i="18" s="1"/>
  <c r="H24" i="20"/>
  <c r="L113" i="18"/>
  <c r="M113" i="18" s="1"/>
  <c r="L203" i="23"/>
  <c r="L89" i="15"/>
  <c r="L28" i="16"/>
  <c r="L66" i="16"/>
  <c r="M66" i="16" s="1"/>
  <c r="L120" i="16"/>
  <c r="M61" i="18"/>
  <c r="L89" i="18"/>
  <c r="H152" i="23"/>
  <c r="H68" i="28"/>
  <c r="H126" i="29"/>
  <c r="H251" i="29"/>
  <c r="H38" i="44"/>
  <c r="H59" i="44"/>
  <c r="H75" i="44"/>
  <c r="H87" i="44"/>
  <c r="M87" i="44" s="1"/>
  <c r="L103" i="44"/>
  <c r="M103" i="44" s="1"/>
  <c r="H211" i="44"/>
  <c r="H26" i="10"/>
  <c r="H228" i="47"/>
  <c r="H226" i="32"/>
  <c r="H28" i="16"/>
  <c r="M28" i="16" s="1"/>
  <c r="H109" i="24"/>
  <c r="H170" i="7"/>
  <c r="H120" i="16"/>
  <c r="H46" i="18"/>
  <c r="L143" i="18"/>
  <c r="L185" i="22"/>
  <c r="M185" i="22" s="1"/>
  <c r="L131" i="22"/>
  <c r="L62" i="22"/>
  <c r="L152" i="23"/>
  <c r="M152" i="23" s="1"/>
  <c r="H25" i="3"/>
  <c r="H75" i="29"/>
  <c r="H108" i="29"/>
  <c r="M108" i="29" s="1"/>
  <c r="L126" i="29"/>
  <c r="M126" i="29" s="1"/>
  <c r="H25" i="24"/>
  <c r="H163" i="29"/>
  <c r="M163" i="29" s="1"/>
  <c r="H154" i="32"/>
  <c r="H32" i="38"/>
  <c r="H51" i="38"/>
  <c r="H104" i="38"/>
  <c r="H118" i="38"/>
  <c r="H201" i="38"/>
  <c r="L15" i="40"/>
  <c r="M15" i="40" s="1"/>
  <c r="H201" i="47"/>
  <c r="L216" i="40"/>
  <c r="M216" i="40" s="1"/>
  <c r="L30" i="21"/>
  <c r="M30" i="21" s="1"/>
  <c r="H32" i="3"/>
  <c r="H91" i="29"/>
  <c r="H216" i="45"/>
  <c r="H75" i="15"/>
  <c r="H31" i="18"/>
  <c r="L74" i="18"/>
  <c r="L130" i="18"/>
  <c r="L221" i="19"/>
  <c r="H180" i="29"/>
  <c r="M180" i="29" s="1"/>
  <c r="L38" i="44"/>
  <c r="M38" i="44" s="1"/>
  <c r="H28" i="44"/>
  <c r="L59" i="44"/>
  <c r="L75" i="44"/>
  <c r="H86" i="24"/>
  <c r="L86" i="24"/>
  <c r="M86" i="24" s="1"/>
  <c r="L28" i="44"/>
  <c r="M28" i="44" s="1"/>
  <c r="L119" i="44"/>
  <c r="H15" i="46"/>
  <c r="M15" i="46" s="1"/>
  <c r="H71" i="47"/>
  <c r="H157" i="47"/>
  <c r="H106" i="23"/>
  <c r="L161" i="25"/>
  <c r="M161" i="25" s="1"/>
  <c r="H41" i="31"/>
  <c r="M41" i="31" s="1"/>
  <c r="L195" i="25"/>
  <c r="H138" i="48"/>
  <c r="L51" i="15"/>
  <c r="L62" i="15"/>
  <c r="H130" i="18"/>
  <c r="H185" i="22"/>
  <c r="H105" i="22"/>
  <c r="H123" i="24"/>
  <c r="H55" i="29"/>
  <c r="M55" i="29" s="1"/>
  <c r="H19" i="5"/>
  <c r="H26" i="48"/>
  <c r="H43" i="48"/>
  <c r="H58" i="48"/>
  <c r="H112" i="35"/>
  <c r="H163" i="36"/>
  <c r="M163" i="36" s="1"/>
  <c r="H182" i="40"/>
  <c r="M182" i="40" s="1"/>
  <c r="L133" i="24"/>
  <c r="H13" i="6"/>
  <c r="L95" i="32"/>
  <c r="L154" i="32"/>
  <c r="I169" i="33"/>
  <c r="I41" i="33"/>
  <c r="N41" i="33" s="1"/>
  <c r="H32" i="34"/>
  <c r="M32" i="34" s="1"/>
  <c r="H72" i="35"/>
  <c r="M72" i="35" s="1"/>
  <c r="H122" i="36"/>
  <c r="H105" i="40"/>
  <c r="M105" i="40" s="1"/>
  <c r="H154" i="40"/>
  <c r="H67" i="42"/>
  <c r="M67" i="42" s="1"/>
  <c r="H79" i="42"/>
  <c r="H166" i="44"/>
  <c r="M166" i="44" s="1"/>
  <c r="H218" i="38"/>
  <c r="H245" i="40"/>
  <c r="L16" i="16"/>
  <c r="M16" i="16" s="1"/>
  <c r="L107" i="16"/>
  <c r="M107" i="16" s="1"/>
  <c r="L8" i="24"/>
  <c r="M8" i="24" s="1"/>
  <c r="H41" i="24"/>
  <c r="M41" i="24" s="1"/>
  <c r="H133" i="24"/>
  <c r="H167" i="24"/>
  <c r="M167" i="24" s="1"/>
  <c r="H154" i="22"/>
  <c r="H100" i="25"/>
  <c r="H49" i="6"/>
  <c r="H34" i="11"/>
  <c r="L151" i="48"/>
  <c r="H32" i="32"/>
  <c r="M32" i="32" s="1"/>
  <c r="H15" i="36"/>
  <c r="H47" i="36"/>
  <c r="L62" i="36"/>
  <c r="M62" i="36" s="1"/>
  <c r="H183" i="38"/>
  <c r="H49" i="43"/>
  <c r="H144" i="43"/>
  <c r="H92" i="47"/>
  <c r="L75" i="29"/>
  <c r="M75" i="29" s="1"/>
  <c r="L91" i="29"/>
  <c r="M91" i="29" s="1"/>
  <c r="L233" i="29"/>
  <c r="L109" i="24"/>
  <c r="M109" i="24" s="1"/>
  <c r="H198" i="29"/>
  <c r="M198" i="29" s="1"/>
  <c r="L15" i="29"/>
  <c r="H9" i="5"/>
  <c r="L34" i="11"/>
  <c r="H77" i="8"/>
  <c r="H37" i="43"/>
  <c r="L37" i="43"/>
  <c r="M37" i="43" s="1"/>
  <c r="L116" i="45"/>
  <c r="M116" i="45" s="1"/>
  <c r="L34" i="41"/>
  <c r="L85" i="41"/>
  <c r="L100" i="25"/>
  <c r="M100" i="25" s="1"/>
  <c r="L170" i="25"/>
  <c r="H36" i="6"/>
  <c r="H105" i="48"/>
  <c r="H121" i="48"/>
  <c r="H59" i="31"/>
  <c r="H21" i="32"/>
  <c r="M21" i="32" s="1"/>
  <c r="I229" i="33"/>
  <c r="I108" i="33"/>
  <c r="H141" i="35"/>
  <c r="L154" i="35"/>
  <c r="M154" i="35" s="1"/>
  <c r="H177" i="36"/>
  <c r="H73" i="40"/>
  <c r="L73" i="40"/>
  <c r="M73" i="40" s="1"/>
  <c r="H169" i="40"/>
  <c r="H202" i="40"/>
  <c r="L215" i="29"/>
  <c r="M215" i="29" s="1"/>
  <c r="L196" i="44"/>
  <c r="M196" i="44" s="1"/>
  <c r="L100" i="41"/>
  <c r="L162" i="18"/>
  <c r="M162" i="18" s="1"/>
  <c r="L25" i="24"/>
  <c r="M25" i="24" s="1"/>
  <c r="L74" i="24"/>
  <c r="M74" i="24" s="1"/>
  <c r="L156" i="24"/>
  <c r="L180" i="25"/>
  <c r="H10" i="48"/>
  <c r="L10" i="48"/>
  <c r="H11" i="10"/>
  <c r="M141" i="33"/>
  <c r="M169" i="33"/>
  <c r="L141" i="35"/>
  <c r="M141" i="35" s="1"/>
  <c r="H88" i="40"/>
  <c r="L7" i="42"/>
  <c r="M7" i="42" s="1"/>
  <c r="H42" i="42"/>
  <c r="L49" i="43"/>
  <c r="H98" i="43"/>
  <c r="H133" i="43"/>
  <c r="H42" i="7"/>
  <c r="L44" i="44"/>
  <c r="M44" i="44" s="1"/>
  <c r="L251" i="29"/>
  <c r="M251" i="29" s="1"/>
  <c r="L181" i="44"/>
  <c r="M181" i="44" s="1"/>
  <c r="H150" i="19"/>
  <c r="L148" i="25"/>
  <c r="M148" i="25" s="1"/>
  <c r="L198" i="29"/>
  <c r="L105" i="48"/>
  <c r="L18" i="59"/>
  <c r="M18" i="59" s="1"/>
  <c r="H83" i="32"/>
  <c r="H57" i="35"/>
  <c r="M57" i="35" s="1"/>
  <c r="H59" i="40"/>
  <c r="L169" i="40"/>
  <c r="L93" i="16"/>
  <c r="L14" i="43"/>
  <c r="H86" i="43"/>
  <c r="H171" i="47"/>
  <c r="L171" i="47"/>
  <c r="M171" i="47" s="1"/>
  <c r="L232" i="23"/>
  <c r="H123" i="7"/>
  <c r="M123" i="7" s="1"/>
  <c r="L48" i="59"/>
  <c r="M48" i="59" s="1"/>
  <c r="H65" i="21"/>
  <c r="L211" i="44"/>
  <c r="M211" i="44" s="1"/>
  <c r="L193" i="41"/>
  <c r="L96" i="24"/>
  <c r="M96" i="24" s="1"/>
  <c r="L123" i="24"/>
  <c r="H156" i="24"/>
  <c r="M156" i="24" s="1"/>
  <c r="L167" i="24"/>
  <c r="H141" i="22"/>
  <c r="L119" i="25"/>
  <c r="M119" i="25" s="1"/>
  <c r="H74" i="48"/>
  <c r="H151" i="48"/>
  <c r="H20" i="10"/>
  <c r="H50" i="31"/>
  <c r="L118" i="32"/>
  <c r="M118" i="32" s="1"/>
  <c r="L37" i="35"/>
  <c r="H154" i="35"/>
  <c r="H148" i="36"/>
  <c r="M148" i="36" s="1"/>
  <c r="H18" i="8"/>
  <c r="H46" i="8"/>
  <c r="H53" i="42"/>
  <c r="M53" i="42" s="1"/>
  <c r="H14" i="43"/>
  <c r="L110" i="43"/>
  <c r="M110" i="43" s="1"/>
  <c r="H109" i="46"/>
  <c r="M109" i="46" s="1"/>
  <c r="H28" i="47"/>
  <c r="L28" i="47"/>
  <c r="M28" i="47" s="1"/>
  <c r="H302" i="29"/>
  <c r="M302" i="29" s="1"/>
  <c r="L88" i="31"/>
  <c r="L85" i="34"/>
  <c r="H237" i="46"/>
  <c r="L151" i="44"/>
  <c r="M151" i="44" s="1"/>
  <c r="L169" i="41"/>
  <c r="L59" i="41"/>
  <c r="L74" i="41"/>
  <c r="L110" i="25"/>
  <c r="L140" i="25"/>
  <c r="L74" i="48"/>
  <c r="M74" i="48" s="1"/>
  <c r="H89" i="48"/>
  <c r="L89" i="48"/>
  <c r="M89" i="48" s="1"/>
  <c r="H53" i="32"/>
  <c r="I54" i="33"/>
  <c r="I81" i="33"/>
  <c r="I183" i="33"/>
  <c r="N183" i="33" s="1"/>
  <c r="I14" i="33"/>
  <c r="N14" i="33" s="1"/>
  <c r="L177" i="36"/>
  <c r="M177" i="36" s="1"/>
  <c r="H199" i="36"/>
  <c r="M199" i="36" s="1"/>
  <c r="H31" i="40"/>
  <c r="M31" i="40" s="1"/>
  <c r="H44" i="40"/>
  <c r="H120" i="40"/>
  <c r="H93" i="16"/>
  <c r="H95" i="46"/>
  <c r="H165" i="46"/>
  <c r="H194" i="46"/>
  <c r="H249" i="28"/>
  <c r="H236" i="38"/>
  <c r="H112" i="15"/>
  <c r="L247" i="36"/>
  <c r="L83" i="32"/>
  <c r="H118" i="32"/>
  <c r="M229" i="33"/>
  <c r="I207" i="33"/>
  <c r="N207" i="33" s="1"/>
  <c r="I141" i="33"/>
  <c r="H37" i="35"/>
  <c r="L126" i="35"/>
  <c r="L122" i="36"/>
  <c r="H149" i="38"/>
  <c r="H165" i="38"/>
  <c r="L7" i="40"/>
  <c r="M7" i="40" s="1"/>
  <c r="L59" i="40"/>
  <c r="M59" i="40" s="1"/>
  <c r="L154" i="40"/>
  <c r="M154" i="40" s="1"/>
  <c r="L42" i="42"/>
  <c r="M42" i="42" s="1"/>
  <c r="L73" i="43"/>
  <c r="H110" i="43"/>
  <c r="H122" i="43"/>
  <c r="M122" i="43" s="1"/>
  <c r="H119" i="44"/>
  <c r="L85" i="45"/>
  <c r="H174" i="45"/>
  <c r="L187" i="45"/>
  <c r="M187" i="45" s="1"/>
  <c r="H137" i="46"/>
  <c r="H127" i="47"/>
  <c r="L127" i="47"/>
  <c r="H195" i="25"/>
  <c r="H214" i="47"/>
  <c r="H10" i="64"/>
  <c r="H168" i="35"/>
  <c r="L57" i="35"/>
  <c r="H285" i="29"/>
  <c r="H206" i="32"/>
  <c r="I253" i="33"/>
  <c r="H230" i="40"/>
  <c r="L131" i="7"/>
  <c r="M131" i="7" s="1"/>
  <c r="H214" i="18"/>
  <c r="M214" i="18" s="1"/>
  <c r="L260" i="19"/>
  <c r="H242" i="45"/>
  <c r="H217" i="32"/>
  <c r="I307" i="33"/>
  <c r="L50" i="31"/>
  <c r="L165" i="32"/>
  <c r="M165" i="32" s="1"/>
  <c r="I67" i="33"/>
  <c r="M95" i="33"/>
  <c r="I27" i="33"/>
  <c r="N27" i="33" s="1"/>
  <c r="H16" i="35"/>
  <c r="M16" i="35" s="1"/>
  <c r="H81" i="35"/>
  <c r="M81" i="35" s="1"/>
  <c r="L89" i="35"/>
  <c r="H28" i="36"/>
  <c r="H188" i="36"/>
  <c r="M188" i="36" s="1"/>
  <c r="L212" i="36"/>
  <c r="L120" i="40"/>
  <c r="M120" i="40" s="1"/>
  <c r="L86" i="43"/>
  <c r="M86" i="43" s="1"/>
  <c r="L98" i="43"/>
  <c r="M98" i="43" s="1"/>
  <c r="L42" i="7"/>
  <c r="M42" i="7" s="1"/>
  <c r="H56" i="45"/>
  <c r="H39" i="46"/>
  <c r="L137" i="46"/>
  <c r="H153" i="46"/>
  <c r="L195" i="32"/>
  <c r="H26" i="13"/>
  <c r="H227" i="45"/>
  <c r="M227" i="45" s="1"/>
  <c r="H44" i="13"/>
  <c r="M44" i="13" s="1"/>
  <c r="H284" i="47"/>
  <c r="L59" i="31"/>
  <c r="H18" i="59"/>
  <c r="L53" i="32"/>
  <c r="M53" i="32" s="1"/>
  <c r="H71" i="32"/>
  <c r="L71" i="32"/>
  <c r="M71" i="32" s="1"/>
  <c r="H144" i="32"/>
  <c r="H165" i="32"/>
  <c r="L184" i="32"/>
  <c r="M184" i="32" s="1"/>
  <c r="I95" i="33"/>
  <c r="N95" i="33" s="1"/>
  <c r="M115" i="33"/>
  <c r="H15" i="34"/>
  <c r="L15" i="34"/>
  <c r="M15" i="34" s="1"/>
  <c r="L112" i="35"/>
  <c r="M112" i="35" s="1"/>
  <c r="H37" i="36"/>
  <c r="H82" i="36"/>
  <c r="M82" i="36" s="1"/>
  <c r="L199" i="36"/>
  <c r="H212" i="36"/>
  <c r="H73" i="38"/>
  <c r="H134" i="38"/>
  <c r="L64" i="39"/>
  <c r="L44" i="40"/>
  <c r="M44" i="40" s="1"/>
  <c r="L88" i="40"/>
  <c r="L84" i="16"/>
  <c r="M84" i="16" s="1"/>
  <c r="H28" i="8"/>
  <c r="H36" i="8"/>
  <c r="H31" i="42"/>
  <c r="H113" i="42"/>
  <c r="M113" i="42" s="1"/>
  <c r="L7" i="43"/>
  <c r="M7" i="43" s="1"/>
  <c r="L18" i="43"/>
  <c r="M18" i="43" s="1"/>
  <c r="H73" i="43"/>
  <c r="L133" i="43"/>
  <c r="M133" i="43" s="1"/>
  <c r="H9" i="44"/>
  <c r="M9" i="44" s="1"/>
  <c r="H18" i="44"/>
  <c r="M18" i="44" s="1"/>
  <c r="H85" i="45"/>
  <c r="H129" i="45"/>
  <c r="L129" i="45"/>
  <c r="M129" i="45" s="1"/>
  <c r="H143" i="45"/>
  <c r="L143" i="45"/>
  <c r="H159" i="45"/>
  <c r="H142" i="47"/>
  <c r="L142" i="47"/>
  <c r="M142" i="47" s="1"/>
  <c r="H186" i="47"/>
  <c r="L186" i="47"/>
  <c r="M186" i="47" s="1"/>
  <c r="L43" i="16"/>
  <c r="M43" i="16" s="1"/>
  <c r="H145" i="24"/>
  <c r="M145" i="24" s="1"/>
  <c r="H50" i="34"/>
  <c r="I239" i="33"/>
  <c r="H224" i="44"/>
  <c r="L224" i="44"/>
  <c r="M224" i="44" s="1"/>
  <c r="H195" i="32"/>
  <c r="H198" i="18"/>
  <c r="M198" i="18" s="1"/>
  <c r="L204" i="25"/>
  <c r="H85" i="34"/>
  <c r="H254" i="44"/>
  <c r="H259" i="47"/>
  <c r="H90" i="21"/>
  <c r="L144" i="32"/>
  <c r="M144" i="32" s="1"/>
  <c r="I218" i="33"/>
  <c r="M218" i="33"/>
  <c r="N218" i="33" s="1"/>
  <c r="M108" i="33"/>
  <c r="M128" i="33"/>
  <c r="N128" i="33" s="1"/>
  <c r="I155" i="33"/>
  <c r="M155" i="33"/>
  <c r="M183" i="33"/>
  <c r="H62" i="36"/>
  <c r="L137" i="40"/>
  <c r="M137" i="40" s="1"/>
  <c r="L193" i="40"/>
  <c r="M193" i="40" s="1"/>
  <c r="L202" i="40"/>
  <c r="M202" i="40" s="1"/>
  <c r="L114" i="41"/>
  <c r="L31" i="42"/>
  <c r="M31" i="42" s="1"/>
  <c r="L79" i="42"/>
  <c r="M79" i="42" s="1"/>
  <c r="L61" i="43"/>
  <c r="M61" i="43" s="1"/>
  <c r="H134" i="44"/>
  <c r="H28" i="45"/>
  <c r="H36" i="45"/>
  <c r="H100" i="45"/>
  <c r="L159" i="45"/>
  <c r="M159" i="45" s="1"/>
  <c r="H202" i="45"/>
  <c r="L145" i="24"/>
  <c r="H267" i="29"/>
  <c r="L285" i="29"/>
  <c r="L18" i="44"/>
  <c r="L28" i="45"/>
  <c r="M28" i="45" s="1"/>
  <c r="L36" i="45"/>
  <c r="M36" i="45" s="1"/>
  <c r="L73" i="45"/>
  <c r="L174" i="45"/>
  <c r="L153" i="46"/>
  <c r="L43" i="47"/>
  <c r="M43" i="47" s="1"/>
  <c r="L113" i="47"/>
  <c r="M113" i="47" s="1"/>
  <c r="L267" i="29"/>
  <c r="M267" i="29" s="1"/>
  <c r="L101" i="15"/>
  <c r="L26" i="13"/>
  <c r="L219" i="41"/>
  <c r="L65" i="21"/>
  <c r="M65" i="21" s="1"/>
  <c r="L36" i="13"/>
  <c r="H275" i="36"/>
  <c r="H33" i="7"/>
  <c r="M33" i="7" s="1"/>
  <c r="L166" i="44"/>
  <c r="L51" i="46"/>
  <c r="M51" i="46" s="1"/>
  <c r="L194" i="46"/>
  <c r="M194" i="46" s="1"/>
  <c r="H104" i="18"/>
  <c r="L104" i="18"/>
  <c r="L121" i="23"/>
  <c r="L60" i="24"/>
  <c r="M60" i="24" s="1"/>
  <c r="L50" i="34"/>
  <c r="M50" i="34" s="1"/>
  <c r="H101" i="15"/>
  <c r="H221" i="46"/>
  <c r="H72" i="31"/>
  <c r="H88" i="31"/>
  <c r="L196" i="35"/>
  <c r="H105" i="59"/>
  <c r="M105" i="59" s="1"/>
  <c r="H72" i="7"/>
  <c r="M72" i="7" s="1"/>
  <c r="H84" i="7"/>
  <c r="M84" i="7" s="1"/>
  <c r="H15" i="45"/>
  <c r="H43" i="45"/>
  <c r="L43" i="45"/>
  <c r="M43" i="45" s="1"/>
  <c r="H73" i="45"/>
  <c r="L100" i="45"/>
  <c r="L202" i="45"/>
  <c r="L39" i="46"/>
  <c r="M39" i="46" s="1"/>
  <c r="H68" i="46"/>
  <c r="H81" i="46"/>
  <c r="M80" i="46" s="1"/>
  <c r="H123" i="46"/>
  <c r="L123" i="46"/>
  <c r="M123" i="46" s="1"/>
  <c r="L165" i="46"/>
  <c r="M165" i="46" s="1"/>
  <c r="H14" i="47"/>
  <c r="H58" i="47"/>
  <c r="L71" i="47"/>
  <c r="M71" i="47" s="1"/>
  <c r="L201" i="47"/>
  <c r="M201" i="47" s="1"/>
  <c r="H208" i="46"/>
  <c r="L208" i="46"/>
  <c r="M208" i="46" s="1"/>
  <c r="H32" i="59"/>
  <c r="H50" i="21"/>
  <c r="L50" i="21"/>
  <c r="H244" i="47"/>
  <c r="M244" i="47" s="1"/>
  <c r="H64" i="59"/>
  <c r="H230" i="18"/>
  <c r="L77" i="20"/>
  <c r="H165" i="34"/>
  <c r="L144" i="43"/>
  <c r="M144" i="43" s="1"/>
  <c r="M26" i="7"/>
  <c r="H65" i="7"/>
  <c r="M65" i="7" s="1"/>
  <c r="L134" i="44"/>
  <c r="L15" i="45"/>
  <c r="M15" i="45" s="1"/>
  <c r="L56" i="45"/>
  <c r="M56" i="45" s="1"/>
  <c r="L68" i="46"/>
  <c r="L95" i="46"/>
  <c r="M95" i="46" s="1"/>
  <c r="L14" i="47"/>
  <c r="M14" i="47" s="1"/>
  <c r="L58" i="47"/>
  <c r="M58" i="47" s="1"/>
  <c r="L92" i="47"/>
  <c r="M92" i="47" s="1"/>
  <c r="L100" i="47"/>
  <c r="M100" i="47" s="1"/>
  <c r="L157" i="47"/>
  <c r="M157" i="47" s="1"/>
  <c r="M239" i="33"/>
  <c r="L216" i="45"/>
  <c r="M216" i="45" s="1"/>
  <c r="L214" i="47"/>
  <c r="M214" i="47" s="1"/>
  <c r="L10" i="64"/>
  <c r="L168" i="35"/>
  <c r="M168" i="35" s="1"/>
  <c r="L32" i="59"/>
  <c r="H214" i="22"/>
  <c r="L4" i="65"/>
  <c r="M4" i="65" s="1"/>
  <c r="L112" i="15"/>
  <c r="L230" i="40"/>
  <c r="M230" i="40" s="1"/>
  <c r="L124" i="15"/>
  <c r="L64" i="59"/>
  <c r="M64" i="59" s="1"/>
  <c r="H252" i="46"/>
  <c r="H14" i="69"/>
  <c r="H282" i="44"/>
  <c r="H269" i="45"/>
  <c r="H113" i="31"/>
  <c r="H235" i="35"/>
  <c r="H249" i="35"/>
  <c r="M253" i="33"/>
  <c r="N253" i="33" s="1"/>
  <c r="H234" i="36"/>
  <c r="L234" i="36"/>
  <c r="H238" i="44"/>
  <c r="L238" i="44"/>
  <c r="M238" i="44" s="1"/>
  <c r="L221" i="46"/>
  <c r="L42" i="11"/>
  <c r="M42" i="11" s="1"/>
  <c r="H196" i="35"/>
  <c r="H247" i="36"/>
  <c r="L242" i="45"/>
  <c r="M242" i="45" s="1"/>
  <c r="L254" i="44"/>
  <c r="M254" i="44" s="1"/>
  <c r="H130" i="15"/>
  <c r="M130" i="15" s="1"/>
  <c r="H209" i="35"/>
  <c r="L242" i="41"/>
  <c r="H257" i="45"/>
  <c r="H269" i="40"/>
  <c r="H54" i="13"/>
  <c r="L103" i="31"/>
  <c r="M103" i="31" s="1"/>
  <c r="H261" i="18"/>
  <c r="M261" i="18" s="1"/>
  <c r="L261" i="18"/>
  <c r="H193" i="48"/>
  <c r="L66" i="69"/>
  <c r="H295" i="45"/>
  <c r="H204" i="25"/>
  <c r="L228" i="47"/>
  <c r="M228" i="47" s="1"/>
  <c r="L245" i="40"/>
  <c r="M245" i="40" s="1"/>
  <c r="H36" i="13"/>
  <c r="M36" i="13" s="1"/>
  <c r="L77" i="59"/>
  <c r="L257" i="45"/>
  <c r="H234" i="32"/>
  <c r="H121" i="59"/>
  <c r="M295" i="45"/>
  <c r="L63" i="10"/>
  <c r="M63" i="10" s="1"/>
  <c r="H264" i="28"/>
  <c r="H183" i="35"/>
  <c r="L183" i="35"/>
  <c r="L67" i="34"/>
  <c r="M67" i="34" s="1"/>
  <c r="L245" i="23"/>
  <c r="I268" i="33"/>
  <c r="M268" i="33"/>
  <c r="N268" i="33" s="1"/>
  <c r="H67" i="20"/>
  <c r="H247" i="22"/>
  <c r="L252" i="40"/>
  <c r="L234" i="32"/>
  <c r="H144" i="34"/>
  <c r="L206" i="32"/>
  <c r="M206" i="32" s="1"/>
  <c r="L231" i="41"/>
  <c r="L237" i="46"/>
  <c r="L256" i="23"/>
  <c r="H104" i="34"/>
  <c r="H269" i="44"/>
  <c r="L269" i="44"/>
  <c r="H295" i="44"/>
  <c r="M295" i="44" s="1"/>
  <c r="H282" i="40"/>
  <c r="H47" i="69"/>
  <c r="H116" i="21"/>
  <c r="H126" i="31"/>
  <c r="M126" i="31" s="1"/>
  <c r="H71" i="13"/>
  <c r="M71" i="13" s="1"/>
  <c r="L179" i="9"/>
  <c r="L46" i="11"/>
  <c r="M46" i="11" s="1"/>
  <c r="I281" i="33"/>
  <c r="L209" i="35"/>
  <c r="L269" i="40"/>
  <c r="M269" i="40" s="1"/>
  <c r="L136" i="15"/>
  <c r="M136" i="15" s="1"/>
  <c r="H223" i="35"/>
  <c r="H265" i="46"/>
  <c r="H103" i="21"/>
  <c r="L235" i="35"/>
  <c r="L292" i="36"/>
  <c r="L282" i="40"/>
  <c r="M281" i="33"/>
  <c r="N281" i="33" s="1"/>
  <c r="L252" i="46"/>
  <c r="L14" i="69"/>
  <c r="L245" i="18"/>
  <c r="L51" i="20"/>
  <c r="M307" i="33"/>
  <c r="N307" i="33" s="1"/>
  <c r="H298" i="40"/>
  <c r="M298" i="40" s="1"/>
  <c r="H66" i="69"/>
  <c r="H259" i="36"/>
  <c r="H77" i="20"/>
  <c r="L217" i="32"/>
  <c r="M217" i="32" s="1"/>
  <c r="L259" i="47"/>
  <c r="M259" i="47" s="1"/>
  <c r="L259" i="36"/>
  <c r="L139" i="7"/>
  <c r="L230" i="18"/>
  <c r="L223" i="25"/>
  <c r="L265" i="46"/>
  <c r="M265" i="46" s="1"/>
  <c r="L269" i="45"/>
  <c r="M269" i="45" s="1"/>
  <c r="L251" i="41"/>
  <c r="M251" i="41" s="1"/>
  <c r="H307" i="44"/>
  <c r="M307" i="44" s="1"/>
  <c r="L90" i="21"/>
  <c r="M90" i="21" s="1"/>
  <c r="L44" i="13"/>
  <c r="L104" i="34"/>
  <c r="H139" i="7"/>
  <c r="M223" i="25"/>
  <c r="H245" i="18"/>
  <c r="M245" i="18" s="1"/>
  <c r="H148" i="7"/>
  <c r="M148" i="7" s="1"/>
  <c r="H278" i="46"/>
  <c r="L47" i="69"/>
  <c r="H157" i="7"/>
  <c r="H276" i="18"/>
  <c r="H291" i="46"/>
  <c r="L71" i="13"/>
  <c r="M290" i="18"/>
  <c r="L54" i="13"/>
  <c r="L124" i="34"/>
  <c r="M124" i="34" s="1"/>
  <c r="L275" i="36"/>
  <c r="M275" i="36" s="1"/>
  <c r="H330" i="29"/>
  <c r="L144" i="34"/>
  <c r="M144" i="34" s="1"/>
  <c r="H292" i="36"/>
  <c r="L276" i="18"/>
  <c r="L88" i="59"/>
  <c r="L226" i="32"/>
  <c r="M226" i="32" s="1"/>
  <c r="L282" i="45"/>
  <c r="L330" i="29"/>
  <c r="L161" i="15"/>
  <c r="M161" i="15" s="1"/>
  <c r="L116" i="21"/>
  <c r="L165" i="34"/>
  <c r="H103" i="31"/>
  <c r="H271" i="47"/>
  <c r="L271" i="47"/>
  <c r="M271" i="47" s="1"/>
  <c r="L229" i="25"/>
  <c r="H94" i="20"/>
  <c r="L103" i="21"/>
  <c r="M103" i="21" s="1"/>
  <c r="L94" i="20"/>
  <c r="H282" i="45"/>
  <c r="L284" i="47"/>
  <c r="M284" i="47" s="1"/>
  <c r="L149" i="15"/>
  <c r="M149" i="15" s="1"/>
  <c r="L57" i="10"/>
  <c r="M57" i="10" s="1"/>
  <c r="H65" i="13"/>
  <c r="M65" i="13" s="1"/>
  <c r="L121" i="59"/>
  <c r="M121" i="59" s="1"/>
  <c r="H108" i="20"/>
  <c r="H63" i="10"/>
  <c r="L291" i="46"/>
  <c r="M291" i="46" s="1"/>
  <c r="M292" i="33"/>
  <c r="N292" i="33" s="1"/>
  <c r="L282" i="44"/>
  <c r="M282" i="44" s="1"/>
  <c r="L223" i="35"/>
  <c r="M223" i="35" s="1"/>
  <c r="L278" i="46"/>
  <c r="M278" i="46" s="1"/>
  <c r="L113" i="31"/>
  <c r="L157" i="7"/>
  <c r="M157" i="7" s="1"/>
  <c r="L108" i="20"/>
  <c r="M108" i="20" s="1"/>
  <c r="H315" i="19"/>
  <c r="L341" i="29"/>
  <c r="M341" i="29" s="1"/>
  <c r="H308" i="36"/>
  <c r="M308" i="36" s="1"/>
  <c r="L64" i="9"/>
  <c r="M64" i="9" s="1"/>
  <c r="L149" i="9"/>
  <c r="M149" i="9" s="1"/>
  <c r="H26" i="9"/>
  <c r="H110" i="9"/>
  <c r="H137" i="9"/>
  <c r="H53" i="9"/>
  <c r="L81" i="9"/>
  <c r="H100" i="9"/>
  <c r="M100" i="9" s="1"/>
  <c r="H123" i="9"/>
  <c r="H179" i="9"/>
  <c r="M179" i="9" s="1"/>
  <c r="H64" i="9"/>
  <c r="L93" i="9"/>
  <c r="L110" i="9"/>
  <c r="L41" i="9"/>
  <c r="M41" i="9" s="1"/>
  <c r="L72" i="9"/>
  <c r="M72" i="9" s="1"/>
  <c r="H81" i="9"/>
  <c r="H13" i="9"/>
  <c r="M13" i="9" s="1"/>
  <c r="H93" i="9"/>
  <c r="H165" i="9"/>
  <c r="H41" i="9"/>
  <c r="L100" i="9"/>
  <c r="L137" i="9"/>
  <c r="L165" i="9"/>
  <c r="L26" i="9"/>
  <c r="M26" i="9" s="1"/>
  <c r="L53" i="9"/>
  <c r="L123" i="9"/>
  <c r="L181" i="41"/>
  <c r="H34" i="41"/>
  <c r="H129" i="41"/>
  <c r="M129" i="41" s="1"/>
  <c r="H231" i="41"/>
  <c r="M231" i="41" s="1"/>
  <c r="H85" i="41"/>
  <c r="M85" i="41" s="1"/>
  <c r="H181" i="41"/>
  <c r="M181" i="41" s="1"/>
  <c r="H219" i="41"/>
  <c r="M219" i="41" s="1"/>
  <c r="H143" i="41"/>
  <c r="M143" i="41" s="1"/>
  <c r="H74" i="41"/>
  <c r="M74" i="41" s="1"/>
  <c r="H206" i="41"/>
  <c r="M206" i="41" s="1"/>
  <c r="H8" i="41"/>
  <c r="H169" i="41"/>
  <c r="M169" i="41" s="1"/>
  <c r="H17" i="41"/>
  <c r="L8" i="41"/>
  <c r="M8" i="41" s="1"/>
  <c r="H242" i="41"/>
  <c r="M242" i="41" s="1"/>
  <c r="H59" i="41"/>
  <c r="M59" i="41" s="1"/>
  <c r="H193" i="41"/>
  <c r="M193" i="41" s="1"/>
  <c r="H46" i="41"/>
  <c r="H100" i="41"/>
  <c r="M100" i="41" s="1"/>
  <c r="L17" i="41"/>
  <c r="H154" i="41"/>
  <c r="M154" i="41" s="1"/>
  <c r="H114" i="41"/>
  <c r="H279" i="28"/>
  <c r="H187" i="28"/>
  <c r="H147" i="27"/>
  <c r="L119" i="27"/>
  <c r="L235" i="28"/>
  <c r="L168" i="28"/>
  <c r="L108" i="28"/>
  <c r="L68" i="28"/>
  <c r="M68" i="28" s="1"/>
  <c r="H43" i="28"/>
  <c r="H128" i="28"/>
  <c r="L128" i="28"/>
  <c r="H149" i="28"/>
  <c r="H204" i="28"/>
  <c r="M204" i="28" s="1"/>
  <c r="H310" i="28"/>
  <c r="L220" i="28"/>
  <c r="L22" i="28"/>
  <c r="L170" i="27"/>
  <c r="M170" i="27" s="1"/>
  <c r="H325" i="28"/>
  <c r="H170" i="27"/>
  <c r="H220" i="28"/>
  <c r="L43" i="28"/>
  <c r="L310" i="28"/>
  <c r="M310" i="28" s="1"/>
  <c r="L182" i="27"/>
  <c r="L209" i="27"/>
  <c r="L147" i="27"/>
  <c r="L187" i="28"/>
  <c r="L222" i="27"/>
  <c r="H294" i="28"/>
  <c r="L266" i="27"/>
  <c r="H89" i="28"/>
  <c r="L149" i="28"/>
  <c r="L279" i="28"/>
  <c r="H168" i="28"/>
  <c r="L89" i="28"/>
  <c r="H339" i="28"/>
  <c r="L161" i="27"/>
  <c r="H235" i="28"/>
  <c r="H108" i="28"/>
  <c r="L133" i="27"/>
  <c r="L244" i="27"/>
  <c r="L339" i="28"/>
  <c r="H22" i="28"/>
  <c r="L196" i="27"/>
  <c r="L97" i="27"/>
  <c r="L249" i="28"/>
  <c r="L264" i="28"/>
  <c r="L294" i="28"/>
  <c r="L255" i="27"/>
  <c r="L325" i="28"/>
  <c r="H226" i="22"/>
  <c r="H194" i="22"/>
  <c r="M214" i="22"/>
  <c r="H117" i="22"/>
  <c r="L94" i="22"/>
  <c r="L48" i="22"/>
  <c r="H84" i="22"/>
  <c r="L234" i="22"/>
  <c r="L194" i="22"/>
  <c r="L166" i="22"/>
  <c r="M166" i="22" s="1"/>
  <c r="L117" i="22"/>
  <c r="L74" i="22"/>
  <c r="M74" i="22" s="1"/>
  <c r="L226" i="22"/>
  <c r="L261" i="22"/>
  <c r="H94" i="22"/>
  <c r="H16" i="22"/>
  <c r="L274" i="22"/>
  <c r="H74" i="22"/>
  <c r="H62" i="22"/>
  <c r="L247" i="22"/>
  <c r="L202" i="22"/>
  <c r="L105" i="22"/>
  <c r="M105" i="22" s="1"/>
  <c r="H48" i="22"/>
  <c r="L154" i="22"/>
  <c r="M154" i="22" s="1"/>
  <c r="L84" i="22"/>
  <c r="L214" i="22"/>
  <c r="H274" i="22"/>
  <c r="H104" i="19"/>
  <c r="H68" i="19"/>
  <c r="H221" i="19"/>
  <c r="L38" i="19"/>
  <c r="M38" i="19" s="1"/>
  <c r="L68" i="19"/>
  <c r="M68" i="19" s="1"/>
  <c r="L176" i="19"/>
  <c r="H176" i="19"/>
  <c r="H247" i="19"/>
  <c r="H260" i="19"/>
  <c r="H12" i="19"/>
  <c r="H163" i="19"/>
  <c r="M163" i="19" s="1"/>
  <c r="H118" i="19"/>
  <c r="L118" i="19"/>
  <c r="M118" i="19" s="1"/>
  <c r="H38" i="19"/>
  <c r="H235" i="19"/>
  <c r="L235" i="19"/>
  <c r="M235" i="19" s="1"/>
  <c r="L247" i="19"/>
  <c r="M247" i="19" s="1"/>
  <c r="L315" i="19"/>
  <c r="H286" i="19"/>
  <c r="L286" i="19"/>
  <c r="M286" i="19" s="1"/>
  <c r="H90" i="19"/>
  <c r="L273" i="19"/>
  <c r="L163" i="19"/>
  <c r="H54" i="19"/>
  <c r="H301" i="19"/>
  <c r="H192" i="19"/>
  <c r="L192" i="19"/>
  <c r="M192" i="19" s="1"/>
  <c r="H25" i="19"/>
  <c r="L25" i="19"/>
  <c r="M25" i="19" s="1"/>
  <c r="H134" i="19"/>
  <c r="H273" i="19"/>
  <c r="L90" i="19"/>
  <c r="H207" i="19"/>
  <c r="L207" i="19"/>
  <c r="L104" i="19"/>
  <c r="M104" i="19" s="1"/>
  <c r="L54" i="19"/>
  <c r="M54" i="19" s="1"/>
  <c r="L134" i="19"/>
  <c r="M134" i="19" s="1"/>
  <c r="L150" i="19"/>
  <c r="H28" i="39"/>
  <c r="H118" i="39"/>
  <c r="M40" i="39"/>
  <c r="H64" i="39"/>
  <c r="L28" i="39"/>
  <c r="L44" i="39"/>
  <c r="M44" i="39" s="1"/>
  <c r="H16" i="39"/>
  <c r="M16" i="39" s="1"/>
  <c r="L153" i="39"/>
  <c r="L57" i="39"/>
  <c r="M57" i="39" s="1"/>
  <c r="L71" i="39"/>
  <c r="L107" i="39"/>
  <c r="M107" i="39" s="1"/>
  <c r="L118" i="39"/>
  <c r="L130" i="39"/>
  <c r="M130" i="39" s="1"/>
  <c r="H153" i="39"/>
  <c r="M153" i="39" s="1"/>
  <c r="L163" i="39"/>
  <c r="M163" i="39" s="1"/>
  <c r="H163" i="39"/>
  <c r="L97" i="39"/>
  <c r="H97" i="39"/>
  <c r="L35" i="39"/>
  <c r="H71" i="39"/>
  <c r="L77" i="39"/>
  <c r="M77" i="39" s="1"/>
  <c r="L86" i="39"/>
  <c r="M86" i="39" s="1"/>
  <c r="H30" i="1"/>
  <c r="H40" i="1"/>
  <c r="H70" i="1"/>
  <c r="H96" i="1"/>
  <c r="H20" i="1"/>
  <c r="H55" i="1"/>
  <c r="H83" i="1"/>
  <c r="L104" i="1"/>
  <c r="M104" i="1" s="1"/>
  <c r="H11" i="62"/>
  <c r="H36" i="62"/>
  <c r="H245" i="23"/>
  <c r="H232" i="23"/>
  <c r="H92" i="23"/>
  <c r="H203" i="23"/>
  <c r="M203" i="23" s="1"/>
  <c r="H218" i="23"/>
  <c r="H121" i="23"/>
  <c r="H28" i="23"/>
  <c r="L92" i="23"/>
  <c r="H135" i="23"/>
  <c r="H79" i="23"/>
  <c r="H267" i="23"/>
  <c r="H190" i="23"/>
  <c r="L190" i="23"/>
  <c r="M190" i="23" s="1"/>
  <c r="L135" i="23"/>
  <c r="H64" i="23"/>
  <c r="H15" i="23"/>
  <c r="L79" i="23"/>
  <c r="M79" i="23" s="1"/>
  <c r="L64" i="23"/>
  <c r="M64" i="23" s="1"/>
  <c r="L106" i="23"/>
  <c r="H119" i="27"/>
  <c r="H107" i="27"/>
  <c r="M107" i="27" s="1"/>
  <c r="H11" i="27"/>
  <c r="H196" i="27"/>
  <c r="H44" i="27"/>
  <c r="H55" i="27"/>
  <c r="H209" i="27"/>
  <c r="H97" i="27"/>
  <c r="H182" i="27"/>
  <c r="M182" i="27" s="1"/>
  <c r="H133" i="27"/>
  <c r="M133" i="27" s="1"/>
  <c r="H222" i="27"/>
  <c r="H233" i="27"/>
  <c r="M233" i="27" s="1"/>
  <c r="H69" i="27"/>
  <c r="M69" i="27" s="1"/>
  <c r="H266" i="27"/>
  <c r="M266" i="27" s="1"/>
  <c r="H32" i="27"/>
  <c r="H255" i="27"/>
  <c r="H161" i="27"/>
  <c r="M161" i="27" s="1"/>
  <c r="H244" i="27"/>
  <c r="M244" i="27" s="1"/>
  <c r="M282" i="27"/>
  <c r="H215" i="25"/>
  <c r="M215" i="25" s="1"/>
  <c r="H36" i="25"/>
  <c r="H170" i="25"/>
  <c r="H129" i="25"/>
  <c r="H21" i="25"/>
  <c r="H78" i="25"/>
  <c r="M78" i="25" s="1"/>
  <c r="H110" i="25"/>
  <c r="H119" i="25"/>
  <c r="H140" i="25"/>
  <c r="M140" i="25" s="1"/>
  <c r="H235" i="25"/>
  <c r="M235" i="25" s="1"/>
  <c r="H51" i="25"/>
  <c r="M272" i="23"/>
  <c r="H256" i="23"/>
  <c r="M10" i="48"/>
  <c r="M26" i="48"/>
  <c r="M58" i="48"/>
  <c r="M121" i="48"/>
  <c r="M151" i="48"/>
  <c r="M105" i="48"/>
  <c r="M235" i="35"/>
  <c r="M51" i="20"/>
  <c r="M94" i="20"/>
  <c r="M83" i="20"/>
  <c r="M67" i="20"/>
  <c r="M150" i="19"/>
  <c r="M176" i="19"/>
  <c r="M273" i="19"/>
  <c r="M75" i="19"/>
  <c r="M260" i="19"/>
  <c r="M315" i="19"/>
  <c r="M209" i="35"/>
  <c r="M183" i="35"/>
  <c r="M249" i="35"/>
  <c r="M35" i="39"/>
  <c r="M71" i="39"/>
  <c r="N229" i="33"/>
  <c r="M54" i="33"/>
  <c r="N54" i="33" s="1"/>
  <c r="N239" i="33"/>
  <c r="M67" i="33"/>
  <c r="N67" i="33" s="1"/>
  <c r="N115" i="33"/>
  <c r="N169" i="33"/>
  <c r="N191" i="33"/>
  <c r="M196" i="35"/>
  <c r="M170" i="7"/>
  <c r="M28" i="36"/>
  <c r="M15" i="36"/>
  <c r="M37" i="36"/>
  <c r="M47" i="36"/>
  <c r="M122" i="36"/>
  <c r="M292" i="36"/>
  <c r="N81" i="33"/>
  <c r="N155" i="33"/>
  <c r="N141" i="33"/>
  <c r="H261" i="22"/>
  <c r="O47" i="69" l="1"/>
  <c r="M110" i="25"/>
  <c r="M170" i="25"/>
  <c r="M252" i="46"/>
  <c r="M221" i="19"/>
  <c r="M81" i="9"/>
  <c r="M204" i="25"/>
  <c r="M43" i="28"/>
  <c r="M116" i="21"/>
  <c r="M104" i="34"/>
  <c r="M230" i="18"/>
  <c r="M14" i="43"/>
  <c r="M75" i="44"/>
  <c r="M256" i="23"/>
  <c r="M84" i="22"/>
  <c r="M89" i="28"/>
  <c r="M282" i="45"/>
  <c r="O14" i="69"/>
  <c r="M32" i="59"/>
  <c r="M50" i="21"/>
  <c r="M100" i="45"/>
  <c r="M104" i="18"/>
  <c r="M174" i="45"/>
  <c r="M143" i="45"/>
  <c r="M88" i="40"/>
  <c r="M73" i="43"/>
  <c r="M112" i="15"/>
  <c r="M95" i="32"/>
  <c r="M120" i="16"/>
  <c r="M73" i="45"/>
  <c r="M279" i="28"/>
  <c r="M114" i="41"/>
  <c r="M54" i="13"/>
  <c r="M26" i="13"/>
  <c r="M85" i="34"/>
  <c r="M233" i="29"/>
  <c r="M123" i="24"/>
  <c r="M209" i="27"/>
  <c r="M64" i="39"/>
  <c r="M207" i="19"/>
  <c r="M94" i="22"/>
  <c r="M264" i="28"/>
  <c r="M137" i="9"/>
  <c r="M165" i="34"/>
  <c r="O66" i="69"/>
  <c r="M282" i="40"/>
  <c r="M68" i="46"/>
  <c r="M77" i="20"/>
  <c r="M101" i="15"/>
  <c r="M195" i="32"/>
  <c r="M10" i="64"/>
  <c r="M85" i="45"/>
  <c r="M88" i="31"/>
  <c r="M62" i="15"/>
  <c r="M74" i="18"/>
  <c r="M255" i="27"/>
  <c r="M221" i="46"/>
  <c r="M59" i="31"/>
  <c r="M274" i="22"/>
  <c r="M62" i="22"/>
  <c r="M97" i="27"/>
  <c r="M149" i="28"/>
  <c r="M34" i="41"/>
  <c r="M139" i="7"/>
  <c r="M257" i="45"/>
  <c r="M137" i="46"/>
  <c r="M195" i="25"/>
  <c r="M83" i="32"/>
  <c r="M93" i="16"/>
  <c r="M49" i="43"/>
  <c r="M34" i="11"/>
  <c r="M133" i="24"/>
  <c r="M130" i="18"/>
  <c r="M59" i="44"/>
  <c r="M75" i="15"/>
  <c r="M124" i="15"/>
  <c r="M237" i="46"/>
  <c r="M247" i="22"/>
  <c r="M249" i="28"/>
  <c r="M235" i="28"/>
  <c r="M276" i="18"/>
  <c r="M285" i="29"/>
  <c r="M119" i="44"/>
  <c r="M261" i="22"/>
  <c r="M147" i="27"/>
  <c r="M113" i="31"/>
  <c r="M330" i="29"/>
  <c r="M259" i="36"/>
  <c r="M269" i="44"/>
  <c r="M234" i="32"/>
  <c r="M134" i="44"/>
  <c r="M202" i="45"/>
  <c r="M153" i="46"/>
  <c r="M50" i="31"/>
  <c r="M127" i="47"/>
  <c r="M247" i="36"/>
  <c r="M169" i="40"/>
  <c r="M154" i="32"/>
  <c r="M110" i="9"/>
  <c r="M93" i="9"/>
  <c r="M53" i="9"/>
  <c r="M165" i="9"/>
  <c r="M123" i="9"/>
  <c r="M17" i="41"/>
  <c r="M222" i="27"/>
  <c r="M196" i="27"/>
  <c r="M220" i="28"/>
  <c r="M108" i="28"/>
  <c r="M168" i="28"/>
  <c r="M119" i="27"/>
  <c r="M325" i="28"/>
  <c r="M187" i="28"/>
  <c r="M339" i="28"/>
  <c r="M128" i="28"/>
  <c r="M294" i="28"/>
  <c r="M22" i="28"/>
  <c r="M226" i="22"/>
  <c r="M194" i="22"/>
  <c r="M48" i="22"/>
  <c r="M90" i="19"/>
  <c r="M118" i="39"/>
  <c r="M97" i="39"/>
  <c r="M28" i="39"/>
  <c r="M245" i="23"/>
  <c r="M279" i="23"/>
  <c r="M135" i="23"/>
  <c r="M121" i="23"/>
  <c r="M267" i="23"/>
  <c r="M92" i="23"/>
  <c r="M106" i="23"/>
  <c r="M218" i="23"/>
  <c r="M232" i="23"/>
  <c r="M37" i="35"/>
  <c r="M126" i="35"/>
  <c r="M117" i="22"/>
  <c r="N108" i="33"/>
  <c r="M212" i="36"/>
  <c r="M234" i="36"/>
</calcChain>
</file>

<file path=xl/comments1.xml><?xml version="1.0" encoding="utf-8"?>
<comments xmlns="http://schemas.openxmlformats.org/spreadsheetml/2006/main">
  <authors>
    <author>Valerie Olinik-Damstra</author>
  </authors>
  <commentList>
    <comment ref="I239" authorId="0">
      <text>
        <r>
          <rPr>
            <sz val="8"/>
            <color indexed="81"/>
            <rFont val="Tahoma"/>
            <family val="2"/>
          </rPr>
          <t xml:space="preserve">Dan:
Real value 0.00, but that won't work in formula. The numbers are highly variable too, so the data might not be that reliable.
</t>
        </r>
      </text>
    </comment>
  </commentList>
</comments>
</file>

<file path=xl/comments2.xml><?xml version="1.0" encoding="utf-8"?>
<comments xmlns="http://schemas.openxmlformats.org/spreadsheetml/2006/main">
  <authors>
    <author>Valerie Olinik-Damstra</author>
  </authors>
  <commentList>
    <comment ref="K130" authorId="0">
      <text>
        <r>
          <rPr>
            <b/>
            <sz val="8"/>
            <color indexed="81"/>
            <rFont val="Tahoma"/>
            <family val="2"/>
          </rPr>
          <t>Dan:
this cell was left blank (probably an accident) so I filled it in with the formula.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<sst xmlns="http://schemas.openxmlformats.org/spreadsheetml/2006/main" count="15681" uniqueCount="2610">
  <si>
    <t>partly cloudy, sun SW 5-6mph, 2-3" waves</t>
  </si>
  <si>
    <t>sunny, clear, E 6 mph, 4-6" waves</t>
  </si>
  <si>
    <t>sunny, clear, SW 9mph, 4-6" waves</t>
  </si>
  <si>
    <t>overcast, rain on 6/30, SW 10 mph, 6-8" waves</t>
  </si>
  <si>
    <t>sunny, clear, S 1-2mph, 1-2" waves</t>
  </si>
  <si>
    <t>sunny, clear, SW 5-6mph, 6-8" waves</t>
  </si>
  <si>
    <t>overcast, rain a.m., E 5-6mph, 3-4" waves</t>
  </si>
  <si>
    <t>partly cloudy, sun, SW 8-10mph, 6-10" waves</t>
  </si>
  <si>
    <t>partly cloudy, rain on 8/3, SW 9 mph, 7-11" waves</t>
  </si>
  <si>
    <t>sunny, rain on 8/11, SW 8 mph, 5-6" waves</t>
  </si>
  <si>
    <t>overcast, raining, SE 4 mph, 3-4" waves</t>
  </si>
  <si>
    <t>sunny, rain on 8/25, E 3-4mph, 3-4" waves</t>
  </si>
  <si>
    <t>sunny, SW 7-8mph, 6-8" waves</t>
  </si>
  <si>
    <t>sunny, E 1-2mph, 1-2" waves</t>
  </si>
  <si>
    <t>sunny, E 9-10mph, 8-12" waves</t>
  </si>
  <si>
    <t>sun &amp; clouds, W-NW 2, waves moderate</t>
  </si>
  <si>
    <t>sun, calm, rain on 5-30</t>
  </si>
  <si>
    <t>sun, wind W-NW 6</t>
  </si>
  <si>
    <t>sun &amp; clouds, W 6mph, rain on 6-20</t>
  </si>
  <si>
    <t>sun, wind, SW 2mph, no waves, rain 7-6</t>
  </si>
  <si>
    <t>not sunny, calm, rain on 7-28</t>
  </si>
  <si>
    <t>sun, wind 6-9mph W-SW, rain 8/3</t>
  </si>
  <si>
    <t>sun, wind 2-5 W-SW, rain 8/17, waves mod</t>
  </si>
  <si>
    <t>sun, wind 4mph, no clouds</t>
  </si>
  <si>
    <t>cloudy &amp; windy</t>
  </si>
  <si>
    <t>mostly overcast</t>
  </si>
  <si>
    <t>Few samples from summer 2010</t>
  </si>
  <si>
    <t>sunny, NW wind 5, calm, rain 6/9</t>
  </si>
  <si>
    <t>sunny, wind N 5, slight chop, no rain</t>
  </si>
  <si>
    <t>sunny, calm, falt, no rain</t>
  </si>
  <si>
    <t>cloudy, wind 10 NW, waves &lt;1', 3 days rain&amp;wind</t>
  </si>
  <si>
    <t>sunny, calm, 3 days windy</t>
  </si>
  <si>
    <t>sunny, calm, 3 windy cool days</t>
  </si>
  <si>
    <t>sunny, calm, dry</t>
  </si>
  <si>
    <t>cloudy, wind &lt;5 W, thunder storms last p.m.</t>
  </si>
  <si>
    <t>sun, wind W@5, cold &amp; calm nights</t>
  </si>
  <si>
    <t>sun, wind SW 8, dry</t>
  </si>
  <si>
    <t>sunny, wind&lt;5 S, dry</t>
  </si>
  <si>
    <t>partly cloudy, wind NW@&lt;5, rain last night</t>
  </si>
  <si>
    <t>cloudy, wind N@&lt;5mph, rain yesterday</t>
  </si>
  <si>
    <t>5 2 15</t>
  </si>
  <si>
    <t>4 2 15</t>
  </si>
  <si>
    <t>2 1 7</t>
  </si>
  <si>
    <t>2 2 11</t>
  </si>
  <si>
    <t>3 1 7</t>
  </si>
  <si>
    <t>partly sunny, slight chop</t>
  </si>
  <si>
    <t>clear, sunny, lt W breeze</t>
  </si>
  <si>
    <t>partly cloudy, SW wind, lt ripple</t>
  </si>
  <si>
    <t>overcast, flat, calm</t>
  </si>
  <si>
    <t>clear, SW breeze, slight ripple</t>
  </si>
  <si>
    <t>50% cloud cover, NW wind, 6" chop</t>
  </si>
  <si>
    <t>clear skies, slight breeze, calm</t>
  </si>
  <si>
    <t>sunny, breeze, ripple on surface</t>
  </si>
  <si>
    <t>sunny, breeze from E, ripple on surface</t>
  </si>
  <si>
    <t>chlorophyll data questionable, secchi TSI = 45</t>
  </si>
  <si>
    <t>o</t>
  </si>
  <si>
    <t xml:space="preserve"> Chl-Avg</t>
  </si>
  <si>
    <t>QAQC</t>
  </si>
  <si>
    <t>Chl-avg</t>
  </si>
  <si>
    <t>Sunny, hot, slight breeze, few clouds (QAQC by Dan Myers and Elliot Jackson at 70' deep)</t>
  </si>
  <si>
    <t>sunny, hot, light breeze, no rain in few days (QAQC by Dan Myers and Elliot Jackson at 15' depth)</t>
  </si>
  <si>
    <t>sunny, little rain 2 nights ago (QAQC by Dan Myers at 19' depth)</t>
  </si>
  <si>
    <t>Data sheet lost when samples brought in. :-(</t>
  </si>
  <si>
    <t>full sun, slight haze, no wind/waves, no recent rain, pollen in water</t>
  </si>
  <si>
    <t>sunny, 4" waves, 3" rain in last week</t>
  </si>
  <si>
    <t>sunny, smooth, 1.5" rain 6/15</t>
  </si>
  <si>
    <t>sunny, slight haze, smooth, over 3" rain since 6/17</t>
  </si>
  <si>
    <t>sunny, 4-6" waves, no rain since 6/26</t>
  </si>
  <si>
    <t>sunny, slight haze, no recent rain</t>
  </si>
  <si>
    <t>sunny, ripples, rain yesterday</t>
  </si>
  <si>
    <t>sunny, 1' waves, no recent rain</t>
  </si>
  <si>
    <t>sunny, smooth, no recent rain</t>
  </si>
  <si>
    <t>sunny, 4" waves, 0/5" rain 48 hours ago</t>
  </si>
  <si>
    <t>sunny, smooth, no rain for 8 days</t>
  </si>
  <si>
    <t>sunny, 1' waves, 5" rain this week!</t>
  </si>
  <si>
    <t>sunny, small waves but glassy, no recent rain</t>
  </si>
  <si>
    <t>overcast, no sun, waves but glassy, 1.5" rain 9/3 &amp; 9/4</t>
  </si>
  <si>
    <t>sunny, small waves, 1" rain last two days</t>
  </si>
  <si>
    <t>partly cloudy sky, calm</t>
  </si>
  <si>
    <t>cloudy, light chop</t>
  </si>
  <si>
    <t>parly cloudy, calm</t>
  </si>
  <si>
    <t>partly cloudy, wind E 5 mph</t>
  </si>
  <si>
    <t>mostly cloudy, wavy, wind NW 10 mph</t>
  </si>
  <si>
    <t>sunny, calm, light ripples</t>
  </si>
  <si>
    <t>partly cloudy, north wind 5 mph, light ripples, 3" rain last night</t>
  </si>
  <si>
    <t>sunny, wind N 5 mph, light chop</t>
  </si>
  <si>
    <t>sun, wind, sw @ &lt;5k, rain 6-6-10</t>
  </si>
  <si>
    <t>cloudy, wind SE@12k</t>
  </si>
  <si>
    <t>partly cloudy, wind calm</t>
  </si>
  <si>
    <t>sun, wind W@15k, high wind last 2 days</t>
  </si>
  <si>
    <t>partly cloudy, wind SW@5k, rain last night</t>
  </si>
  <si>
    <t>sunny, wind calm, no rain</t>
  </si>
  <si>
    <t>sunny, wind S@&lt;5k, no rain</t>
  </si>
  <si>
    <t>sunny, wind W@5k, no rain</t>
  </si>
  <si>
    <t>cloudy, wind SW@7k, rain yesterday</t>
  </si>
  <si>
    <t>sunny, wind NW@8k, rain yesterday</t>
  </si>
  <si>
    <t>sunny, wind W@15k, rain last night</t>
  </si>
  <si>
    <t>cloudy, wind 5k W</t>
  </si>
  <si>
    <t>cloudy, wind 5-10k</t>
  </si>
  <si>
    <t>misting, cloudy, windy</t>
  </si>
  <si>
    <t>windy, partly cloudy</t>
  </si>
  <si>
    <t>breezy, overcast</t>
  </si>
  <si>
    <t>breezy, sunny</t>
  </si>
  <si>
    <t>breezy, partly sunny</t>
  </si>
  <si>
    <t>light breeze, sunny</t>
  </si>
  <si>
    <t>1 2 1</t>
  </si>
  <si>
    <t>2 1 3</t>
  </si>
  <si>
    <t>4 2 9</t>
  </si>
  <si>
    <t>sunny, wind N 8 mph, 1' waves, humid</t>
  </si>
  <si>
    <t>sunny, wind N 10 mph, 1-2' waves, no rain</t>
  </si>
  <si>
    <t>cloudy, wind S 5 mph, light ripples</t>
  </si>
  <si>
    <t>partly sunny, calm, smooth</t>
  </si>
  <si>
    <t>sunny, S wind 5 mph, light chop</t>
  </si>
  <si>
    <t>cloudy, hazy, south wind 8 mph</t>
  </si>
  <si>
    <t>sunny, N wind 5 mph, light chop</t>
  </si>
  <si>
    <t>sunny, light S wind 3-5 mph</t>
  </si>
  <si>
    <t>no data, tubes filled with water</t>
  </si>
  <si>
    <t>no data</t>
  </si>
  <si>
    <t>ID</t>
  </si>
  <si>
    <t>NAME</t>
  </si>
  <si>
    <t>Bass (1)</t>
  </si>
  <si>
    <t>Bellaire (2)</t>
  </si>
  <si>
    <t>Benway (3)</t>
  </si>
  <si>
    <t>Birch (4)</t>
  </si>
  <si>
    <t>Black (5)</t>
  </si>
  <si>
    <t>Black River (6)</t>
  </si>
  <si>
    <t>Charlevoix, Main (8)</t>
  </si>
  <si>
    <t>Charlevoix, South Arm (9)</t>
  </si>
  <si>
    <t>Cheboygan River (10)</t>
  </si>
  <si>
    <t>Clam (11)</t>
  </si>
  <si>
    <t>Crooked (12)</t>
  </si>
  <si>
    <t>Crooked River (13)</t>
  </si>
  <si>
    <t>Deer (14)</t>
  </si>
  <si>
    <t>Elk (16)</t>
  </si>
  <si>
    <t>Elk River (17)</t>
  </si>
  <si>
    <t>Ellsworth (18)</t>
  </si>
  <si>
    <t>Geneva (19)</t>
  </si>
  <si>
    <t>Hanley (20)</t>
  </si>
  <si>
    <t>Huffman (21)</t>
  </si>
  <si>
    <t>Intermediate (22)</t>
  </si>
  <si>
    <t>Intermediate River (23)</t>
  </si>
  <si>
    <t>Larks (24)</t>
  </si>
  <si>
    <t>Long (25)</t>
  </si>
  <si>
    <t>Michigan, Grand Traverse Bay (27)</t>
  </si>
  <si>
    <t>Michigan, Little Traverse Bay (28)</t>
  </si>
  <si>
    <t>Mud (29)</t>
  </si>
  <si>
    <t>Munro (31)</t>
  </si>
  <si>
    <t>Nowland (32)</t>
  </si>
  <si>
    <t>Paradise (33)</t>
  </si>
  <si>
    <t>Pickerel (34)</t>
  </si>
  <si>
    <t>Rainey River (35)</t>
  </si>
  <si>
    <t>Round (36)</t>
  </si>
  <si>
    <t>Silver (37)</t>
  </si>
  <si>
    <t>Six Mile (38)</t>
  </si>
  <si>
    <t>Skegemog (39)</t>
  </si>
  <si>
    <t>Spring (40)</t>
  </si>
  <si>
    <t>St. Clair (41)</t>
  </si>
  <si>
    <t>Susan (42)</t>
  </si>
  <si>
    <t>Scotts (43)</t>
  </si>
  <si>
    <t>Twin (45)</t>
  </si>
  <si>
    <t>Walloon, Foot (46)</t>
  </si>
  <si>
    <t>Walloon, Mud Basin (47)</t>
  </si>
  <si>
    <t>Walloon, North Arm (48)</t>
  </si>
  <si>
    <t>Walloon, West Arm (49)</t>
  </si>
  <si>
    <t>Walloon, Wildwood Basin (50)</t>
  </si>
  <si>
    <t>Wildwood (51)</t>
  </si>
  <si>
    <t>Wilson (52)</t>
  </si>
  <si>
    <t>Beals (53)</t>
  </si>
  <si>
    <t>Maple River (54)</t>
  </si>
  <si>
    <t>Pigeon River (55)</t>
  </si>
  <si>
    <t>Sturgeon River (56)</t>
  </si>
  <si>
    <t>Boyne River (57)</t>
  </si>
  <si>
    <t>Jordan River (58)</t>
  </si>
  <si>
    <t>Michigan, Bay Harbor (59)</t>
  </si>
  <si>
    <t>Lancaster (60)</t>
  </si>
  <si>
    <t>Torch, North (61)</t>
  </si>
  <si>
    <t>Date</t>
  </si>
  <si>
    <t>Chl-a</t>
  </si>
  <si>
    <t>Name</t>
  </si>
  <si>
    <t>Round</t>
  </si>
  <si>
    <t>Deer</t>
  </si>
  <si>
    <t>Geneserath</t>
  </si>
  <si>
    <t>Geneserath (62)</t>
  </si>
  <si>
    <t>East GTB</t>
  </si>
  <si>
    <t>Twin Lakes</t>
  </si>
  <si>
    <t>Susan</t>
  </si>
  <si>
    <t>Munro</t>
  </si>
  <si>
    <t>Lark's</t>
  </si>
  <si>
    <t>Geneva</t>
  </si>
  <si>
    <t>Duncan Bay</t>
  </si>
  <si>
    <t>Duncan Bay (63)</t>
  </si>
  <si>
    <t>Marion</t>
  </si>
  <si>
    <t>Marion (64)</t>
  </si>
  <si>
    <t>Bass</t>
  </si>
  <si>
    <t>Bellaire</t>
  </si>
  <si>
    <t>Benway</t>
  </si>
  <si>
    <t>Secchi (ft)</t>
  </si>
  <si>
    <t>Black</t>
  </si>
  <si>
    <t>Burt, Main</t>
  </si>
  <si>
    <t>Burt, North</t>
  </si>
  <si>
    <t>ND</t>
  </si>
  <si>
    <t>Burt, South</t>
  </si>
  <si>
    <t>Charlevoix, Main</t>
  </si>
  <si>
    <t>Charlevoix, South Arm</t>
  </si>
  <si>
    <t>Clam</t>
  </si>
  <si>
    <t>Crooked</t>
  </si>
  <si>
    <t>Burt, Main (7)</t>
  </si>
  <si>
    <t>Burt, South (65)</t>
  </si>
  <si>
    <t>Burt, North (66)</t>
  </si>
  <si>
    <t>Douglas, Cheboygan</t>
  </si>
  <si>
    <t>Douglas, Cheboygan (15)</t>
  </si>
  <si>
    <t>Douglas, Otsego (67)</t>
  </si>
  <si>
    <t>Douglas, Otsego</t>
  </si>
  <si>
    <t>Elk</t>
  </si>
  <si>
    <t>Ellsworth</t>
  </si>
  <si>
    <t>Long</t>
  </si>
  <si>
    <t>Michigan, Little Traverse Bay</t>
  </si>
  <si>
    <t>Mullett, Main (30)</t>
  </si>
  <si>
    <t>Mullett, Pigeon Bay (68)</t>
  </si>
  <si>
    <t>Mullett, Pigeon Bay</t>
  </si>
  <si>
    <t>Paradise</t>
  </si>
  <si>
    <t>Pickerel</t>
  </si>
  <si>
    <t>Silver</t>
  </si>
  <si>
    <t>Six Mile</t>
  </si>
  <si>
    <t>Skegemog</t>
  </si>
  <si>
    <t>Thumb</t>
  </si>
  <si>
    <t>Torch, North</t>
  </si>
  <si>
    <t>Torch, South</t>
  </si>
  <si>
    <t>Torch, South (44)</t>
  </si>
  <si>
    <t>Walloon, Foot</t>
  </si>
  <si>
    <t>Walloon, North</t>
  </si>
  <si>
    <t>Walloon, West</t>
  </si>
  <si>
    <t>Walloon, Wildwood</t>
  </si>
  <si>
    <t>Huffman</t>
  </si>
  <si>
    <t>Louise/Thumb (26)</t>
  </si>
  <si>
    <t>Huron (69)</t>
  </si>
  <si>
    <t>Bay Harbor</t>
  </si>
  <si>
    <t>Mullett, Red Pt. (70)</t>
  </si>
  <si>
    <t>Mullett, Birchwood (71)</t>
  </si>
  <si>
    <t>Mullett, Birchwood</t>
  </si>
  <si>
    <t>Intermediate</t>
  </si>
  <si>
    <t>Notes</t>
  </si>
  <si>
    <t xml:space="preserve">1989: Basin 1 data entered, </t>
  </si>
  <si>
    <t>4 more basins available but not entered.</t>
  </si>
  <si>
    <t>1989: Labeled Huron, but entered under Duncan Bay.</t>
  </si>
  <si>
    <t>1987: Data for Harbor Springs available, but not entered</t>
  </si>
  <si>
    <t>1987: Another set of data for Charlevoix</t>
  </si>
  <si>
    <t>South available, not entered</t>
  </si>
  <si>
    <t>but not entered</t>
  </si>
  <si>
    <t xml:space="preserve">1986: More dates with no data available, </t>
  </si>
  <si>
    <t>1988: Data for Harbor Springs available, but not entered</t>
  </si>
  <si>
    <t>1990: Basin 1 data entered,</t>
  </si>
  <si>
    <t>1989: Data for Harbor Springs available, but not entered.</t>
  </si>
  <si>
    <t>1990: Data for Harbor Springs available, but not entered.</t>
  </si>
  <si>
    <t>1991: Basin 1 data entered,</t>
  </si>
  <si>
    <t>8.30.04</t>
  </si>
  <si>
    <t>6.28.04</t>
  </si>
  <si>
    <t>7.26.04</t>
  </si>
  <si>
    <t>7.7.04</t>
  </si>
  <si>
    <t>ND **</t>
  </si>
  <si>
    <t>9.9.04</t>
  </si>
  <si>
    <t>6.21.04</t>
  </si>
  <si>
    <t>7.12.04</t>
  </si>
  <si>
    <t>9.18.04</t>
  </si>
  <si>
    <t>Comments</t>
  </si>
  <si>
    <t xml:space="preserve">A second Chlorophyll-a reading was included as 0.30.  Mike Grant found it to be suspicious, although he could find no reason to discard it. </t>
  </si>
  <si>
    <r>
      <t>Air Temp (C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)</t>
    </r>
  </si>
  <si>
    <t>Water Temp (C°)</t>
  </si>
  <si>
    <t>Chl-a is less than 0.05.</t>
  </si>
  <si>
    <t>Air Temp (C°)</t>
  </si>
  <si>
    <t>Chl-a measurement was less than 0.05.</t>
  </si>
  <si>
    <t>Chl-a was below the detection limit of 0.01.</t>
  </si>
  <si>
    <t>WaterTemp (C°)</t>
  </si>
  <si>
    <t>1995: All Chl-a measurements for 1995 were thrown out because the filter papers did not dissolve when the extracting solvent was added.</t>
  </si>
  <si>
    <t>These temperatures may be air or water, but because they are before 2002, they will be considered air.</t>
  </si>
  <si>
    <t>Chl-a measurement on 9/1/1995 was 0.0, but it looked like the backing from the filter was used instead of the actual filter, so the data was no used.</t>
  </si>
  <si>
    <t>Chl-a was less than 0.05</t>
  </si>
  <si>
    <t>Secchi (meters)</t>
  </si>
  <si>
    <t>TSI (secchi)</t>
  </si>
  <si>
    <t>TSI (secchi-avg)</t>
  </si>
  <si>
    <t>TSI (Chl-a)</t>
  </si>
  <si>
    <r>
      <t>Air Temp (C</t>
    </r>
    <r>
      <rPr>
        <b/>
        <vertAlign val="superscript"/>
        <sz val="10"/>
        <rFont val="Arial"/>
        <family val="2"/>
      </rPr>
      <t>o</t>
    </r>
    <r>
      <rPr>
        <b/>
        <sz val="10"/>
        <rFont val="Arial"/>
        <family val="2"/>
      </rPr>
      <t>)</t>
    </r>
  </si>
  <si>
    <t>Secchi (meter)</t>
  </si>
  <si>
    <t>TSI AVG (secchi)</t>
  </si>
  <si>
    <t>TSI (chl-avg)</t>
  </si>
  <si>
    <t>TSI (avg)</t>
  </si>
  <si>
    <t>Celcius to Fahrenheit (1.8*F2)+32</t>
  </si>
  <si>
    <t>Fahrenheit to Celcius (F2-32)/1.8</t>
  </si>
  <si>
    <t>TSI formula for secchi = 60-(14.41*(LN(G4)))</t>
  </si>
  <si>
    <t>TSI formula for chl-a =(9.81*(LN(H4)))+30.6</t>
  </si>
  <si>
    <t>*Chl-a sample degraded</t>
  </si>
  <si>
    <t>Chl-a ND</t>
  </si>
  <si>
    <t>Lake</t>
  </si>
  <si>
    <t>Basin</t>
  </si>
  <si>
    <t>Year</t>
  </si>
  <si>
    <t>TSI</t>
  </si>
  <si>
    <t>Bass Lake</t>
  </si>
  <si>
    <t>Main</t>
  </si>
  <si>
    <t>Black Lake</t>
  </si>
  <si>
    <t>Burt Lake</t>
  </si>
  <si>
    <t>North End</t>
  </si>
  <si>
    <t>South End</t>
  </si>
  <si>
    <t>Charlevoix</t>
  </si>
  <si>
    <t>South Arm</t>
  </si>
  <si>
    <t xml:space="preserve">Charlevoix </t>
  </si>
  <si>
    <t>Clam Lake</t>
  </si>
  <si>
    <t>Crooked Lake</t>
  </si>
  <si>
    <t>Deer Lake</t>
  </si>
  <si>
    <t>Douglas Lake-Cheb</t>
  </si>
  <si>
    <t>Douglas Lake-Otsego</t>
  </si>
  <si>
    <t>N/A</t>
  </si>
  <si>
    <t>Elk Lake</t>
  </si>
  <si>
    <t>Ellsworth Lake</t>
  </si>
  <si>
    <t>Huffman Lake</t>
  </si>
  <si>
    <t>Intermediate Lake</t>
  </si>
  <si>
    <t>Larks Lake</t>
  </si>
  <si>
    <t>Long Lake-Cheb.</t>
  </si>
  <si>
    <t>Mullett Lake</t>
  </si>
  <si>
    <t>Pigeon Bay</t>
  </si>
  <si>
    <t>Paradise Lake</t>
  </si>
  <si>
    <t>Pickerel Lake</t>
  </si>
  <si>
    <t>Round Lake</t>
  </si>
  <si>
    <t>Silver Lake</t>
  </si>
  <si>
    <t xml:space="preserve"> </t>
  </si>
  <si>
    <t>Six Mile Lake</t>
  </si>
  <si>
    <t>Susan Lake</t>
  </si>
  <si>
    <t>Torch Lake</t>
  </si>
  <si>
    <t>North</t>
  </si>
  <si>
    <t>South</t>
  </si>
  <si>
    <t>Walloon</t>
  </si>
  <si>
    <t>Foot</t>
  </si>
  <si>
    <t>North Arm</t>
  </si>
  <si>
    <t>Wildwood/Central</t>
  </si>
  <si>
    <t>West Arm</t>
  </si>
  <si>
    <t>Secchi (m)</t>
  </si>
  <si>
    <t>TSI avg</t>
  </si>
  <si>
    <t>Could not verify--hard copy not found</t>
  </si>
  <si>
    <t>Can not verify--hard copy not found</t>
  </si>
  <si>
    <t>East GT Bay</t>
  </si>
  <si>
    <t>TSI(Chl-a avg)</t>
  </si>
  <si>
    <t>Michigan, Bay Harbor</t>
  </si>
  <si>
    <t>Birchwood</t>
  </si>
  <si>
    <t>Mullet Lake</t>
  </si>
  <si>
    <t>Red Point</t>
  </si>
  <si>
    <t>Mike Grant pointed this sample out as being suspicious.  Not included in avg TSI.</t>
  </si>
  <si>
    <t>Chl-a is less than 0.05, Mike Grant noted that this sample did not dissolve when the extracting solvent was added.  Not included in avg TSI.</t>
  </si>
  <si>
    <t>can't verify--no hard copy</t>
  </si>
  <si>
    <t>can not verify--no hard copy</t>
  </si>
  <si>
    <t>*2004 data was turned in with just an average secchi depth of between 8.5 and 9 feet</t>
  </si>
  <si>
    <t>Chl-a samples turned in late and lost due to equipment failure at Bio-station</t>
  </si>
  <si>
    <t>*Secchi depth only</t>
  </si>
  <si>
    <t>Deepest reading ever had since started in 1988/89</t>
  </si>
  <si>
    <t>Wilson</t>
  </si>
  <si>
    <t>Clear (72)</t>
  </si>
  <si>
    <t>Clear</t>
  </si>
  <si>
    <t>UMBS - had date as 8/12/05</t>
  </si>
  <si>
    <t>UMBS - indetified as "Burt" - put with "Main" since dates matched</t>
  </si>
  <si>
    <t>This date was noted as "no data"</t>
  </si>
  <si>
    <t>One entry was listed as "no date" - I put it here since this person was good about measuring every other week and this week was missing.</t>
  </si>
  <si>
    <t>Do we have a sheet for this -- or just Chl-a samples?</t>
  </si>
  <si>
    <t>UMBS noted this date as "no data"</t>
  </si>
  <si>
    <t>UMBS noted 6/8/2005 as "no data"</t>
  </si>
  <si>
    <t>Note from UMBS:  Sample size for Mullett should be increased to 240 mL</t>
  </si>
  <si>
    <t>TSI (chl-a)</t>
  </si>
  <si>
    <t>TSI Avg (Chl-a)</t>
  </si>
  <si>
    <t>Secchi TSI only for all years</t>
  </si>
  <si>
    <t>First year chl-a collected</t>
  </si>
  <si>
    <t>New volunteer monitor</t>
  </si>
  <si>
    <t>No data collected</t>
  </si>
  <si>
    <t>New volunteer</t>
  </si>
  <si>
    <t>Liberty Pt</t>
  </si>
  <si>
    <t>First year using chl-a and new volunteer monitor</t>
  </si>
  <si>
    <t>New volunteer, no chl-a data collected</t>
  </si>
  <si>
    <t>Clear Lake</t>
  </si>
  <si>
    <t>No chl-a data collected</t>
  </si>
  <si>
    <t>No data</t>
  </si>
  <si>
    <t>Don't know where this data is from, but haven't investigated.</t>
  </si>
  <si>
    <t>New volunteers in 2005, but issues prevented data collection</t>
  </si>
  <si>
    <t>Mullett, Mullett Creek</t>
  </si>
  <si>
    <t>Dave Morang</t>
  </si>
  <si>
    <t>Calm</t>
  </si>
  <si>
    <t>Rough, sunny</t>
  </si>
  <si>
    <t>Chop, sunny</t>
  </si>
  <si>
    <t>calm, overcast</t>
  </si>
  <si>
    <t>chop sunny</t>
  </si>
  <si>
    <t>calm sunny</t>
  </si>
  <si>
    <t>calm partly cloudy</t>
  </si>
  <si>
    <t>copy partly cloudy</t>
  </si>
  <si>
    <t>overcast</t>
  </si>
  <si>
    <t>partly sunny</t>
  </si>
  <si>
    <t>sunny</t>
  </si>
  <si>
    <t>partly cloudy</t>
  </si>
  <si>
    <t>partly cloudy, rained 8/2</t>
  </si>
  <si>
    <t>sunny clear</t>
  </si>
  <si>
    <t>sunny calm</t>
  </si>
  <si>
    <t>partly sunny calm</t>
  </si>
  <si>
    <t>sunny ripples</t>
  </si>
  <si>
    <t>overcast wavy</t>
  </si>
  <si>
    <t>sun</t>
  </si>
  <si>
    <t>scattered clouds</t>
  </si>
  <si>
    <t>*only avg secchi depth reported (3.25 meters), new metric secchi disc used this year</t>
  </si>
  <si>
    <t>Calm, sunny</t>
  </si>
  <si>
    <t>sunny, 6" waves</t>
  </si>
  <si>
    <t>sunny, calm</t>
  </si>
  <si>
    <t>overcast, 3" waves</t>
  </si>
  <si>
    <t>overcast, 6" waves</t>
  </si>
  <si>
    <t>New volunteer - Steve Hansen</t>
  </si>
  <si>
    <t>flat, overcast</t>
  </si>
  <si>
    <t>flat, clear, sunny</t>
  </si>
  <si>
    <t>flat, clear, partly cloudy</t>
  </si>
  <si>
    <t>overcast, strong W wind, 3" waves</t>
  </si>
  <si>
    <t>clear, sunny, flat</t>
  </si>
  <si>
    <t>flat, sunny</t>
  </si>
  <si>
    <t>sunny, 1/2 ft waves</t>
  </si>
  <si>
    <t>sunny, 1/2 ft waves, NE wind from channel probably causing murkiness</t>
  </si>
  <si>
    <t>hazy, 1/2 ft waves</t>
  </si>
  <si>
    <t xml:space="preserve">hazy  </t>
  </si>
  <si>
    <t>1/2 ft waves</t>
  </si>
  <si>
    <t>overcast, slight breeze</t>
  </si>
  <si>
    <t>slight overcast, 6" waves</t>
  </si>
  <si>
    <t>clear, calm</t>
  </si>
  <si>
    <t>partly cloudy, breeze, very choppy</t>
  </si>
  <si>
    <t>overcast, calm</t>
  </si>
  <si>
    <t>partly cloudy, small waves</t>
  </si>
  <si>
    <t>partly cloudy, 1' waves</t>
  </si>
  <si>
    <t>partly cloudy, calm</t>
  </si>
  <si>
    <t>hot breeze, pc</t>
  </si>
  <si>
    <t>clear, W breeze</t>
  </si>
  <si>
    <t>cloudy, calm</t>
  </si>
  <si>
    <t>mostly cloudy</t>
  </si>
  <si>
    <t>PC, N. breeze</t>
  </si>
  <si>
    <t>PC, SW breeze</t>
  </si>
  <si>
    <t>cloudy, E breeze</t>
  </si>
  <si>
    <t>clear, NE breeze</t>
  </si>
  <si>
    <t>cloudy, SW breeze</t>
  </si>
  <si>
    <t>PS, NW breeze</t>
  </si>
  <si>
    <t>mostly cloudy, windy</t>
  </si>
  <si>
    <t>PS, SW breeze</t>
  </si>
  <si>
    <t>cloudy, SE breeze</t>
  </si>
  <si>
    <t>cloudy, N breeze</t>
  </si>
  <si>
    <t>ice out April 12, 2006</t>
  </si>
  <si>
    <t>partly cloudy, windy</t>
  </si>
  <si>
    <t>sunny, windy</t>
  </si>
  <si>
    <t>sunny, light wind</t>
  </si>
  <si>
    <t>cloudy, overcast</t>
  </si>
  <si>
    <t>sunny, cloudy</t>
  </si>
  <si>
    <t>overcast, cloudy</t>
  </si>
  <si>
    <t>cloudy, windy</t>
  </si>
  <si>
    <t>sunny, light clouds</t>
  </si>
  <si>
    <t>cloudy, light wind</t>
  </si>
  <si>
    <t>overcast, windy</t>
  </si>
  <si>
    <t>cloudy</t>
  </si>
  <si>
    <t>partly cloudy, lt choppy, 15-16 knts</t>
  </si>
  <si>
    <t>partly cloudy, lt chop, 8 knts</t>
  </si>
  <si>
    <t>cloudy, lt, chop, 8 kn</t>
  </si>
  <si>
    <t>cloudy calm</t>
  </si>
  <si>
    <t>clear, 8 kn wind, lt chop</t>
  </si>
  <si>
    <t>clear, lt chop, 5 kn wind</t>
  </si>
  <si>
    <t>clear, lt chop, 6 kn wind</t>
  </si>
  <si>
    <t>clear, lt chop, 10 kn</t>
  </si>
  <si>
    <t>heavy chop, cloudy windy 15 kn</t>
  </si>
  <si>
    <t>calm, no wind, 0 kn</t>
  </si>
  <si>
    <t>clear, no wind</t>
  </si>
  <si>
    <t>clear, lt SW sind, big algae bloom</t>
  </si>
  <si>
    <t>clear, lt NW wind, algae</t>
  </si>
  <si>
    <t>clear, lt breeze, still lots of algae</t>
  </si>
  <si>
    <t>overcast, lt wind</t>
  </si>
  <si>
    <t>clear, clam</t>
  </si>
  <si>
    <t>solid overcast, calm</t>
  </si>
  <si>
    <t>partly cloudy, lt breeze, less algae</t>
  </si>
  <si>
    <t>clear, clam, flat</t>
  </si>
  <si>
    <t>partly cloudy, 15 k wind NW</t>
  </si>
  <si>
    <t>heavy clouds, 2-5 k wind N, flat</t>
  </si>
  <si>
    <t>clear, 9-10 k wind N, ripples</t>
  </si>
  <si>
    <t>winds 7/3 may have caused low secchi reading, clear, calm</t>
  </si>
  <si>
    <t>overcast, wind 3-5 k NW</t>
  </si>
  <si>
    <t>sunny/haazy, wind 15k NW, light chop</t>
  </si>
  <si>
    <t>clear, clam, wind 0-5k</t>
  </si>
  <si>
    <t>clear, wind 5k E, light ripple</t>
  </si>
  <si>
    <t>overcast, 5k wind, lt ripple</t>
  </si>
  <si>
    <t>clear, wind E 5k, slight ripple</t>
  </si>
  <si>
    <t>partly cloudy, wind E 10k, light ripple, after 2 days of storms</t>
  </si>
  <si>
    <t>clear, wind 0k, calm</t>
  </si>
  <si>
    <t>partly cloudy, wind 3k, slight ripple</t>
  </si>
  <si>
    <t>overcast, wind SW 7k, lt rain</t>
  </si>
  <si>
    <t>partly cloudy, but clear, no wind</t>
  </si>
  <si>
    <t>partly cloudy, NW zephyr, clar</t>
  </si>
  <si>
    <t>clear, sunny, SW breeze 12k</t>
  </si>
  <si>
    <t>ptly cloudy, SW sind 5-7 mph</t>
  </si>
  <si>
    <t>sunny, clear, lt W breeze</t>
  </si>
  <si>
    <t>sunny, clear, no wind</t>
  </si>
  <si>
    <t>sunny, 5-10 mph heavy wind, S winds for 3 days</t>
  </si>
  <si>
    <t>sunny, lt winds</t>
  </si>
  <si>
    <t>sunny, lt E winds, 2+" rain 2 previous days</t>
  </si>
  <si>
    <t>sunny, clear, lt S wind</t>
  </si>
  <si>
    <t>sunny, clear, big wind from W ~20k</t>
  </si>
  <si>
    <t>sunny, clear, sindless</t>
  </si>
  <si>
    <t>sunny, clear, E wind 8019k, been rough 3 days</t>
  </si>
  <si>
    <t>lt NE breeze, sunny, clear</t>
  </si>
  <si>
    <t>Air temp data source uncertain</t>
  </si>
  <si>
    <t>overcast, wind 7-8mph</t>
  </si>
  <si>
    <t>sunny, wind 7-8 mph</t>
  </si>
  <si>
    <t>sunny, wind 6-8 mph</t>
  </si>
  <si>
    <t>partly cloudy, lt breeze</t>
  </si>
  <si>
    <t>sunny, 5-6 mph</t>
  </si>
  <si>
    <t>partly sunny, windy 10-15</t>
  </si>
  <si>
    <t>sunny, ltbreeze 5-10 mph</t>
  </si>
  <si>
    <t>NEW VOLUNTEER MONITOR, sunny, 5-8k</t>
  </si>
  <si>
    <t>clear, sunny</t>
  </si>
  <si>
    <t>clear, sunny, calm</t>
  </si>
  <si>
    <t>mostly sunny, windy</t>
  </si>
  <si>
    <t>mosty sunny</t>
  </si>
  <si>
    <t>partly sunny, small clouds</t>
  </si>
  <si>
    <t>sunny (hot)</t>
  </si>
  <si>
    <t xml:space="preserve">partly sunny  </t>
  </si>
  <si>
    <t>sunny, small clouds</t>
  </si>
  <si>
    <t>great day</t>
  </si>
  <si>
    <t>NEW VOLUNTEER MONITOR, partly sunny, small clouds</t>
  </si>
  <si>
    <t>sunny, dead calm</t>
  </si>
  <si>
    <t>sunny, calm, bright</t>
  </si>
  <si>
    <t>high haze light chop</t>
  </si>
  <si>
    <t>sunny, bright, choppy</t>
  </si>
  <si>
    <t>overcast, bright, choppy</t>
  </si>
  <si>
    <t>cloudy, overcast, misty rain, lt chop</t>
  </si>
  <si>
    <t>sunny, windy, choppy</t>
  </si>
  <si>
    <t>sunny,calm</t>
  </si>
  <si>
    <t>bright, high clouds, calm</t>
  </si>
  <si>
    <t>sun behind cloud, windy, choppy</t>
  </si>
  <si>
    <t>sunny, choppy</t>
  </si>
  <si>
    <t>bright, choppy</t>
  </si>
  <si>
    <t xml:space="preserve">cloudy, overcast  </t>
  </si>
  <si>
    <t>overcast, breezy, lt chop</t>
  </si>
  <si>
    <t>sunny, cloudy, windy</t>
  </si>
  <si>
    <t xml:space="preserve">sunny, calm </t>
  </si>
  <si>
    <t>sunny, v. windy</t>
  </si>
  <si>
    <t>p. cloudy, windy</t>
  </si>
  <si>
    <t>sunny, l. wind</t>
  </si>
  <si>
    <t xml:space="preserve">UMBS has date as 6/2/2005 </t>
  </si>
  <si>
    <t>UMBS has date as 9/10</t>
  </si>
  <si>
    <t>clear, w wind 5 mph, light chop, mayfly hatch</t>
  </si>
  <si>
    <t>clear, mayfly hatch and evergreen bloom</t>
  </si>
  <si>
    <t>clear, w wind 5 mph, light chop</t>
  </si>
  <si>
    <t>clear, W wind 0/5 mph, lt chop, some mayflies</t>
  </si>
  <si>
    <t>hazy, calm, rain on 6/26</t>
  </si>
  <si>
    <t>hazy, wind fro east 5 mph</t>
  </si>
  <si>
    <t>some clouds, lt W wind, rain on 7/18</t>
  </si>
  <si>
    <t>hazy, 5/10 mph SW wind, rain 7/24</t>
  </si>
  <si>
    <t>partly cloudy, lt wind N, rain 8/2</t>
  </si>
  <si>
    <t>partly cloudy, calm, &lt;5 mph</t>
  </si>
  <si>
    <t>haze, lt wind, under 5 mph</t>
  </si>
  <si>
    <t>sunny, breezy</t>
  </si>
  <si>
    <t>cloudy, breezy</t>
  </si>
  <si>
    <t>NEW VOLUNTEER MONITOR, sunny</t>
  </si>
  <si>
    <t>PC, windy</t>
  </si>
  <si>
    <t xml:space="preserve">sunny </t>
  </si>
  <si>
    <t>sunny, chl-a sample collected incorrectly</t>
  </si>
  <si>
    <t>PC, windy, chl-a sample collected incorrectly</t>
  </si>
  <si>
    <r>
      <t>Water Temp (C</t>
    </r>
    <r>
      <rPr>
        <b/>
        <vertAlign val="superscript"/>
        <sz val="10"/>
        <rFont val="Arial"/>
        <family val="2"/>
      </rPr>
      <t>o</t>
    </r>
    <r>
      <rPr>
        <b/>
        <sz val="10"/>
        <rFont val="Arial"/>
        <family val="2"/>
      </rPr>
      <t>)</t>
    </r>
  </si>
  <si>
    <t>Weather 5, Wind speed 1, Wind dir 13</t>
  </si>
  <si>
    <t>1, 1, 15</t>
  </si>
  <si>
    <t>1, 1, calm</t>
  </si>
  <si>
    <t>5, 1, calm</t>
  </si>
  <si>
    <t>1, 1, 9</t>
  </si>
  <si>
    <t>5, 1, 1</t>
  </si>
  <si>
    <t>4, 1, 9</t>
  </si>
  <si>
    <t>1, 1, 13</t>
  </si>
  <si>
    <t>1, 2, 9</t>
  </si>
  <si>
    <t>3, 1, 11</t>
  </si>
  <si>
    <t xml:space="preserve"> 1 1 9</t>
  </si>
  <si>
    <t>1 1 1</t>
  </si>
  <si>
    <t>4 1 calm</t>
  </si>
  <si>
    <t>1 1 calm</t>
  </si>
  <si>
    <t>1 1 9</t>
  </si>
  <si>
    <t>1 1 calm, chl-a sample collected on 8-8</t>
  </si>
  <si>
    <t>1 1 calm, chl-a sample collected on 9-5</t>
  </si>
  <si>
    <t>wind speed 1, wind direction 15, weather 5</t>
  </si>
  <si>
    <t xml:space="preserve">1 0 1 </t>
  </si>
  <si>
    <t>2 1 1</t>
  </si>
  <si>
    <t>4 1 1</t>
  </si>
  <si>
    <t>1 1 4</t>
  </si>
  <si>
    <t>1 15 3</t>
  </si>
  <si>
    <t>3 13 1</t>
  </si>
  <si>
    <t>3 1 1</t>
  </si>
  <si>
    <t>4 1 3</t>
  </si>
  <si>
    <t>2 1 2</t>
  </si>
  <si>
    <t xml:space="preserve">1 1 1 </t>
  </si>
  <si>
    <t>1 11 4</t>
  </si>
  <si>
    <t>mostly sunny, 0-5 E</t>
  </si>
  <si>
    <t>sunny, 0-5 E</t>
  </si>
  <si>
    <t>wind from W 11-15</t>
  </si>
  <si>
    <t>sunny, 0-5 W</t>
  </si>
  <si>
    <t>sunny, wind 0-5 E</t>
  </si>
  <si>
    <t>sunny, wind 5-10 W</t>
  </si>
  <si>
    <t>sunny, wind 0-5 W</t>
  </si>
  <si>
    <t>sunny, wind 5-10 SW</t>
  </si>
  <si>
    <t>sunny, wind 5-10 E</t>
  </si>
  <si>
    <t>bright cloudy, wind 0-5 E</t>
  </si>
  <si>
    <t>sunny, wind 5-10 mph NE</t>
  </si>
  <si>
    <t>Sunny, calm</t>
  </si>
  <si>
    <t>Sunny, breezy</t>
  </si>
  <si>
    <t>Overcast, breezy</t>
  </si>
  <si>
    <t>Partly cloudy, breezey</t>
  </si>
  <si>
    <t>Sunny, lt wind</t>
  </si>
  <si>
    <t>Overcast, breezy, choppy</t>
  </si>
  <si>
    <t>partly sunny, choppy</t>
  </si>
  <si>
    <t>sunny, lt chop</t>
  </si>
  <si>
    <t>cloudy, lt wind</t>
  </si>
  <si>
    <t>EXTRA chlorophyll-a sample</t>
  </si>
  <si>
    <t>mostly clear, wind SSW 5 mph</t>
  </si>
  <si>
    <t>clear, wind calm, beautfiul</t>
  </si>
  <si>
    <t>clear, wind N &lt;5, perfect</t>
  </si>
  <si>
    <t>mostly cloudy, wind NNE 10</t>
  </si>
  <si>
    <t>mostly cloudy, wind WSW 10+</t>
  </si>
  <si>
    <t>partly cloudy, wind W 5</t>
  </si>
  <si>
    <t>Clear, wind calm, vary nice</t>
  </si>
  <si>
    <t>mostly cloudy, wind W 10+</t>
  </si>
  <si>
    <t>Clear, sunny, wind calm, gorgeous</t>
  </si>
  <si>
    <t>Cloudy, wind light 5</t>
  </si>
  <si>
    <t>mostly sunny, wind ENE 10+</t>
  </si>
  <si>
    <t>Clear, sunny, dead calm</t>
  </si>
  <si>
    <t>Clear, cool, wind W 10</t>
  </si>
  <si>
    <t>Clear, wind SE &lt;5</t>
  </si>
  <si>
    <t>Mostly cloudy, wind calm, couple big rains</t>
  </si>
  <si>
    <t>Mostly cloudy, wind WSW &lt;10</t>
  </si>
  <si>
    <t>Clear, wind calm, pretty nice</t>
  </si>
  <si>
    <t>Questionable results</t>
  </si>
  <si>
    <t>New volunteer, Steve Hansen</t>
  </si>
  <si>
    <t>No chl-a data</t>
  </si>
  <si>
    <t>sunny, windy, then cloudy, then calm, snow a.m.</t>
  </si>
  <si>
    <t>sunny, clear, very little wind</t>
  </si>
  <si>
    <t>beautiful, loons back on lake, 10:00 a.m., pH = 8.7</t>
  </si>
  <si>
    <t>sunny, pH = 8.2</t>
  </si>
  <si>
    <t>sunny with fluffy clouds, pH = 8.2</t>
  </si>
  <si>
    <t>Little/no chl-a data - cannot calculate comparable TSI value</t>
  </si>
  <si>
    <t>Secchi-avg (ft)</t>
  </si>
  <si>
    <t>Secchi Avg (ft)</t>
  </si>
  <si>
    <t>sunny, wind 15 mph</t>
  </si>
  <si>
    <t>sunny, wind 5 mph</t>
  </si>
  <si>
    <t>cloudy, wind 15 mph</t>
  </si>
  <si>
    <t>Pt sunny, no wind</t>
  </si>
  <si>
    <t>Pt sunny, wind 15 mph</t>
  </si>
  <si>
    <t>Sunny, wind 15 mph</t>
  </si>
  <si>
    <t>sunny, wind 10 mph</t>
  </si>
  <si>
    <t>Chl-a Avg</t>
  </si>
  <si>
    <t>clear sunny</t>
  </si>
  <si>
    <t>hot</t>
  </si>
  <si>
    <t>some clouds sun</t>
  </si>
  <si>
    <t>sunny, sw wind, pollen in water</t>
  </si>
  <si>
    <t>PC, slight breeze</t>
  </si>
  <si>
    <t>cloudy, NW wind</t>
  </si>
  <si>
    <t>PC, SW wind</t>
  </si>
  <si>
    <t>PC, West wind</t>
  </si>
  <si>
    <t>Clear, SE breeze</t>
  </si>
  <si>
    <t>PC, calm</t>
  </si>
  <si>
    <t>Cloudy, slight breeze</t>
  </si>
  <si>
    <t>PC, SE breeze</t>
  </si>
  <si>
    <t>PC, NW breeze</t>
  </si>
  <si>
    <t>Clear, SW wind</t>
  </si>
  <si>
    <t>Cloudy and windy</t>
  </si>
  <si>
    <t>Clear, sunny, mild breeze</t>
  </si>
  <si>
    <t>Clear and sunny</t>
  </si>
  <si>
    <t>Clear and sunny, windy</t>
  </si>
  <si>
    <t>sunny, breezy, lt chop</t>
  </si>
  <si>
    <t>mostly sunny, breezy, choppy</t>
  </si>
  <si>
    <t>sunny, calm, flat</t>
  </si>
  <si>
    <t>hazy, lt breeze</t>
  </si>
  <si>
    <t>sunny, calm, lt chop</t>
  </si>
  <si>
    <t>cloudy, lt breeze, choppy</t>
  </si>
  <si>
    <t>sunny and hazy, took phosphorus water sample</t>
  </si>
  <si>
    <t>lt overcast, lots of boat activity</t>
  </si>
  <si>
    <t>cloudy, took water sample for TP</t>
  </si>
  <si>
    <t>sunny, slight breeze</t>
  </si>
  <si>
    <t>sunny, took water sample for phosphorus</t>
  </si>
  <si>
    <t>sunny, calm, took water sample for TP</t>
  </si>
  <si>
    <t>sunny, windy, took water sample for TP</t>
  </si>
  <si>
    <t>clear, wind very light S</t>
  </si>
  <si>
    <t>mostly sunny, wind &lt;5, nice</t>
  </si>
  <si>
    <t>sunny, wind W 10+, nice day</t>
  </si>
  <si>
    <t>sunny, wind &lt;5 W, beautiful</t>
  </si>
  <si>
    <t>sunny, wind 5 SW, great day</t>
  </si>
  <si>
    <t>cloudy, wind &lt;5 W, humid</t>
  </si>
  <si>
    <t>clear, wind dead calm</t>
  </si>
  <si>
    <t>sunny, wind light N, nice</t>
  </si>
  <si>
    <t>sunny, hot, wind calm, hot, hot</t>
  </si>
  <si>
    <t>cloudy, wind E 10</t>
  </si>
  <si>
    <t>clear, wind E 10</t>
  </si>
  <si>
    <t>mostly sunny, wind calm, nice</t>
  </si>
  <si>
    <t>clear, wind SSW 10+, cool</t>
  </si>
  <si>
    <t>clear, wind S &lt;5, beautiful</t>
  </si>
  <si>
    <t>clear, wind S 5</t>
  </si>
  <si>
    <t>clear, wind light E</t>
  </si>
  <si>
    <t>cloudy, wind SW 10, fall day</t>
  </si>
  <si>
    <t>Secchi-Avg (ft)</t>
  </si>
  <si>
    <t>pt cloudy</t>
  </si>
  <si>
    <t>sunny, ripples</t>
  </si>
  <si>
    <t>pt sunny, calm</t>
  </si>
  <si>
    <t>pt cloudy, 2-ft waves</t>
  </si>
  <si>
    <t>sunny, calm, 4 days strong E wind</t>
  </si>
  <si>
    <t>cloudy, ripples</t>
  </si>
  <si>
    <t>cloudy, choppy</t>
  </si>
  <si>
    <t>pt cloudy, choppy</t>
  </si>
  <si>
    <t>sunny, rough</t>
  </si>
  <si>
    <t>hazy, calm</t>
  </si>
  <si>
    <t>sunny, H breeze</t>
  </si>
  <si>
    <t>sunny, moderate breeze</t>
  </si>
  <si>
    <t>pt cloudy, lt breeze</t>
  </si>
  <si>
    <t>pt cloudy, calm</t>
  </si>
  <si>
    <t>ptly cloudy, 6" waves</t>
  </si>
  <si>
    <t>sunny, 1' waves</t>
  </si>
  <si>
    <t>sunny, flat</t>
  </si>
  <si>
    <t>sunny, slight waves</t>
  </si>
  <si>
    <t>sunny, slight chop</t>
  </si>
  <si>
    <t>sunny, smooth</t>
  </si>
  <si>
    <t>slight haze, hot water</t>
  </si>
  <si>
    <t>sunny, wakes</t>
  </si>
  <si>
    <t>hazy, sunny, flat</t>
  </si>
  <si>
    <t>*only avg secchi depth reported (9.5 feet)</t>
  </si>
  <si>
    <t>clear, choppy</t>
  </si>
  <si>
    <t>slight overcast, calm</t>
  </si>
  <si>
    <t>cloudy, ripple</t>
  </si>
  <si>
    <t>clear skies, calm</t>
  </si>
  <si>
    <t>clear, calm, slight breeze</t>
  </si>
  <si>
    <t>sunny, light clouds, light wind</t>
  </si>
  <si>
    <t>sunny, windy, light clouds</t>
  </si>
  <si>
    <t>sunny, calm, very warm</t>
  </si>
  <si>
    <t>light cloudy, windy</t>
  </si>
  <si>
    <t>overcast, light wind</t>
  </si>
  <si>
    <t>sunny, very windy, light clouds</t>
  </si>
  <si>
    <t>partly cloudy, fingers may have touched filter</t>
  </si>
  <si>
    <t>fingers posssible contaminated a few filters</t>
  </si>
  <si>
    <t>clear, no clouds, wind calm</t>
  </si>
  <si>
    <t>clear, few cloud traces, wind 7 knots N-NW</t>
  </si>
  <si>
    <t>partly cloudy, wind 12K NW</t>
  </si>
  <si>
    <t>hazy, wind 5-10 K NW, slight ripple</t>
  </si>
  <si>
    <t>partly cloudy, wind 8K NW, slight chop</t>
  </si>
  <si>
    <t>wind 5K, slight ripple, clear</t>
  </si>
  <si>
    <t>wind 9K NW, light ripples, occassional clouds</t>
  </si>
  <si>
    <t>wind 0-3K, light ripple, partly sunny</t>
  </si>
  <si>
    <t>light puffs, 0-4K, light ripple, sunny</t>
  </si>
  <si>
    <t>overcast, wind 7K WNW, light chop</t>
  </si>
  <si>
    <t>heavy overcast, wind 0-3K, light ripple</t>
  </si>
  <si>
    <t>clear, wind 7-10K NW, light ripple</t>
  </si>
  <si>
    <t>clear, dead calm, after 2 days heavy wind &amp; rain</t>
  </si>
  <si>
    <t>partly cloudy, wind 7-8K WNW, after 3 days of rain</t>
  </si>
  <si>
    <t>parlty cloudy, wind 6-8K SW</t>
  </si>
  <si>
    <t>partly cloudy, wind 4-6K, light ripple</t>
  </si>
  <si>
    <t>clear, sunny, light chop w/ NW breeze</t>
  </si>
  <si>
    <t>clear, sunny, lt wind from S</t>
  </si>
  <si>
    <t>hot, humid, W wind light</t>
  </si>
  <si>
    <t>cloudy, light, wind from E</t>
  </si>
  <si>
    <t>big clouds w/ tornado warning, windy</t>
  </si>
  <si>
    <t>cloudy, light chop, 2" rain in past 3 days</t>
  </si>
  <si>
    <t>ptly cloudy, almost no breeze</t>
  </si>
  <si>
    <t>clear, sunny day, strong S wind</t>
  </si>
  <si>
    <t>hot, clear, sunny, dry, nearly dead calm</t>
  </si>
  <si>
    <t>ptly cloudy, light SW breeze</t>
  </si>
  <si>
    <t>cloudy, light S wind, prior 3 days big E wind</t>
  </si>
  <si>
    <t>big rain for 3 days w/ lots of wind</t>
  </si>
  <si>
    <t>cunny, clear, light chop</t>
  </si>
  <si>
    <t>slight chop, 2" rain in last 3 days</t>
  </si>
  <si>
    <t>dead calm, sunny, cloudless days</t>
  </si>
  <si>
    <t>calm, sunny</t>
  </si>
  <si>
    <t>windy, 25-30 mph, sunny</t>
  </si>
  <si>
    <t>sunny, 10-15 mph</t>
  </si>
  <si>
    <t>sunny, lt breeze</t>
  </si>
  <si>
    <t>partly cloudy, breezey</t>
  </si>
  <si>
    <t>cloudy, lt breeze</t>
  </si>
  <si>
    <t>sunny, breezy 10-15 mph</t>
  </si>
  <si>
    <t>mostly cloudy, lt breeze, chl-a = 21.3 so probably contaminated</t>
  </si>
  <si>
    <t xml:space="preserve"> partly cloudy</t>
  </si>
  <si>
    <t xml:space="preserve"> mostly cloudy</t>
  </si>
  <si>
    <t>calm, clear</t>
  </si>
  <si>
    <t>sunny, clear</t>
  </si>
  <si>
    <t xml:space="preserve"> partly sunny</t>
  </si>
  <si>
    <t>clear, calm, sunny</t>
  </si>
  <si>
    <t>partly cloudy, wind S 5 mph</t>
  </si>
  <si>
    <t>clear, light wind SW, mayflies</t>
  </si>
  <si>
    <t>clear, calm, mayfly hatch</t>
  </si>
  <si>
    <t>clear, SW wind 5-10, some mayflies</t>
  </si>
  <si>
    <t>light SW wind, clear</t>
  </si>
  <si>
    <t>light wind, clear</t>
  </si>
  <si>
    <t>SE wind 10-15, haze</t>
  </si>
  <si>
    <t>light S wind, clear</t>
  </si>
  <si>
    <t>light W wind, clear</t>
  </si>
  <si>
    <t>W wind 10-15 mph, partly cloudy</t>
  </si>
  <si>
    <t xml:space="preserve">partly cloudy, calm </t>
  </si>
  <si>
    <t>cloudy, E wind 10-15 mph</t>
  </si>
  <si>
    <t>cloudy, N wind</t>
  </si>
  <si>
    <t>clear, W wind 5 mph</t>
  </si>
  <si>
    <t>sunny, light breeze</t>
  </si>
  <si>
    <t>overcast, lt breeze</t>
  </si>
  <si>
    <t xml:space="preserve">overcast </t>
  </si>
  <si>
    <t>4 1 11</t>
  </si>
  <si>
    <t>1 1 7</t>
  </si>
  <si>
    <t>3 2 11</t>
  </si>
  <si>
    <t>4 1 13</t>
  </si>
  <si>
    <t>1 2 9</t>
  </si>
  <si>
    <t>4 1 9</t>
  </si>
  <si>
    <t xml:space="preserve">1 1 9 </t>
  </si>
  <si>
    <t>5 1 9</t>
  </si>
  <si>
    <t>6 2 5</t>
  </si>
  <si>
    <t>7 1 3</t>
  </si>
  <si>
    <t>mostly cloudy, 4.8 mph S</t>
  </si>
  <si>
    <t>mostly cloudy, 7.0 mph N</t>
  </si>
  <si>
    <t>clear, 0.7-1.4 mph S</t>
  </si>
  <si>
    <t>partly cloudy, 22.1 mph W</t>
  </si>
  <si>
    <t>hazy, 6.5-8.4 mph SW</t>
  </si>
  <si>
    <t>mostly cloudy, 4.6 mph N</t>
  </si>
  <si>
    <t>clear, 14.5 mph S</t>
  </si>
  <si>
    <t>clear, 2.7 mph SW</t>
  </si>
  <si>
    <t>cloudy, 4.3 mph S</t>
  </si>
  <si>
    <t>hot &amp; clear, 0 mph</t>
  </si>
  <si>
    <t>mostly cloudy, 2.0 mph SW</t>
  </si>
  <si>
    <t>clear &amp; breezy, 10.2 mph S</t>
  </si>
  <si>
    <t>mostly cloudy, 14 mph S</t>
  </si>
  <si>
    <t>partly cloudy, 18.0 mph S</t>
  </si>
  <si>
    <t>mostly cloudy, 8.0 mph E</t>
  </si>
  <si>
    <t>partly cloudy, 13 mph S</t>
  </si>
  <si>
    <t xml:space="preserve">4 1 9 </t>
  </si>
  <si>
    <t>1 1 15</t>
  </si>
  <si>
    <t>1 1 13</t>
  </si>
  <si>
    <t>4 2 11</t>
  </si>
  <si>
    <t>1 1 5</t>
  </si>
  <si>
    <t xml:space="preserve">2 1 5 </t>
  </si>
  <si>
    <t>5 1 5</t>
  </si>
  <si>
    <t>5 2 5</t>
  </si>
  <si>
    <t>3 1 9</t>
  </si>
  <si>
    <t>7 1 15</t>
  </si>
  <si>
    <t>sunny, wind 0-5 mph S</t>
  </si>
  <si>
    <t>sunny, wind 5-10 mph SW</t>
  </si>
  <si>
    <t>sunny, wind 0-5 mph E</t>
  </si>
  <si>
    <t>sunny, wind 5-10 mph W</t>
  </si>
  <si>
    <t>overcast, wind 5-10 mph SW</t>
  </si>
  <si>
    <t>overcast, wind 5-10 mph N</t>
  </si>
  <si>
    <t>some clouds, wind 15-20 mph E</t>
  </si>
  <si>
    <t>mostly cloudy, wind 5-10 mph E</t>
  </si>
  <si>
    <t>sunny, wind 10-15 mph S</t>
  </si>
  <si>
    <t>party cloudy, wind 20-25 mph E</t>
  </si>
  <si>
    <t>mostly sunny, calm</t>
  </si>
  <si>
    <t>mostly sunny, wind 5-10 SE</t>
  </si>
  <si>
    <t>clear, light wind</t>
  </si>
  <si>
    <t>pt cloudy, breezy</t>
  </si>
  <si>
    <t>clear, breezy</t>
  </si>
  <si>
    <t>clear, lt wind</t>
  </si>
  <si>
    <t>cloudy, no wind</t>
  </si>
  <si>
    <t>pt cloudy, wind 10 mph</t>
  </si>
  <si>
    <t>Limited chlorophyll data</t>
  </si>
  <si>
    <t>Very limited data (two samples)</t>
  </si>
  <si>
    <t>Very limited data (one sample)</t>
  </si>
  <si>
    <t>Chlorphyll data collected for first time.</t>
  </si>
  <si>
    <t>sunny, 1/2 ft waves, deepest reading ever, line not long enough for chl-a sample</t>
  </si>
  <si>
    <t>partly sunny, 1/2 ft waves</t>
  </si>
  <si>
    <t>sunny, 1 ft waves</t>
  </si>
  <si>
    <t>sunny, 1/2 ft waves, recent high winds &amp; waves</t>
  </si>
  <si>
    <t>calm, mostly cloudy</t>
  </si>
  <si>
    <t>Lancaster</t>
  </si>
  <si>
    <t>sun, windy</t>
  </si>
  <si>
    <t>Chl-Avg (ft)</t>
  </si>
  <si>
    <t>Precip data below from UMBS in inches/year</t>
  </si>
  <si>
    <t>Chlorophyll-avg</t>
  </si>
  <si>
    <t>Chl-a_Avg</t>
  </si>
  <si>
    <t>sunny, chlorophyll sample not detectable</t>
  </si>
  <si>
    <t>sunny and warm, no wind</t>
  </si>
  <si>
    <t>sunny and little wind</t>
  </si>
  <si>
    <t>partly cloudy and warm, no wind</t>
  </si>
  <si>
    <t>sun, clouds</t>
  </si>
  <si>
    <t>clouds</t>
  </si>
  <si>
    <t>cloudy, west wind 5mph</t>
  </si>
  <si>
    <t>cloudy, west wind 10mph</t>
  </si>
  <si>
    <t>Rain all week, clowdy, west wind 15mph</t>
  </si>
  <si>
    <t>pt clowdy, waves 1ft</t>
  </si>
  <si>
    <t>sunny, waves 2-3 ft</t>
  </si>
  <si>
    <t>mostly clowdy, waves 3ft, t-storms</t>
  </si>
  <si>
    <t>pt. sunny waves 2 ft</t>
  </si>
  <si>
    <t>pt. sunny, heavy rain</t>
  </si>
  <si>
    <t>pt clowdy</t>
  </si>
  <si>
    <t>clowdy, waves 3 ft</t>
  </si>
  <si>
    <t>pt. clowdy, choppy</t>
  </si>
  <si>
    <t>hazy, choppy</t>
  </si>
  <si>
    <t>overcast, lt chop</t>
  </si>
  <si>
    <t>overcast, choppy</t>
  </si>
  <si>
    <t>clowdy, choppy</t>
  </si>
  <si>
    <t>clowdy, calm</t>
  </si>
  <si>
    <t>overcast,choppy</t>
  </si>
  <si>
    <t>partly clowdy, calm</t>
  </si>
  <si>
    <t>wind NNW 10 mph, clear</t>
  </si>
  <si>
    <t>windy, 15 mph, partly cloudy/sunny</t>
  </si>
  <si>
    <t>lt clouds, no wind or waves</t>
  </si>
  <si>
    <t>clear, sunny, no wind</t>
  </si>
  <si>
    <t xml:space="preserve">clear, sunny  </t>
  </si>
  <si>
    <t>overcast, ripples</t>
  </si>
  <si>
    <t>clear, rough</t>
  </si>
  <si>
    <t>sunny, clam</t>
  </si>
  <si>
    <t>sunny, small waves</t>
  </si>
  <si>
    <t>calm</t>
  </si>
  <si>
    <t>light choppy</t>
  </si>
  <si>
    <t>hot, sunny</t>
  </si>
  <si>
    <t>hot, overcast</t>
  </si>
  <si>
    <t>hot,overcast</t>
  </si>
  <si>
    <t>hot,sunny</t>
  </si>
  <si>
    <t>hot, hazy</t>
  </si>
  <si>
    <t>all summer</t>
  </si>
  <si>
    <t>*only avg secchi depth reported (9.00feet)</t>
  </si>
  <si>
    <t>cloudy, 2 ft waves</t>
  </si>
  <si>
    <t>pt. cloudy, choppy</t>
  </si>
  <si>
    <t>cloudy, high waves</t>
  </si>
  <si>
    <t>cloudy, 1 ft waves</t>
  </si>
  <si>
    <t>clear, windy</t>
  </si>
  <si>
    <t>clear, 1 ft waves</t>
  </si>
  <si>
    <t>clear, ripples</t>
  </si>
  <si>
    <t>clowdy, windy</t>
  </si>
  <si>
    <t>pt. cloudy, NW breeze</t>
  </si>
  <si>
    <t>clear W. wind</t>
  </si>
  <si>
    <t>cloudy breeze</t>
  </si>
  <si>
    <t>clear breeze</t>
  </si>
  <si>
    <t>cloudy windy</t>
  </si>
  <si>
    <t>cloudy NW wind</t>
  </si>
  <si>
    <t>cloudy clam</t>
  </si>
  <si>
    <t>pt. cloudy, N breeze</t>
  </si>
  <si>
    <t>cloudy N wind</t>
  </si>
  <si>
    <t>hazy SW breeze</t>
  </si>
  <si>
    <t>pt. cloudy N breeze</t>
  </si>
  <si>
    <t>clear clam</t>
  </si>
  <si>
    <t>fair</t>
  </si>
  <si>
    <t>sunny 2 ft waves</t>
  </si>
  <si>
    <t>pt. cloudy</t>
  </si>
  <si>
    <t>pt cloudy 10 mph wind</t>
  </si>
  <si>
    <t>cloudy, 30 mph wind</t>
  </si>
  <si>
    <t>clear, little wind</t>
  </si>
  <si>
    <t>sunny/ breeze</t>
  </si>
  <si>
    <t>sunny, breeze</t>
  </si>
  <si>
    <t>no data gathered, high winds</t>
  </si>
  <si>
    <t>overcast very calm</t>
  </si>
  <si>
    <t>pt cloudy, choppy rain</t>
  </si>
  <si>
    <t>clear</t>
  </si>
  <si>
    <t>clear, little chops</t>
  </si>
  <si>
    <t>clear, heavy rain</t>
  </si>
  <si>
    <t xml:space="preserve">clear, dead calm </t>
  </si>
  <si>
    <t>most sunny, high winds</t>
  </si>
  <si>
    <t>clear,calm</t>
  </si>
  <si>
    <t>clear,choppy</t>
  </si>
  <si>
    <t>clear windy</t>
  </si>
  <si>
    <t>cloudy, wind n 5 mph</t>
  </si>
  <si>
    <t>cloudy, cool</t>
  </si>
  <si>
    <t>pt. cloudy, nice</t>
  </si>
  <si>
    <t>clear, nice</t>
  </si>
  <si>
    <t>pt. cloudy, cool</t>
  </si>
  <si>
    <t>sunny, nice</t>
  </si>
  <si>
    <t>cloudy, drizzle</t>
  </si>
  <si>
    <t>sunny, nice day</t>
  </si>
  <si>
    <t>mostly sunny, nice</t>
  </si>
  <si>
    <t>overcast, drizzle</t>
  </si>
  <si>
    <t>sunny, bright</t>
  </si>
  <si>
    <t>sunny wind 10</t>
  </si>
  <si>
    <t>sunny, clear sky</t>
  </si>
  <si>
    <t>ok</t>
  </si>
  <si>
    <t xml:space="preserve"> sunny</t>
  </si>
  <si>
    <t>hot, humid, sunny</t>
  </si>
  <si>
    <t>sloudy, light choppy</t>
  </si>
  <si>
    <t>cloudy, heavy breeze</t>
  </si>
  <si>
    <t>sunny, 20mph wind</t>
  </si>
  <si>
    <t>sunny, raind yesterday, 15 mph wind</t>
  </si>
  <si>
    <t>sunny, 10-15 mph, rained last two days</t>
  </si>
  <si>
    <t>sunny, clear NW breeze</t>
  </si>
  <si>
    <t xml:space="preserve">sunny, clear </t>
  </si>
  <si>
    <t>partly cloudy little rain over night</t>
  </si>
  <si>
    <t>mostly sunny</t>
  </si>
  <si>
    <t>sunny, 15 mph wind</t>
  </si>
  <si>
    <t>sunny, 15 mph wind W</t>
  </si>
  <si>
    <t xml:space="preserve"> sunny wind from east</t>
  </si>
  <si>
    <t>sunny win fromE</t>
  </si>
  <si>
    <t>1 2 3</t>
  </si>
  <si>
    <t>6 2 15</t>
  </si>
  <si>
    <t>3 2 15</t>
  </si>
  <si>
    <t>1 1 11</t>
  </si>
  <si>
    <t>4 2 13</t>
  </si>
  <si>
    <t>5 3 9</t>
  </si>
  <si>
    <t>1 2 15</t>
  </si>
  <si>
    <t>cloudy, no sun</t>
  </si>
  <si>
    <t>clear, sunny!</t>
  </si>
  <si>
    <t>sunny, some wind</t>
  </si>
  <si>
    <t xml:space="preserve"> ssunny,clear</t>
  </si>
  <si>
    <t>sunny, 25 mph wind</t>
  </si>
  <si>
    <t>sunny, fast wind</t>
  </si>
  <si>
    <t>sunny, wind N</t>
  </si>
  <si>
    <t>sunny 25 mph S wind</t>
  </si>
  <si>
    <t>sun no wind</t>
  </si>
  <si>
    <t>partly cloudy, breeze</t>
  </si>
  <si>
    <t>sunny, winds</t>
  </si>
  <si>
    <t>cloudy, rain</t>
  </si>
  <si>
    <t>cloudy.</t>
  </si>
  <si>
    <t>5 1 13</t>
  </si>
  <si>
    <t>6 3 15</t>
  </si>
  <si>
    <t>3 1 15</t>
  </si>
  <si>
    <t xml:space="preserve">5 2 11 </t>
  </si>
  <si>
    <t>4 1 15</t>
  </si>
  <si>
    <t>2 1 9</t>
  </si>
  <si>
    <t>5 3 5</t>
  </si>
  <si>
    <t>Thayer</t>
  </si>
  <si>
    <t>Thayer (73)</t>
  </si>
  <si>
    <t>TP</t>
  </si>
  <si>
    <t>TSI (TP)</t>
  </si>
  <si>
    <t>partly cloudy, wind SW 5-7 mph, lit rain nite before</t>
  </si>
  <si>
    <t>clear, wind SE 4-6 mph</t>
  </si>
  <si>
    <t>partly cloudy, wind SW 8-10 mph</t>
  </si>
  <si>
    <t>partly cloudy, wind SW 4-5 mph</t>
  </si>
  <si>
    <t>clear, wind W 3 mph</t>
  </si>
  <si>
    <t>Clear, wind N 8 mph</t>
  </si>
  <si>
    <t>slightly cloudy, wind N 5-8 mph</t>
  </si>
  <si>
    <t>partly cloudy, wind NNE 3-8 mph</t>
  </si>
  <si>
    <t>sunny, windy 3-5 mph</t>
  </si>
  <si>
    <t>sunny 2 mph</t>
  </si>
  <si>
    <t>sunny 3-5 mph</t>
  </si>
  <si>
    <t>partly cloudy, wind N 3-5 mph, rained night before</t>
  </si>
  <si>
    <t>water temp data collected at 2 times Secchi depth</t>
  </si>
  <si>
    <t>overcast/partly cloudy; SW 10</t>
  </si>
  <si>
    <t>overcast; S 10-20 KB; rain &amp; thunderstorms occasional over last 24 hrs</t>
  </si>
  <si>
    <t>overcast; NW 10-15; rain early</t>
  </si>
  <si>
    <t>flat, calm; partly cloudy; rain predicted</t>
  </si>
  <si>
    <t>NW 10-15; sunny, scattered clouds; rain yesterday; 25 mph @ NW end of lake</t>
  </si>
  <si>
    <t>overcast; slight rain am; wind NW 5-10; sunny yesterday</t>
  </si>
  <si>
    <t>partly cloudy; rain 2 nights ago; light NW 5-10</t>
  </si>
  <si>
    <t>NW 10-15; clear; very scattered clouds last few days</t>
  </si>
  <si>
    <t>partly cloudy; NW 5-10; same yesterday</t>
  </si>
  <si>
    <t>scattered clouds; sunny; wind E 15 mph</t>
  </si>
  <si>
    <t>mostly sunny; wind W 10-15; waves &lt;1 ft</t>
  </si>
  <si>
    <t>overcast; wind S 0-5</t>
  </si>
  <si>
    <t>sunny; wind NW 5</t>
  </si>
  <si>
    <t>overcast; calm; lt/variable rain yesterday</t>
  </si>
  <si>
    <t>sunny, SE 3K, 1/2 ft waves</t>
  </si>
  <si>
    <t>sunny, SW 5K, 1/2 ft waves</t>
  </si>
  <si>
    <t>sunny, SW 10-15K, 1 1/2 ft waves</t>
  </si>
  <si>
    <t>sunny, NE 5K, 1/2 ft waves</t>
  </si>
  <si>
    <t>sunny, SW 10K, 1 1/2 ft waves, no recent rain</t>
  </si>
  <si>
    <t>sunny, E 10K, 1 ft waves, rain yesterday</t>
  </si>
  <si>
    <t>sunny, E 5K, 1 1/2 ft waves, rain 3 days ago</t>
  </si>
  <si>
    <t>sunny, SW 10K, 1 ft waves</t>
  </si>
  <si>
    <t>no data yet</t>
  </si>
  <si>
    <t>Thayer Lake</t>
  </si>
  <si>
    <t>overcast, NE 0-2 mph</t>
  </si>
  <si>
    <t>sun, calm</t>
  </si>
  <si>
    <t>clear sky, low fog, calm</t>
  </si>
  <si>
    <t>sun, scattered cirrus, sw 0-3 mph</t>
  </si>
  <si>
    <t>sun, se 10 mph, font approaching</t>
  </si>
  <si>
    <t>sun, 0-1 mph</t>
  </si>
  <si>
    <t>sun, no wind</t>
  </si>
  <si>
    <t>very cloudy, s winds, 15-20 mph, no rain</t>
  </si>
  <si>
    <t>sunny, n wind, 20+ mph, no rain</t>
  </si>
  <si>
    <t>sunny, nw wind, 10-15 mph, no rain</t>
  </si>
  <si>
    <t>p sunny, s wind, 15 mph, lt rain</t>
  </si>
  <si>
    <t>sunny, n wind, 10 mph, rain 7-31</t>
  </si>
  <si>
    <t>sunny, s wind 5-10 mph</t>
  </si>
  <si>
    <t>p sunny, n wind 5 mph, rain 8-26</t>
  </si>
  <si>
    <t>sunny, ne wind 5 mph, no rain</t>
  </si>
  <si>
    <t>p sunny, n wind, 10-15 mph, no rain</t>
  </si>
  <si>
    <t>sunny, ne wind, 10-15 mph, rain a.m.</t>
  </si>
  <si>
    <t>partly cloudy, light winds-s</t>
  </si>
  <si>
    <t>partly cloudy, winds n 5-10 mph</t>
  </si>
  <si>
    <t>partly cloudy sw wind 5-10 mph</t>
  </si>
  <si>
    <t>clear, sw sind 10-15 mph</t>
  </si>
  <si>
    <t>clear w wind 5-10 mph</t>
  </si>
  <si>
    <t>mostly clear, n wind, 5-10 mph</t>
  </si>
  <si>
    <t>clear, n wind 5-10 mph</t>
  </si>
  <si>
    <t>clear, calm winds</t>
  </si>
  <si>
    <t>clear nw wind 5 mph</t>
  </si>
  <si>
    <t>p/c nw wind 5-10 mph</t>
  </si>
  <si>
    <t>p/c west wind 5-10 mph</t>
  </si>
  <si>
    <t>p/c, w wind 5 mph</t>
  </si>
  <si>
    <t>p/c calm</t>
  </si>
  <si>
    <t>haze calm</t>
  </si>
  <si>
    <t>clear calm</t>
  </si>
  <si>
    <t>sunny, 3-5 wind</t>
  </si>
  <si>
    <t>overcast, windy cold, 10 mph</t>
  </si>
  <si>
    <t>sunny, 3-5 mph</t>
  </si>
  <si>
    <t>sunny, 3 mph</t>
  </si>
  <si>
    <t>cloudy, still</t>
  </si>
  <si>
    <t>sunny, 5-10 mph</t>
  </si>
  <si>
    <t>sunny, 10 mph</t>
  </si>
  <si>
    <t>sunny, 5 mph</t>
  </si>
  <si>
    <t>cloudy, 11 mph</t>
  </si>
  <si>
    <t>cloudy, 13 mph</t>
  </si>
  <si>
    <t>sunny, 1-2 mph</t>
  </si>
  <si>
    <t>lost data sheet with secchi disc info</t>
  </si>
  <si>
    <t>partly sunny, clear</t>
  </si>
  <si>
    <t>Chlor-Avg</t>
  </si>
  <si>
    <t>overcast, 2' waves</t>
  </si>
  <si>
    <t>cloudy, 2' waves</t>
  </si>
  <si>
    <t>pt sunny, 3' waves</t>
  </si>
  <si>
    <t>ripples, sunny</t>
  </si>
  <si>
    <t>cloudy, 2' waves, Tstorm night before</t>
  </si>
  <si>
    <t>sunny, 2' waves, Tstorm night before</t>
  </si>
  <si>
    <t>Pt sunny, ripples, water very dirty, hvy rain</t>
  </si>
  <si>
    <t>pt sunny, water dirty, 1' waves</t>
  </si>
  <si>
    <t>Chl-Avg</t>
  </si>
  <si>
    <t>sunny, SE 9mph, light chop</t>
  </si>
  <si>
    <t>overcast nw 3mph, flat</t>
  </si>
  <si>
    <t>sunny, ne 5mph, small waves</t>
  </si>
  <si>
    <t>sunny, w, 5 mph small waves</t>
  </si>
  <si>
    <t>sunny, w, 4 mph, small waves</t>
  </si>
  <si>
    <t>partly sunny, E, 2 mph calm</t>
  </si>
  <si>
    <t>sunny; slight haze; wind NW 5-10</t>
  </si>
  <si>
    <t>lt sun, rain, cloud, then sunny, nw 5</t>
  </si>
  <si>
    <t>overcast w/ occasional sprinkles, nw 20</t>
  </si>
  <si>
    <t>sunny, scattered clouds, nw 10-15</t>
  </si>
  <si>
    <t>sunny, scattered clouds, nw 15</t>
  </si>
  <si>
    <t>nw 5 @ n end of lake, se 5 @ s. end of lake, lt rain, variable</t>
  </si>
  <si>
    <t>calm, partly cloudy, scattered sprinkles, wind lt SE</t>
  </si>
  <si>
    <t>nw 10-15 gnerally clear, clouds on horizon to SE</t>
  </si>
  <si>
    <t>NW 10-15, scattered clouds</t>
  </si>
  <si>
    <t>SW @ 20, sunny w/ scattered clouds</t>
  </si>
  <si>
    <t>S. wind, 5-10</t>
  </si>
  <si>
    <t>sunny, scattered clouds, NW 5-7</t>
  </si>
  <si>
    <t>sunny, flat water, wind from W @5</t>
  </si>
  <si>
    <t>sunny, flat wind @ 10</t>
  </si>
  <si>
    <t>sunny, chop wind NW @ 15</t>
  </si>
  <si>
    <t>Moderate overcast, flat, wind @ 5</t>
  </si>
  <si>
    <t>moderate overcast , flat, no wind</t>
  </si>
  <si>
    <t>bright, flat, light wind</t>
  </si>
  <si>
    <t>bright, flat, mod. Wind</t>
  </si>
  <si>
    <t>overcast, light chop, wind @10-12</t>
  </si>
  <si>
    <t>clear, sunny, flat, no wind</t>
  </si>
  <si>
    <t>cloudy, windy, 8-12' waves</t>
  </si>
  <si>
    <t>partly cloudy, light wind / 6/24-7/18 strong winds-no test</t>
  </si>
  <si>
    <t>partly cloudy, windy, choppy</t>
  </si>
  <si>
    <t>windy, waves, partly cloudy</t>
  </si>
  <si>
    <t>overcast, light breeze</t>
  </si>
  <si>
    <t>clear, calm, smooth</t>
  </si>
  <si>
    <t>partly cloudy, light breeze</t>
  </si>
  <si>
    <t>mostly sunny, ripple</t>
  </si>
  <si>
    <t>clear, slight breeze, calm</t>
  </si>
  <si>
    <t>Douglas, Ots</t>
  </si>
  <si>
    <t>clear, cold, windy</t>
  </si>
  <si>
    <t>cloudy, cold, rain</t>
  </si>
  <si>
    <t>mostly cloudy, w. breeze pine pollen in lake</t>
  </si>
  <si>
    <t>partly cloudy, north breeze</t>
  </si>
  <si>
    <t xml:space="preserve">partly cloudy, west breeze </t>
  </si>
  <si>
    <t>partly cloudy sw breeze</t>
  </si>
  <si>
    <t>cloudy, raining</t>
  </si>
  <si>
    <t>partly cloudy, breezy nw wind</t>
  </si>
  <si>
    <t>cloudy nw breeze</t>
  </si>
  <si>
    <t>partly cloudy n breeze</t>
  </si>
  <si>
    <t>Sunny, slight sw wind</t>
  </si>
  <si>
    <t>Several days of rain</t>
  </si>
  <si>
    <t>rain , cloudy, sw wind</t>
  </si>
  <si>
    <t>partly cloudy, slight sw wind</t>
  </si>
  <si>
    <t>sunny, strong sw wind</t>
  </si>
  <si>
    <t xml:space="preserve">sunny, no wind </t>
  </si>
  <si>
    <t>slight wind, scattered clouds</t>
  </si>
  <si>
    <t>sunny, slight wind</t>
  </si>
  <si>
    <t>Partly cloudy</t>
  </si>
  <si>
    <t>sunny and clear</t>
  </si>
  <si>
    <t>overcast, ne light wind</t>
  </si>
  <si>
    <t>fog, drizzle, light so. Wind</t>
  </si>
  <si>
    <t>cloudy wsw wind</t>
  </si>
  <si>
    <t>cloudy, light wind, little chop</t>
  </si>
  <si>
    <t>clear, lt wind, flat</t>
  </si>
  <si>
    <t>cloudy, fog, light so. Wind</t>
  </si>
  <si>
    <t>clear wind se 5mph</t>
  </si>
  <si>
    <t>clear, light sw wind</t>
  </si>
  <si>
    <t>Clear, calm, cold</t>
  </si>
  <si>
    <t>partly cloudy, light chop</t>
  </si>
  <si>
    <t>clear and calm</t>
  </si>
  <si>
    <t>cloudy, med. Chop</t>
  </si>
  <si>
    <t>calm, clear, no wind</t>
  </si>
  <si>
    <t>2' waves, clear</t>
  </si>
  <si>
    <t>partly cloudy light chop from so.</t>
  </si>
  <si>
    <t>clear, sunny, sw wind</t>
  </si>
  <si>
    <t>partly cloudy, sw winds 2' waves</t>
  </si>
  <si>
    <t>sunny, clear light west breeze</t>
  </si>
  <si>
    <t>cloudy, big rain last night</t>
  </si>
  <si>
    <t>cloudy, choppy light so breeze</t>
  </si>
  <si>
    <t>sunny, clear, light sw breeze</t>
  </si>
  <si>
    <t>light rain, sw wind</t>
  </si>
  <si>
    <t>heavy rain raised lake level 5" in past few days</t>
  </si>
  <si>
    <t>clear with light sw breeze</t>
  </si>
  <si>
    <t>clear, light sw wind, light ripple</t>
  </si>
  <si>
    <t>overcast nw wind, choppy</t>
  </si>
  <si>
    <t>clear nw wind, light ripple</t>
  </si>
  <si>
    <t>wind n-nw, slight ripple light hail</t>
  </si>
  <si>
    <t>wind n-nw light chop, clear</t>
  </si>
  <si>
    <t>calm and hazy</t>
  </si>
  <si>
    <t xml:space="preserve">clear, calm, wind from e, </t>
  </si>
  <si>
    <t>partly cloudy, nw wind, slight ripple</t>
  </si>
  <si>
    <t>6/18//2009</t>
  </si>
  <si>
    <t>sunny  50deg., wind se @10</t>
  </si>
  <si>
    <t>clear, sunny 50 deg. Wind se @5</t>
  </si>
  <si>
    <t>clear 60 deg., wind n@5</t>
  </si>
  <si>
    <t>clear 50 deg., calm</t>
  </si>
  <si>
    <t>mostly sunny 58deg., wind n@5</t>
  </si>
  <si>
    <t>partly cloudy 74 deg. Winds calm</t>
  </si>
  <si>
    <t>sunny 65deg., calm</t>
  </si>
  <si>
    <t>sunny 71 deg., calm</t>
  </si>
  <si>
    <t>partly cloudy 73 deg., calm</t>
  </si>
  <si>
    <t>cloudy, 70deg., wind s @5-10</t>
  </si>
  <si>
    <t>mostly sunny 76 deg., wind sw @ 10</t>
  </si>
  <si>
    <t>partly cloudy 76deg., wind sw@10</t>
  </si>
  <si>
    <t>sunny 68deg., calm</t>
  </si>
  <si>
    <t>sunny 72deg., calm</t>
  </si>
  <si>
    <t>sunny 70deg., wind n @5</t>
  </si>
  <si>
    <t>sunny 57 deg., wind sw@5</t>
  </si>
  <si>
    <t>sunny 68 deg., wind s @5</t>
  </si>
  <si>
    <t>cloudy, windy, cold 55 deg., wind wsw @15+</t>
  </si>
  <si>
    <t>partly cloudy, wind calm 44deg.</t>
  </si>
  <si>
    <t>partly cloudy, wind calm 52 deg.</t>
  </si>
  <si>
    <t>Chl Avg</t>
  </si>
  <si>
    <t>sunny, lt breeze, heavy rain June 19</t>
  </si>
  <si>
    <t xml:space="preserve"> partl cloudy, lt breeze, rain &amp; cool 3 days before</t>
  </si>
  <si>
    <t>sunny, past 2 days cloudy, windy, cold</t>
  </si>
  <si>
    <t>sunny, windy 12-15 SW rain yestreday &amp; cool</t>
  </si>
  <si>
    <t>sunny, calm, yesterday sunny calm</t>
  </si>
  <si>
    <t>cloudy &amp; lt breeze, yesterday sunny  mid 70s</t>
  </si>
  <si>
    <t>sunny, clear, calm, previous day windy &amp; cool</t>
  </si>
  <si>
    <t>sunny, clear, lt breeze, yesterday sunny &amp; warm</t>
  </si>
  <si>
    <t xml:space="preserve">sunny, lt breeze, </t>
  </si>
  <si>
    <t>sunny, lt breeze preceding week</t>
  </si>
  <si>
    <t>sunny, lt breeze, warm days - cool nights</t>
  </si>
  <si>
    <t>sunny, lt breeze, mild days, cold night, no rain for 2 wks</t>
  </si>
  <si>
    <t>clear, sunny, SW 8 mph, waves 6-10"</t>
  </si>
  <si>
    <t>Cap to integrated sampler not drilled, bottle would fill before bringing back to surface - also, new monitors and new filters - did it affect chlorophyll-a samples??</t>
  </si>
  <si>
    <t>some clouds, rain</t>
  </si>
  <si>
    <t>sun and clouds</t>
  </si>
  <si>
    <t>overcast choppy</t>
  </si>
  <si>
    <t>overcast calm, storms all week</t>
  </si>
  <si>
    <t>clear, 2' waves</t>
  </si>
  <si>
    <t>cloudy, waves 2'</t>
  </si>
  <si>
    <t>clear, sunny, ripples</t>
  </si>
  <si>
    <t>sunny, clear, waves 2'</t>
  </si>
  <si>
    <t>high+rain all week, 1.5' waves overcast</t>
  </si>
  <si>
    <t>clear, sunny, wind south at 5mph, no waves, rain past 3 days</t>
  </si>
  <si>
    <t>overcast wind west at 5 mph, no waves, rain 2 days ago</t>
  </si>
  <si>
    <t>sunny, light wind, no waves, no rain 3 days</t>
  </si>
  <si>
    <t>no waves, no rain for 3 days</t>
  </si>
  <si>
    <t>light sun, no waves, no rain for 2 days</t>
  </si>
  <si>
    <t>sunny, scattered clouds, NW 15-10, rain yesterday</t>
  </si>
  <si>
    <t>mostly cloudy, rain yesterday, NW10, waves 1-2'</t>
  </si>
  <si>
    <t>sunny, clear, hard rain last few days, NW1-2</t>
  </si>
  <si>
    <t>100% rain overcast rain last night, wind NW15-20, SEA 1-2', really rough!</t>
  </si>
  <si>
    <t>sunny, wind NW10-15, SEA 1'-2'</t>
  </si>
  <si>
    <t>rain am yesterday, sunny, scattered clouds, wind NNW 5, SEA 6''</t>
  </si>
  <si>
    <t>overcast light rain, W5-10, SEA 6''-1'</t>
  </si>
  <si>
    <t>partly cloudy, W5, 1' SEA, rain last night</t>
  </si>
  <si>
    <t>sunny, scattered cloudys, W 5-10</t>
  </si>
  <si>
    <t>scattered clouds; west &lt;10, sunny</t>
  </si>
  <si>
    <t>overcast east/SE &gt;5, rain yesterday</t>
  </si>
  <si>
    <t>sunny, W, rain hard am, NW 10-12</t>
  </si>
  <si>
    <t>cloudy, S wind@5, rain promised soon</t>
  </si>
  <si>
    <t>sunny, calm, rain past 2 days</t>
  </si>
  <si>
    <t>sunny, 0.5 ft waves</t>
  </si>
  <si>
    <t>sunny, calm, partly cloudy</t>
  </si>
  <si>
    <t>sunny, partly cloudy, 5 mph wind</t>
  </si>
  <si>
    <t>sunny, very light bleeze, calm</t>
  </si>
  <si>
    <t>partly sunny, 4-5 mph bleeze, choppy</t>
  </si>
  <si>
    <t>partly cloudy, light bleeze</t>
  </si>
  <si>
    <t>partly cloudy, slight bleeze</t>
  </si>
  <si>
    <t>cloudy, very light bleeze/choppy</t>
  </si>
  <si>
    <t>clear, W breeze, pollen count in water high</t>
  </si>
  <si>
    <t>mostly cloudy, N breeze</t>
  </si>
  <si>
    <t>clear, W breeze, high boat traffic</t>
  </si>
  <si>
    <t>clear, S.W. breeze, calm</t>
  </si>
  <si>
    <t>cloudy, light S.E. breeze</t>
  </si>
  <si>
    <t>clear, N wind, very windy</t>
  </si>
  <si>
    <t>clear, very calm</t>
  </si>
  <si>
    <t>cloudy, SW windy</t>
  </si>
  <si>
    <t>partly cloudy, N windy</t>
  </si>
  <si>
    <t>clear, sunny, S.W. breeze</t>
  </si>
  <si>
    <t>mostly cloudy, W wind</t>
  </si>
  <si>
    <t>cloudy, waves 1 ft, NW 10-20 mph, rain last night</t>
  </si>
  <si>
    <t>cloudy, SSW win 5-10, storm front approaching, 0-1 ft waves</t>
  </si>
  <si>
    <t>sunny, WNW 10-15, waves 0-1'</t>
  </si>
  <si>
    <t>cloudy, rain/wind last night, W 2-5, 0-1 ft waves</t>
  </si>
  <si>
    <t>mostly cloudy, 0-3 WNW, waves 1ft</t>
  </si>
  <si>
    <t>mostly sunny, hi stratocirrus, S 5mph, waves&lt;1 ft</t>
  </si>
  <si>
    <t>mostly cloudy, waves&lt;1 ft, wind S, 0-3 mph</t>
  </si>
  <si>
    <t>fair, min. cirrus, S3-5, waves&lt;1ft</t>
  </si>
  <si>
    <t>sunny, cumulus, waves&lt;1ft, 0-3 mph NNW</t>
  </si>
  <si>
    <t xml:space="preserve">partly cloudy, cold front last night, WSW 5-10, waves&lt;1ft </t>
  </si>
  <si>
    <t>sunny, breezy, dry, 2pm</t>
  </si>
  <si>
    <t>cloudy, calm, dry, 7 pm</t>
  </si>
  <si>
    <t>cloudy, light rain</t>
  </si>
  <si>
    <t>partly cloudy, over night heavy rain</t>
  </si>
  <si>
    <t>sunny, few clouds, slight breeze</t>
  </si>
  <si>
    <t>full clouds, wind,some drift</t>
  </si>
  <si>
    <t>full clouds, no wind</t>
  </si>
  <si>
    <t>scattered clouds, light wind</t>
  </si>
  <si>
    <t>sun, medium wind, drift</t>
  </si>
  <si>
    <t>cloudy+wind from south</t>
  </si>
  <si>
    <t>overcast (dark) and wind from west</t>
  </si>
  <si>
    <t>overcast, windy from south</t>
  </si>
  <si>
    <t>partly sunny, breezy, storm brewing</t>
  </si>
  <si>
    <t>partly sunny, very humid</t>
  </si>
  <si>
    <t>day after severe storm, light wind, too windy in afternoon</t>
  </si>
  <si>
    <t>Partly cloudy, SE wind, rain and thunder 2 days ago</t>
  </si>
  <si>
    <t>cloudy, wind from south</t>
  </si>
  <si>
    <t>cloudy, wind from west, thunderstorm and rain yesterday</t>
  </si>
  <si>
    <t>clear sky, wind from west</t>
  </si>
  <si>
    <t>sunny, wind from NW, rained last night</t>
  </si>
  <si>
    <t>calm, clear sky, sunny</t>
  </si>
  <si>
    <t>clear sky, sunny, slight wind</t>
  </si>
  <si>
    <t>sunny, strong winds from west</t>
  </si>
  <si>
    <t>sunny, heavy rain at night</t>
  </si>
  <si>
    <t>clear, light wind SW, rained during night</t>
  </si>
  <si>
    <t>cloudy, windy NW 15 mph, much algae in shallows</t>
  </si>
  <si>
    <t>partly cloudy, windy S 15 mph, algae worse</t>
  </si>
  <si>
    <t>clear, wind SE 10 mph, algae improving</t>
  </si>
  <si>
    <t>partly cloudy, breezy, algae better</t>
  </si>
  <si>
    <t>heavy overcast, rained overnight, W 15 mph</t>
  </si>
  <si>
    <t>clear, light wind SW 5 mph</t>
  </si>
  <si>
    <t>light overcast, hazy, light wind SW</t>
  </si>
  <si>
    <t>overcast, algae gone, water clear, calm winds</t>
  </si>
  <si>
    <t>clear, wind S @ 15 mph, water clear</t>
  </si>
  <si>
    <t>overcast, calm--&gt;3 knots, direction varied: SW-NW, heavy rain 2 days ago</t>
  </si>
  <si>
    <t>clear, calm, no wind</t>
  </si>
  <si>
    <t>heavy overcast, wind WNW 10 mph, rain for 3 days, lake with light chop</t>
  </si>
  <si>
    <t>heavy frog, calm, some ripple</t>
  </si>
  <si>
    <t>clear, wind 12-15 mph, WNW, rain 3 days ago, lake choppy</t>
  </si>
  <si>
    <t>part sun, clear, wind 0-3 mph, slight cat paws</t>
  </si>
  <si>
    <t>part cloud, clear, wind 5-7 mph, light chop, no storm during past week</t>
  </si>
  <si>
    <t>part cloud, clear, wind 5 mph, light chop, storm 2 days ago @ 11 am</t>
  </si>
  <si>
    <t>part cloud</t>
  </si>
  <si>
    <t>overcast, 2-5 mph, wind ESE, heavy rains and very high winds lask 7 days</t>
  </si>
  <si>
    <t>part sun, 5-7 mph, wind ESE, light ripples</t>
  </si>
  <si>
    <t>full sun, wind 3-5 mph, NW, light shower yesterday</t>
  </si>
  <si>
    <t>full sun, wind 10-15 mph, N, choppy lake</t>
  </si>
  <si>
    <t>cloudy, 1' chop</t>
  </si>
  <si>
    <t>pt cloudy, 1' chop</t>
  </si>
  <si>
    <t>clear, light chop</t>
  </si>
  <si>
    <t>pt cloudy, light chop</t>
  </si>
  <si>
    <t>clear, 12 kts, choppy</t>
  </si>
  <si>
    <t>sunny, wind SSW 10+mph, nice</t>
  </si>
  <si>
    <t>cloudy, wind E 10-15</t>
  </si>
  <si>
    <t>sunny, wind calm, nice</t>
  </si>
  <si>
    <t>sunny, calm, has been hot, gorgeous</t>
  </si>
  <si>
    <t>cloudy, wind E 5</t>
  </si>
  <si>
    <t>cloudy, wind E 5-10</t>
  </si>
  <si>
    <t>sunny, wind calm</t>
  </si>
  <si>
    <t>mostly cloudy, wind W 10</t>
  </si>
  <si>
    <t>sunny, wind S&lt;5, hot</t>
  </si>
  <si>
    <t>sunny, wind SW &gt;10</t>
  </si>
  <si>
    <t>sunny, wind WSW 5-10</t>
  </si>
  <si>
    <t>sunny, hot, wind W5</t>
  </si>
  <si>
    <t>mostly cloudy, wind ESE &lt;5</t>
  </si>
  <si>
    <t>sunny, wind S 5+</t>
  </si>
  <si>
    <t>cloudy, wind calm</t>
  </si>
  <si>
    <t>clear, calm wind</t>
  </si>
  <si>
    <t>clear, wind calm</t>
  </si>
  <si>
    <t>clear, wind SW 10</t>
  </si>
  <si>
    <t>mostly cloudy, wind S 5</t>
  </si>
  <si>
    <t>sunny, wind ESE &gt;5</t>
  </si>
  <si>
    <t>full sun, no clouds, light breeze SSW, no rain for weeks</t>
  </si>
  <si>
    <t>partial sun/overcast, light breeze SW, 1-1.5' rain 2 days ago</t>
  </si>
  <si>
    <t>sunny, lt breeze, SW, preceeded by sev days of rain and wind</t>
  </si>
  <si>
    <t>over cast, fog, N8-10, heavy rain yesterday and day before</t>
  </si>
  <si>
    <t xml:space="preserve">full sun, winds 5 mph, WSW, no rain, windy and cold 4 days prec. </t>
  </si>
  <si>
    <t>cloudy, lt breeze SW, rain this am, thundershowers over night</t>
  </si>
  <si>
    <t>sunny, no clouds, wind, SE 5-6, 6'' waves, no rain in last week</t>
  </si>
  <si>
    <t>cloudy, calm, lt shower yesterday am, short thunderstorm yesterday</t>
  </si>
  <si>
    <t>sunny, wind 5-8 N, storm 2 days ago night</t>
  </si>
  <si>
    <t xml:space="preserve">cloudy, light shower yesterday </t>
  </si>
  <si>
    <t xml:space="preserve">windy, clear, SW 10 mph, heavy rain and thundershower 2 days ago </t>
  </si>
  <si>
    <t>partly cloudy, WSW7 mph, no recent rain</t>
  </si>
  <si>
    <t>mostly sunny, few cum clouds, 1' waves, no rain, wind 5 W 13 mph</t>
  </si>
  <si>
    <t>sunny, calm, no recent rain</t>
  </si>
  <si>
    <t xml:space="preserve">cloudy, cool, light wind </t>
  </si>
  <si>
    <t>sunny, few clouds</t>
  </si>
  <si>
    <t>sunny w/ haze</t>
  </si>
  <si>
    <t>sunny, windy S 8-10 mph, waves 6-10''</t>
  </si>
  <si>
    <t>sunny, windy SW 9-10 mph, waves 8-10''</t>
  </si>
  <si>
    <t>cloudy, SW 9-10mph, waves 8-10''</t>
  </si>
  <si>
    <t>sunny, clear, calm, no waves, 2mph winds E, rain yesterday</t>
  </si>
  <si>
    <t>cloudy, SW, waves 8-10'', rainy yesterday</t>
  </si>
  <si>
    <t>sunny, SW 7mph, waves 6-8''</t>
  </si>
  <si>
    <t>partly cloudy, rain am, waves 8-10'', SW 9-10mph</t>
  </si>
  <si>
    <t>cloudy/rain, waves 7-8'', E 5-6 mph</t>
  </si>
  <si>
    <t>overcast, calm, SW 1-2 mph</t>
  </si>
  <si>
    <t>overcast, waves 8-10'', SW 9-10mph</t>
  </si>
  <si>
    <t>sunny, waves 10-12'', W 10-12 mph</t>
  </si>
  <si>
    <t>sunny, rain am, waves 2-3'', E 3mhp</t>
  </si>
  <si>
    <t>pt. cloudy, waves 5-6'', SW 4-5 mph</t>
  </si>
  <si>
    <t>overcast, rain last night, waves 2-4'', S 3-4 mph</t>
  </si>
  <si>
    <t>pt cloudy, sun, waves 2-3'', SE 1-2 mph</t>
  </si>
  <si>
    <t>sunny, rain am, waves 8-10'', SE 9-10mph</t>
  </si>
  <si>
    <t>sunny, N winds at 5-10 mph, no rain</t>
  </si>
  <si>
    <t>cloudy, winds 10-20 mph, prev. rain</t>
  </si>
  <si>
    <t>sunny, N winds 5 mph, no rain</t>
  </si>
  <si>
    <t>sunny, S winds 20+, large waves, unable ro set anchor</t>
  </si>
  <si>
    <t>sunny, S winds 10-15, no rain</t>
  </si>
  <si>
    <t>sunny, N winds 10-15, no rain</t>
  </si>
  <si>
    <t>sunny, NW winds 25-30 mph, little am rain</t>
  </si>
  <si>
    <t>sunny, N winds, 5 mphm rain pm yesterday</t>
  </si>
  <si>
    <t>cloudy, SE winds, 5-10, no rain</t>
  </si>
  <si>
    <t>sunny, N wind, 10-20 mph, no rain</t>
  </si>
  <si>
    <t>mayfly hatch, clear, light winds</t>
  </si>
  <si>
    <t>may flies, haze, N/W winds 5-10mph</t>
  </si>
  <si>
    <t>clear, light winds</t>
  </si>
  <si>
    <t>haze, W winds 5 mph</t>
  </si>
  <si>
    <t>clear, 5 mph, W wind</t>
  </si>
  <si>
    <t>clear, 5-10 mph, S/W wind</t>
  </si>
  <si>
    <t>pt. cloudy, 5-10 mph S wind</t>
  </si>
  <si>
    <t>pt. cloudy, 10 mph, N wind</t>
  </si>
  <si>
    <t>pt. cloudy, 10-15 mph, S/W wind</t>
  </si>
  <si>
    <t>sunny, very light, W</t>
  </si>
  <si>
    <t>sunny, moder., NW</t>
  </si>
  <si>
    <t>cloudy, light, S</t>
  </si>
  <si>
    <t>sunny, very light, S</t>
  </si>
  <si>
    <t>dark/cloudy, moder., NW</t>
  </si>
  <si>
    <t>sunyy, light, NW</t>
  </si>
  <si>
    <t>sunny, light, S</t>
  </si>
  <si>
    <t>sunny,very light, N</t>
  </si>
  <si>
    <t>sunny, light, N</t>
  </si>
  <si>
    <t>cloudy, light, N</t>
  </si>
  <si>
    <t>sun/clouds, light, N</t>
  </si>
  <si>
    <t>sun/clouds, very light, S</t>
  </si>
  <si>
    <t>cloudy, moder., N</t>
  </si>
  <si>
    <t>cloudy, strong, NW</t>
  </si>
  <si>
    <t xml:space="preserve">sunny, slight chop </t>
  </si>
  <si>
    <t>p. cloudy, slight chop</t>
  </si>
  <si>
    <t>no sun, clouds, wind 0, speed 0, no wave, rain yesterday</t>
  </si>
  <si>
    <t>part sun, clouds, wind 0.04, some riplles, rain yesterday</t>
  </si>
  <si>
    <t>clouds, wind 1.5, E, rain 6/27/10</t>
  </si>
  <si>
    <t>clouds, wind 0.04, rain 2 days ago, slight waves</t>
  </si>
  <si>
    <t>clouds, wind 3.5-5.5, rain yesterday, wind SW</t>
  </si>
  <si>
    <t>clouds, wind 0.04, SSW, ripples on water, rain 6 days ago</t>
  </si>
  <si>
    <t>clear, wind 2.6, rain yesterdaym wind SW, ripples on water</t>
  </si>
  <si>
    <t>partly sunny, ripples, rain &lt; 24 hours</t>
  </si>
  <si>
    <t>clear, no clouds, waves none, wind 0.0, SW, rain 3 days ago, riplle only</t>
  </si>
  <si>
    <t>cloudy, wind 10 mph. QAQC by Lucy</t>
  </si>
  <si>
    <t>a little cloudy, SW wind @ 5-10 mph. QAQC by Lucy</t>
  </si>
  <si>
    <t>Secchi_ft_avg</t>
  </si>
  <si>
    <t>Chl-a_avg</t>
  </si>
  <si>
    <t>heavy rains, no data</t>
  </si>
  <si>
    <t>full sun, 0-5k wind, variable</t>
  </si>
  <si>
    <t>hazy sun. wind W-NW@10-12k. Steady. Light chop</t>
  </si>
  <si>
    <t>part sun. wind 2-3k, SW. slight ripples (no storms or high winds, improves secchi)</t>
  </si>
  <si>
    <t>hazy sun. calm, slight cat paws. Heavy storm 36 hours ago</t>
  </si>
  <si>
    <t>heavy overcast, wind 3-4k W. slight ripple. No storms all week.</t>
  </si>
  <si>
    <t>bright sun. few clouds. Wind - 0 to 2k N. lake calm w/ slight ripples. Heavy rain 8/1 am</t>
  </si>
  <si>
    <t>bright sun. lake calm. Slight ripples, wind 0-2k NW. Strong heavy winds last 2 days.</t>
  </si>
  <si>
    <t>overcast. Rainy. Lake calm. Windy last 2 days. Slight ripple @ secchi. Sicchi verified: lowest in lake history. Looks silty</t>
  </si>
  <si>
    <t>part clouds. Wind 5k NW. slight ripple. Heavy rain 9/3. lake looks very green &amp; silty. 43 degrees last night</t>
  </si>
  <si>
    <t>part cloud. Wind 10-15k NW. very choppy. Water very green w/ algae.</t>
  </si>
  <si>
    <t>cloudy. Wind 10-12k NW. choppy. Water still green w/ algae.</t>
  </si>
  <si>
    <t>dead calm. Rain on 9/26 and this morning. Partly cloudy @ 2pm.</t>
  </si>
  <si>
    <t>sunny NW</t>
  </si>
  <si>
    <t>cloudy NW</t>
  </si>
  <si>
    <t>sunny no wind</t>
  </si>
  <si>
    <t>sunny slight NE wind</t>
  </si>
  <si>
    <t>sunny slight NW wind</t>
  </si>
  <si>
    <t>sunny breeze NW</t>
  </si>
  <si>
    <t>sunny small breeze NW</t>
  </si>
  <si>
    <t>sunny small breeze NE</t>
  </si>
  <si>
    <t>sunny heavy wind W</t>
  </si>
  <si>
    <t>partly sunny no wind</t>
  </si>
  <si>
    <t>sun + clouds</t>
  </si>
  <si>
    <t>wind, clouds, some sun</t>
  </si>
  <si>
    <t>sun clouds</t>
  </si>
  <si>
    <t>clouds sun</t>
  </si>
  <si>
    <t>slight haze/light chop</t>
  </si>
  <si>
    <t>clear/light chop</t>
  </si>
  <si>
    <t>cloudy/choppy</t>
  </si>
  <si>
    <t>sunny/calm</t>
  </si>
  <si>
    <t>partly cloudy/calm</t>
  </si>
  <si>
    <t>overcast/calm</t>
  </si>
  <si>
    <t>sunny/light ripples</t>
  </si>
  <si>
    <t>sunny/light chop</t>
  </si>
  <si>
    <t>partly cloudy/ripples</t>
  </si>
  <si>
    <t>sunny, calm, smooth pollen covering surface</t>
  </si>
  <si>
    <t>sunny, windy 5mph - north. Beautiful day</t>
  </si>
  <si>
    <t>cloudy, wind 5mph SSE, choppy, heavy rain last night</t>
  </si>
  <si>
    <t>sunny, calm wind, beautiful</t>
  </si>
  <si>
    <t>sunny, some thin clouds, calm wind</t>
  </si>
  <si>
    <t>partly cloudy, N wind 5mph, choppy</t>
  </si>
  <si>
    <t>sunny, west wind @5, light chop</t>
  </si>
  <si>
    <t>cloudy, light west wind, light chop</t>
  </si>
  <si>
    <t>mostly sunny, calm, smooth</t>
  </si>
  <si>
    <t>sunny, NNW wind @ 10 mph. 1-2ft chop</t>
  </si>
  <si>
    <t xml:space="preserve">sunny, WNW wind @ 10 mph, light chop </t>
  </si>
  <si>
    <t>sunny, west wind @ 5, light chop</t>
  </si>
  <si>
    <t>sunny, west wind @ 15 gusting to 25, choppy + white caps</t>
  </si>
  <si>
    <t>cloudy waves 3'</t>
  </si>
  <si>
    <t>cloudy waves 2'</t>
  </si>
  <si>
    <t>cloudy waves 1'</t>
  </si>
  <si>
    <t>sunny waves 1'</t>
  </si>
  <si>
    <t>sunny waves 2'</t>
  </si>
  <si>
    <t>cloudy ripples</t>
  </si>
  <si>
    <t>sunny clear, waves 1'</t>
  </si>
  <si>
    <t>sunny clear, ripples</t>
  </si>
  <si>
    <t>partly cloudy, windy, choppy 3' waves</t>
  </si>
  <si>
    <t>clear sunny, calm</t>
  </si>
  <si>
    <t>clear sunny, ripples</t>
  </si>
  <si>
    <t>bright with haze. No wind, water glassy. Lots recent rain</t>
  </si>
  <si>
    <t>coudy, light wind, 4" waves, 1" rain past week</t>
  </si>
  <si>
    <t>sunny clear, no wind, water glassy, trace rain this week</t>
  </si>
  <si>
    <t>sun, slight haze, no wind, water glassy, pollen on surface, 3" rain this week</t>
  </si>
  <si>
    <t>cloudy, slight wind/ripples, no rain this week</t>
  </si>
  <si>
    <t>full sun, no wind, water glassy, no rain this week</t>
  </si>
  <si>
    <t>full sun, no wind, tiny ripples, .6" rain 5 days ago</t>
  </si>
  <si>
    <t>full sun, no wind, water glassy, lots surface pollen, no rain this week</t>
  </si>
  <si>
    <t>full sun, 8 knot wind, 1' waves, 1/2" rain 5 days ago</t>
  </si>
  <si>
    <t>full sun, no wind, water glassy, particles in water, no rain this week</t>
  </si>
  <si>
    <t>sunny, no wind, water glassy, no rain past week</t>
  </si>
  <si>
    <t>sunny, slight wind/ripples, .5" rain 4 days ago</t>
  </si>
  <si>
    <t>sun with haze, no wind, water glassy, 1" rain last night</t>
  </si>
  <si>
    <t>Misleading; big waves, ruffed tops. cloudy, 10 know wind, 2' waves, .2" rain 3 days ago</t>
  </si>
  <si>
    <t>sunny no wind, flat water, no recent rain</t>
  </si>
  <si>
    <t>overcast no wind, flat water, no recent rain</t>
  </si>
  <si>
    <t>light sun, no wind, flat water, rain 2 days ago</t>
  </si>
  <si>
    <t>flat water, 8mph wind, slight chops, light rain 2 days ago</t>
  </si>
  <si>
    <t>flat water, no wind, bright sun, no rain</t>
  </si>
  <si>
    <t>flat water, no wind, bright sun, no recent rain</t>
  </si>
  <si>
    <t>flat water, no waves, very light wind, sunny, rain light 3 days ago</t>
  </si>
  <si>
    <t>sunny, wind W 10k, wavey, 6" rain past 10 days, sometimes heavy</t>
  </si>
  <si>
    <t>sunny, calm wind + water</t>
  </si>
  <si>
    <t>sunny wind &lt;5k, calm water</t>
  </si>
  <si>
    <t>sunny, SE wind, .5 ft waves Sporadic heavy rain yesterday. Very humid past 7 days</t>
  </si>
  <si>
    <t>sunny, 10-15k wind, waves light from SW</t>
  </si>
  <si>
    <t>sunny, 5k wind .5 ft, waves from SW. Earl caldwell did a sample between sometime.</t>
  </si>
  <si>
    <t>sunny, a hoppy north breeze, think readings were affected by big spring/early summer rains and tanic acid from the watershed - the water seemed very clear but dark. Seemed to be less length in weed growth also.</t>
  </si>
  <si>
    <t>partly cloudy, light breeze, think readings were affected by big spring/early summer rains and tanic acid from the watershed - the water seemed very clear but dark. Seemed to be less length in weed growth also.</t>
  </si>
  <si>
    <t>clear, very choppy breeze, think readings were affected by big spring/early summer rains and tanic acid from the watershed - the water seemed very clear but dark. Seemed to be less length in weed growth also.</t>
  </si>
  <si>
    <t>clear, verry choppy, strong breeze, think readings were affected by big spring/early summer rains and tanic acid from the watershed - the water seemed very clear but dark. Seemed to be less length in weed growth also.</t>
  </si>
  <si>
    <t>partly cloudy, choppy, think readings were affected by big spring/early summer rains and tanic acid from the watershed - the water seemed very clear but dark. Seemed to be less length in weed growth also.</t>
  </si>
  <si>
    <t>clear, choppy, light breeze, think readings were affected by big spring/early summer rains and tanic acid from the watershed - the water seemed very clear but dark. Seemed to be less length in weed growth also.</t>
  </si>
  <si>
    <t>clear, bright sun, calm. First calm day taking measurements, think readings were affected by big spring/early summer rains and tanic acid from the watershed - the water seemed very clear but dark. Seemed to be less length in weed growth also.</t>
  </si>
  <si>
    <t>clear, N breeze</t>
  </si>
  <si>
    <t>mostly cloudy, warm SE wind</t>
  </si>
  <si>
    <t>clear, light SE wind</t>
  </si>
  <si>
    <t>hazy, light NW wind</t>
  </si>
  <si>
    <t>partly cloud, W wind</t>
  </si>
  <si>
    <t>clear, SW wind</t>
  </si>
  <si>
    <t>cloudy, SE wind</t>
  </si>
  <si>
    <t>partly cloudy, SW wind</t>
  </si>
  <si>
    <t>cloudy, very calm</t>
  </si>
  <si>
    <t>cloudy, NE wind</t>
  </si>
  <si>
    <t>partly cloudy, SW breeze</t>
  </si>
  <si>
    <t>overcast, wind &lt;2mps WSW</t>
  </si>
  <si>
    <t>cloudy, waves 1', wind S 5-10mph</t>
  </si>
  <si>
    <t>mostly sunny, 50% cirrus clouds, waves &lt;1', wind .2mph</t>
  </si>
  <si>
    <t>mostly cloudy, cumulostratus clouds, wind 3 SW, waves &lt;1ft</t>
  </si>
  <si>
    <t>cloudy, wind 0-3 SW, waves nil</t>
  </si>
  <si>
    <t>sunny, 5 W, waves &lt;1 ft</t>
  </si>
  <si>
    <t>sun, calm!</t>
  </si>
  <si>
    <t>cloudy, NNW 5, waves 1 ft</t>
  </si>
  <si>
    <t>sunny, 0-3 SE, no waves!</t>
  </si>
  <si>
    <t>sunny, 0-1 NNE</t>
  </si>
  <si>
    <t>secchi to bottom, sunny, wind E</t>
  </si>
  <si>
    <t>secchi to bottom, sunny, wind NW</t>
  </si>
  <si>
    <t>secchi to bottom, sunny, breezy NW</t>
  </si>
  <si>
    <t>sunny, cloudy NW</t>
  </si>
  <si>
    <t>slight NW breeze</t>
  </si>
  <si>
    <t>cloudy, heavy rain on 8th</t>
  </si>
  <si>
    <t>mostly cloudy + windy</t>
  </si>
  <si>
    <t>sunny, mild W wind</t>
  </si>
  <si>
    <t>partly cloudy + windy</t>
  </si>
  <si>
    <t>sunny, heavy rain + windy on 18th</t>
  </si>
  <si>
    <t>sunny windy, rain during night</t>
  </si>
  <si>
    <t>sunny breezy</t>
  </si>
  <si>
    <t>cloudy, slight breeze</t>
  </si>
  <si>
    <t>cloudy, slight breeze, rained all day on 13th</t>
  </si>
  <si>
    <t>sunny, rained during night</t>
  </si>
  <si>
    <t>sunny SE at 15mph, slight rain 5/29/11</t>
  </si>
  <si>
    <t>sunny, S at 10mph</t>
  </si>
  <si>
    <t>partly cloudy, S at 5mph</t>
  </si>
  <si>
    <t>cloudy, W at 5mph</t>
  </si>
  <si>
    <t>cloudy, SW at 5mph</t>
  </si>
  <si>
    <t>sunny, NW at 5mph</t>
  </si>
  <si>
    <t>clear calm, 4mph, light chop</t>
  </si>
  <si>
    <t>clear, light winds 4mph, light chop</t>
  </si>
  <si>
    <t>clear, calm, flat</t>
  </si>
  <si>
    <t>clear, wind light, flat sea</t>
  </si>
  <si>
    <t>partly cloudy, wind 8-10, light chop</t>
  </si>
  <si>
    <t>sunny, win N 10, nice day</t>
  </si>
  <si>
    <t>sunny, wind calm, lots of rain prior week</t>
  </si>
  <si>
    <t>partly cloudy, wind W &lt;5, nice day</t>
  </si>
  <si>
    <t>clear, sunny, wind W 10</t>
  </si>
  <si>
    <t>mostly cloudy, wind SW 10</t>
  </si>
  <si>
    <t>cloudy, wind S &gt;10</t>
  </si>
  <si>
    <t>mostly cloudy, wind S &gt;10</t>
  </si>
  <si>
    <t>sunny, wind N &lt;10</t>
  </si>
  <si>
    <t>cloudy, wind W &lt;10</t>
  </si>
  <si>
    <t>partly cloudy, wind N &lt;5</t>
  </si>
  <si>
    <t>mostly sunny, wind calm</t>
  </si>
  <si>
    <t>sunny, wind S &gt;10</t>
  </si>
  <si>
    <t>Mostly cloudy, wind calm</t>
  </si>
  <si>
    <t>sunny, wind N 5</t>
  </si>
  <si>
    <t>sunny, virtual dead calm</t>
  </si>
  <si>
    <t>sunny dry, quiet east wind, water still high. Rain all week before</t>
  </si>
  <si>
    <t>sunny, light S breeze</t>
  </si>
  <si>
    <t>sunny, light W wind, been hot for 5 days</t>
  </si>
  <si>
    <t>sunny, humid, light SW breeze, heat wave</t>
  </si>
  <si>
    <t>partly cloudy, virtually no wind, rain last night</t>
  </si>
  <si>
    <t>hot and sticky, no breeze</t>
  </si>
  <si>
    <t>partly cloudy, NE breeze, light chop</t>
  </si>
  <si>
    <t>clear and sunny, but 2 days ago 3" of rain and heavy wind and outboard boat races</t>
  </si>
  <si>
    <t>partly cloudy, S wind, quiet weather for a weak</t>
  </si>
  <si>
    <t>clear sky, bright sun, light chop S</t>
  </si>
  <si>
    <t>hot sunny day with S breeze</t>
  </si>
  <si>
    <t>partly cloudy, W wind, light chop</t>
  </si>
  <si>
    <t>Bright sunny day, almost no wind S</t>
  </si>
  <si>
    <t>full sun, light breeze SSE 9, no recent rain, ripple</t>
  </si>
  <si>
    <t>full sun, light breeze, NNE 7, ripple, no rain last 2 days</t>
  </si>
  <si>
    <t>cloudy, 10 knots NE, waves 6", light rain</t>
  </si>
  <si>
    <t>sunny, 15mph W, 6" waves, chop, rain + wind yesterday</t>
  </si>
  <si>
    <t>partly cloudy, light breeze 5, heavy ripple, heavy rain + wind overnight</t>
  </si>
  <si>
    <t>sunny, N 6mph, chop, heavy rain 1 day ago, very windy yesterday</t>
  </si>
  <si>
    <t>hazy, SSW 5 mph, light chop, overcast, severe storm night of 7/17, hot + humid last 24 hours</t>
  </si>
  <si>
    <t>hazy, SSW light breeze, ripple, windy yesterday, no rain 24 hours</t>
  </si>
  <si>
    <t>sunny, light breeze, ripple, light shower yesterday</t>
  </si>
  <si>
    <t>sunny, light breeze W, ripple, winds yesterday, no rain</t>
  </si>
  <si>
    <t>sunny, SW 6-8, waves, no rain</t>
  </si>
  <si>
    <t>sunny, SW 6-8, 6" coarse ripple, windy yesterday, rain night of 25th</t>
  </si>
  <si>
    <t>hazy, calm, no rain</t>
  </si>
  <si>
    <t>clear, NE 5mph coarse ripple, no rain</t>
  </si>
  <si>
    <t>6/31/11</t>
  </si>
  <si>
    <t>sunny, wind ENE 17mph, waves 8-10"</t>
  </si>
  <si>
    <t>sunny, wind calm, waves 0-1", very windy 6/1/11</t>
  </si>
  <si>
    <t>overcast, wind ENE 14mph, waves 8-10"</t>
  </si>
  <si>
    <t>overcast, wind SW 10mph, waves 7-8"</t>
  </si>
  <si>
    <t>sunny, wind NNW 9mph, waves 4-6", rain entire week before</t>
  </si>
  <si>
    <t>sunny, wind E 7mph, waves 2-3"</t>
  </si>
  <si>
    <t>sunny, wind W 5-6mph, waves 3-4"</t>
  </si>
  <si>
    <t>sunny, wind E 3-5mph, waves 1-3"</t>
  </si>
  <si>
    <t>overcast, wind W 10-15mph, waves 8-10"</t>
  </si>
  <si>
    <t>sunny, wind W 8-10mph, waves 10-12"</t>
  </si>
  <si>
    <t>sunny, wind SW 10-15mph, waves 8-10"</t>
  </si>
  <si>
    <t>sunny, wind W 10-15mph, waves 8-10"</t>
  </si>
  <si>
    <t>sunny, wind SW 8-10mph, waves 8-10"</t>
  </si>
  <si>
    <t>sunny, wind SE 5-6mph, waves 4-5"</t>
  </si>
  <si>
    <t>sunny, wind E 5-6mph, waves 4-5"</t>
  </si>
  <si>
    <t>cloudy, wind NW 10-12mph, waves 12-15"</t>
  </si>
  <si>
    <t>sunny haze, SSW wind 10mph</t>
  </si>
  <si>
    <t>sunny haze, S wind 5mph</t>
  </si>
  <si>
    <t>sunny, N wind 5-10mph</t>
  </si>
  <si>
    <t>haze, E wind 10mph (unusual!)</t>
  </si>
  <si>
    <t>sunny, west wind 5-10. rain/clouds last couple weeks</t>
  </si>
  <si>
    <t>partly cloudy, SW wind 10mph</t>
  </si>
  <si>
    <t>sunny, SW wind 5-10</t>
  </si>
  <si>
    <t>sunny, W wind 5</t>
  </si>
  <si>
    <t>sunny, N wind 5</t>
  </si>
  <si>
    <t>cloudy, wind S 20mph</t>
  </si>
  <si>
    <t>cloudy, wind N 3-5mph</t>
  </si>
  <si>
    <t>sunny, wind N 10-15mph</t>
  </si>
  <si>
    <t>cloudy, wind N 5mph. Sunday boat traffic</t>
  </si>
  <si>
    <t>sunny, NNW wind 5-10</t>
  </si>
  <si>
    <t>partly sunny, WSW 5-10</t>
  </si>
  <si>
    <t>partly cloudy, after rain, wind WSW 10-15</t>
  </si>
  <si>
    <t>sunny blue sky, wind NE 15-20</t>
  </si>
  <si>
    <t>sunny blue sky, wind E 10-15</t>
  </si>
  <si>
    <t>partly cloudy, wind S 0-5</t>
  </si>
  <si>
    <t>mostly sunny, wind N 5-10</t>
  </si>
  <si>
    <t>sunny, wind S 10-15</t>
  </si>
  <si>
    <t>cloudy, moderate S</t>
  </si>
  <si>
    <t>sunny, strong S</t>
  </si>
  <si>
    <t>cloudy, moderate N</t>
  </si>
  <si>
    <t>dark cloudy, moderate S</t>
  </si>
  <si>
    <t>sunny at the moment, moderate S</t>
  </si>
  <si>
    <t>sunny, very light S</t>
  </si>
  <si>
    <t>sunny, light S</t>
  </si>
  <si>
    <t>sunny, light N</t>
  </si>
  <si>
    <t>some sun, mostly cloudy, light N</t>
  </si>
  <si>
    <t>dark cloudy, very light S</t>
  </si>
  <si>
    <t>sunny, very light N</t>
  </si>
  <si>
    <t>cloudy, light N</t>
  </si>
  <si>
    <t>cloudy, light SW</t>
  </si>
  <si>
    <t>sunny, moderate N</t>
  </si>
  <si>
    <t>cloudy, strong N</t>
  </si>
  <si>
    <t>slight chop, overcast</t>
  </si>
  <si>
    <t>sunny, clear, very choppy</t>
  </si>
  <si>
    <t>sunny, light chop</t>
  </si>
  <si>
    <t>clouds, wind, waves, recent rainstorms</t>
  </si>
  <si>
    <t>light wind, sunny</t>
  </si>
  <si>
    <t>sun, winds 5.3 out of west, some waves, rain 6/24/11</t>
  </si>
  <si>
    <t>clouds, wind .8</t>
  </si>
  <si>
    <t>clouds with sun, wind W at .02, rain 7/8/11 am, no waves</t>
  </si>
  <si>
    <t>clouds with some sun</t>
  </si>
  <si>
    <t>sun and clouds, no wind, rain? No waves</t>
  </si>
  <si>
    <t>clouds, no wind, rain 7/25, no waves</t>
  </si>
  <si>
    <t>sunny, wind 3.8</t>
  </si>
  <si>
    <t>partly sunny, wind 5-9, ripples on water, rain 8/15</t>
  </si>
  <si>
    <t>sunny and clouds, no wind, rain on 24th</t>
  </si>
  <si>
    <t>6 2 3</t>
  </si>
  <si>
    <t>5 1 calm</t>
  </si>
  <si>
    <t>5 2 9</t>
  </si>
  <si>
    <t>fog calm</t>
  </si>
  <si>
    <t>clear haze, wind calm</t>
  </si>
  <si>
    <t>overcast, wind E 5k, rain last night</t>
  </si>
  <si>
    <t>overcast, wind 7k SE</t>
  </si>
  <si>
    <t>sunny, light chop, wind S 5k</t>
  </si>
  <si>
    <t>sunny, mod chop, wind NW 10k</t>
  </si>
  <si>
    <t>fog, calm, hot spell</t>
  </si>
  <si>
    <t>haze, calm</t>
  </si>
  <si>
    <t>sun, calm, fog</t>
  </si>
  <si>
    <t>sun, wind SW 10k</t>
  </si>
  <si>
    <t>sun, wind S &lt;5k</t>
  </si>
  <si>
    <t>clear, 2.2 mph E</t>
  </si>
  <si>
    <t>clear, 1.7 mph S</t>
  </si>
  <si>
    <t>overcast, 2.5 mph S</t>
  </si>
  <si>
    <t>overcast, 9 mph NW</t>
  </si>
  <si>
    <t>mostly clear, 12.2 mph SW</t>
  </si>
  <si>
    <t>clear, 16 mph N</t>
  </si>
  <si>
    <t>hazy, 4mph N</t>
  </si>
  <si>
    <t>mostly clear, 15 mph N</t>
  </si>
  <si>
    <t>cloudy, 4 mph SW</t>
  </si>
  <si>
    <t>partly cloudy, 8 mph S</t>
  </si>
  <si>
    <t>fog! 2.2 mph S</t>
  </si>
  <si>
    <t>clear, 8 mph S</t>
  </si>
  <si>
    <t>partly cloudy, 3.1 mph S</t>
  </si>
  <si>
    <t>cloudy, partly sunny, W wind 5 mph</t>
  </si>
  <si>
    <t>partly cloudy, S wind 3mph</t>
  </si>
  <si>
    <t>overcast, wind W at 9mph</t>
  </si>
  <si>
    <t>sunny, partly cloudy, west wind at 4mph</t>
  </si>
  <si>
    <t>partly cloudy, 15mph N wind</t>
  </si>
  <si>
    <t>Hot!! Sunny, W wind 8mph</t>
  </si>
  <si>
    <t>partly cloudy, rainy, W wind 4mph</t>
  </si>
  <si>
    <t>sunny, hot, windy</t>
  </si>
  <si>
    <t>partly cloudy, N wind at 10mph</t>
  </si>
  <si>
    <t>cloudy, W wind 5mph</t>
  </si>
  <si>
    <t>partly cloudy, W wind at 8mph</t>
  </si>
  <si>
    <t>sunny, wavy, S wind at 4mph</t>
  </si>
  <si>
    <t>LakeName</t>
  </si>
  <si>
    <t>Volunteer</t>
  </si>
  <si>
    <t>QAQC Staff</t>
  </si>
  <si>
    <t>Dan Myers</t>
  </si>
  <si>
    <t>Dan Myers &amp; Elliot Jackson</t>
  </si>
  <si>
    <t>Lucy Xu</t>
  </si>
  <si>
    <t>Nowland</t>
  </si>
  <si>
    <t>Julia Klepach &amp; Ben Allushuski</t>
  </si>
  <si>
    <t>Secchi by Volunteer (ft)</t>
  </si>
  <si>
    <t>Secchi by TOMWC (ft)</t>
  </si>
  <si>
    <t>Chlorophyll (volunteer)</t>
  </si>
  <si>
    <t>Chlorophyll (TOMWC)</t>
  </si>
  <si>
    <t>Dissolved Oxygen (volunteer)</t>
  </si>
  <si>
    <t>Dissolved Oxygen (TOMWC)</t>
  </si>
  <si>
    <t>Water Temp by Volunteer (C°)</t>
  </si>
  <si>
    <t>Water Temp by TOMWC (C°)</t>
  </si>
  <si>
    <t>&lt;0.1</t>
  </si>
  <si>
    <t>7/9/2012-7/23/12</t>
  </si>
  <si>
    <t>Boat was not working-in for repair, only did some 2 August</t>
  </si>
  <si>
    <t>overcast S.E. &lt; 5 blew hard North 2 days ago</t>
  </si>
  <si>
    <t>overcast S.E. 15-20, rain today and yesterday</t>
  </si>
  <si>
    <t>overcast, calm, no sea-rain last night</t>
  </si>
  <si>
    <t>overcast NW 10, rain- heavy last 2 + days</t>
  </si>
  <si>
    <t>sunny, scattered AM clouds, wind NW 5</t>
  </si>
  <si>
    <t>scattered clouds, SSW 10-15, sea 1'</t>
  </si>
  <si>
    <t>sunny, foggy AM, cumulus to east, NW 15-20</t>
  </si>
  <si>
    <t>sunny, cloudless wind NW 5 sea 6"</t>
  </si>
  <si>
    <t>overcast, NNW 5-7, sea 4"-6"</t>
  </si>
  <si>
    <t>overcast, threat of rain, sea 4"-6", wind W-5</t>
  </si>
  <si>
    <t>sunny, clear, NW 5-10, blew 20 + yesterday, sea 6"-12"</t>
  </si>
  <si>
    <t>sunny, clear, WSW 10, very light clouds on horizon, sea 12"</t>
  </si>
  <si>
    <t>sunny, clear WNW 10, cloudy sprinkles AM</t>
  </si>
  <si>
    <t>sunny, haze, no wind</t>
  </si>
  <si>
    <t>sunny, 2' waves</t>
  </si>
  <si>
    <t>sunny, windy, 2' waves, ripples</t>
  </si>
  <si>
    <t>cloudy, 1' waves</t>
  </si>
  <si>
    <t>light WSW wind, heavy rain 2 days prior</t>
  </si>
  <si>
    <t>wind W at 5</t>
  </si>
  <si>
    <t>calm, sunny, visible clorophyll</t>
  </si>
  <si>
    <t>10 MPH wind west, overcast</t>
  </si>
  <si>
    <t>light ENE breeze, sunny, high wind 2 days prior</t>
  </si>
  <si>
    <t>few clouds/flat</t>
  </si>
  <si>
    <t>clear sky/slight chop</t>
  </si>
  <si>
    <t>clear sky/flat</t>
  </si>
  <si>
    <t>clear sky/chop</t>
  </si>
  <si>
    <t>mostly clear/ small chop</t>
  </si>
  <si>
    <t>partly cloudy/small waves</t>
  </si>
  <si>
    <t>partly cloudy/moderate waves</t>
  </si>
  <si>
    <t>clear sky/small waves</t>
  </si>
  <si>
    <t>cloudy/small waves</t>
  </si>
  <si>
    <t>cloudy/flat</t>
  </si>
  <si>
    <t>cloudy, winds NNW at 10-15, waves 1-2', 1.5" of rain in last 36 hrs</t>
  </si>
  <si>
    <t>mostly cloudy, light winds-S, light chop</t>
  </si>
  <si>
    <t>sunny, light winds, smooth water</t>
  </si>
  <si>
    <t>sunny, calm, smooth</t>
  </si>
  <si>
    <t>sunny, calm, smooth, 1.2 inches of rain in AM</t>
  </si>
  <si>
    <t>sunny, winds 5-10 north, light chop, no rain in 6 days</t>
  </si>
  <si>
    <t>mostly cloudy, East wind at 5-8, light chop</t>
  </si>
  <si>
    <t>sunny, west wind at 5-10, light chop</t>
  </si>
  <si>
    <t>sunny, NW wind 10-15, choppy</t>
  </si>
  <si>
    <t>mostly sunny, light SW wind, light chop</t>
  </si>
  <si>
    <t>sunny, NW wind~ 5-10, light chop</t>
  </si>
  <si>
    <t xml:space="preserve">sunny, flat water </t>
  </si>
  <si>
    <t>sunny, flat water</t>
  </si>
  <si>
    <t>overcast, flat water</t>
  </si>
  <si>
    <t>mostly sunny, flat water</t>
  </si>
  <si>
    <t>clear, light breeze SW</t>
  </si>
  <si>
    <t>clear , light breeze NW</t>
  </si>
  <si>
    <t>clear, very light breeze NW</t>
  </si>
  <si>
    <t>clear, calm, no breeze</t>
  </si>
  <si>
    <t>clear, calm, light breeze</t>
  </si>
  <si>
    <t xml:space="preserve">clear, light breeze  </t>
  </si>
  <si>
    <t>3 foot waves, no data</t>
  </si>
  <si>
    <t>out of state</t>
  </si>
  <si>
    <t>clear, light breeze N</t>
  </si>
  <si>
    <t>clear, light breeze</t>
  </si>
  <si>
    <t>clear, breezy NE</t>
  </si>
  <si>
    <t>partly cloudy, breezy NE</t>
  </si>
  <si>
    <t>partly cloudy, light S wind</t>
  </si>
  <si>
    <t>partly cloudy, light N wind</t>
  </si>
  <si>
    <t>cloudy, light S wind</t>
  </si>
  <si>
    <t xml:space="preserve">partly cloudy, N wind </t>
  </si>
  <si>
    <t>partly cloudy, NW breeze</t>
  </si>
  <si>
    <t>hazy, SW breeze</t>
  </si>
  <si>
    <t>mostly clear, N wind</t>
  </si>
  <si>
    <t>overcast, S wind</t>
  </si>
  <si>
    <t>cloudy, light N breeze</t>
  </si>
  <si>
    <t>cloudy, light W breeze</t>
  </si>
  <si>
    <t>clear, S light breeze</t>
  </si>
  <si>
    <t>sunny, waves&lt; 1ft, winds 6-7mph SW</t>
  </si>
  <si>
    <t>sunny, waves&lt; 1ft, winds 5.5mph SSW</t>
  </si>
  <si>
    <t>partly cloudy, waves=1ft, winds 6-12mph SW</t>
  </si>
  <si>
    <t>scattered cirrus, waves&lt; 1ft, winds 5-7 mph SW</t>
  </si>
  <si>
    <t>cirrus, light haze, waves&lt;1ft, winds 3mph W</t>
  </si>
  <si>
    <t>sun, no wind, no waves</t>
  </si>
  <si>
    <t>sun, cirrus, no wind, ripples</t>
  </si>
  <si>
    <t>no report 3+ days wind, rain, no boat</t>
  </si>
  <si>
    <t>sun, cirrus,no wind, no waves</t>
  </si>
  <si>
    <t>overcast waves=1ft, winds 4mph SE</t>
  </si>
  <si>
    <t>partly cloudy, scattered cumulus, waves=1ft, winds 3-6 NW</t>
  </si>
  <si>
    <t>sun, waves&lt;1ft, winds 3-5mph SSE</t>
  </si>
  <si>
    <t>sun, waves&lt;1ft, winds 2-3mph SE</t>
  </si>
  <si>
    <r>
      <t>Air Temp(C</t>
    </r>
    <r>
      <rPr>
        <b/>
        <sz val="10"/>
        <rFont val="Calibri"/>
        <family val="2"/>
      </rPr>
      <t>⁰)</t>
    </r>
  </si>
  <si>
    <t>sunny, no clud cover, wind S (10-15mph?), &lt; 1ft waves</t>
  </si>
  <si>
    <t>partly cloudy, some sun, winds(10-15mph), heavy rain earlier</t>
  </si>
  <si>
    <t>sunny, clear, wind WSW (0-5mph), light ripple</t>
  </si>
  <si>
    <t>sunny, clear, calm, significant algae bloom</t>
  </si>
  <si>
    <t>sunny, mostly clear, slight chop, wind WNW 0-5, (2 filters 1st torn clorophyll-a column average of both)</t>
  </si>
  <si>
    <t>overcast, light W wind, light chop</t>
  </si>
  <si>
    <t>sunny, scattered clouds, calm to light variable breeze</t>
  </si>
  <si>
    <t>mostly cloudy, NE wind 0-5mph, calm to light chop</t>
  </si>
  <si>
    <t>mostly clear, light S wind, light chop</t>
  </si>
  <si>
    <t>partly cloudy, wind SSW 5-10mph, light chop</t>
  </si>
  <si>
    <t>mostly clear, sunny, S wind 5-10mph, light chop</t>
  </si>
  <si>
    <t>small waves, sun and clouds, winds from N~10mph, large rain 2+ inches  2 days prior</t>
  </si>
  <si>
    <t>calm then gusts, very heavy rain previous 2 dys, cloudy winds from SW</t>
  </si>
  <si>
    <t>mostly sunny, slight breeze</t>
  </si>
  <si>
    <t>still and sunny, rain, hot day before</t>
  </si>
  <si>
    <t>calm, few clouds, mostly sunny</t>
  </si>
  <si>
    <t>slight wind out of NE, semi-cloudy</t>
  </si>
  <si>
    <t>hazy, breezy from NW</t>
  </si>
  <si>
    <t>partially cloudy, slight breeze</t>
  </si>
  <si>
    <t>partially cloudy, wind mild W</t>
  </si>
  <si>
    <t>sunny, some haze, slight breeze</t>
  </si>
  <si>
    <t>partly cloudy, wind N 5-10mph, waves: ripple</t>
  </si>
  <si>
    <t>clear, wind NW 5 mph, waves: ripple</t>
  </si>
  <si>
    <t>clear, wind SE 5-10 mph, waves: 6"</t>
  </si>
  <si>
    <t>clear, wind NW 5mph, waves: ripple</t>
  </si>
  <si>
    <t>clear, hazy, wind SW 5-10mph, waves: 6"</t>
  </si>
  <si>
    <t>clear, hazy, wind W 5-10mph, waves: 6"</t>
  </si>
  <si>
    <t>clear, wind NW 5-10mph, waves: 6"</t>
  </si>
  <si>
    <t>cloudy, showers, wind NE 0-5mph, waves: 3-4"</t>
  </si>
  <si>
    <t>partly cloudy, wind E 0-5mph, waves: ripple</t>
  </si>
  <si>
    <t>cloudy, wind NE 15-20mph, waves: 6-8"</t>
  </si>
  <si>
    <t>clear, wind W 5-10 mph, waves: 6"</t>
  </si>
  <si>
    <t>partly cloudy, wind S-SW 5-10mph, waves: 6"</t>
  </si>
  <si>
    <t>clear, wind NE 0-5mph, waves: ripple</t>
  </si>
  <si>
    <t>clear, wind=0, waves=0</t>
  </si>
  <si>
    <t>thick clouds, wind=0, waves=0 (heavy foam on water)</t>
  </si>
  <si>
    <t>sunny, windy, small waves</t>
  </si>
  <si>
    <t>calm, sunset</t>
  </si>
  <si>
    <t>calm, hazy and sunny, (stormed the day before)</t>
  </si>
  <si>
    <t>sunny, cool</t>
  </si>
  <si>
    <t>sunny, warm</t>
  </si>
  <si>
    <t>sunny and mild</t>
  </si>
  <si>
    <t>sunny and windy</t>
  </si>
  <si>
    <t>sunny and slight breeze</t>
  </si>
  <si>
    <t>overcast and breezy, rain last two days</t>
  </si>
  <si>
    <t>rain last night and this morning, windy</t>
  </si>
  <si>
    <t>cloudy and windy</t>
  </si>
  <si>
    <t>clear and slight breeze</t>
  </si>
  <si>
    <t>suuny, SW 10mph, 6" chop, rain on 6/8/12</t>
  </si>
  <si>
    <t>sunny, SW 10mph, 6" chop, big rain 6/18/12-6/19/12</t>
  </si>
  <si>
    <t>sunny, SW 15mph, 1' chop, light rain 6/24/12</t>
  </si>
  <si>
    <t>sunny, S 5mph, no rain</t>
  </si>
  <si>
    <t>sunny, NW 5mph, no rain, 6" chop</t>
  </si>
  <si>
    <t>partly cloudy, SW 5mph, rain on 7/14/12, calm</t>
  </si>
  <si>
    <t>sunny, NW 10mph, 6" chop, no rain</t>
  </si>
  <si>
    <t>sunny, calm, rain 7/29/12</t>
  </si>
  <si>
    <t>partly sunny, 10mph, 6" chop, no rain</t>
  </si>
  <si>
    <t>parlty sunny, calm, no rain</t>
  </si>
  <si>
    <t>sunny, calm, no rain</t>
  </si>
  <si>
    <t>sunny, 6" chop, no rain</t>
  </si>
  <si>
    <t>dead calm, hazy</t>
  </si>
  <si>
    <t>light chop, clear, wind 3-4K SW, no wind or storms over the week</t>
  </si>
  <si>
    <t>wind 0-2K N, light ripples, mostly sunny</t>
  </si>
  <si>
    <t>calm, no ripples, mostly sunny, heavy storm 7/24</t>
  </si>
  <si>
    <t>wind 2-4K SSW, slight ripple, sky mostly clear</t>
  </si>
  <si>
    <t>W-SW 14K, partly cloudy, light chop</t>
  </si>
  <si>
    <t>no data wind and waves to big</t>
  </si>
  <si>
    <t>dead calm, sky clear</t>
  </si>
  <si>
    <t>W-NNW 8K, sky partly cloudy, waves light ripple</t>
  </si>
  <si>
    <t>no data heavy rain, winds 35K fri, sat</t>
  </si>
  <si>
    <t>heavy, overcast, no light, dead calm</t>
  </si>
  <si>
    <t>stormy, heavy cloud, very little light, wind 6K WSW, light ripple</t>
  </si>
  <si>
    <t>mostly sunny, wind 1-2K NE very light ripple, less algae reflected in secchi depth</t>
  </si>
  <si>
    <t>Extra Comments</t>
  </si>
  <si>
    <t>considerable weed growth at lake entrance around ground water outfalls and in shallow areas. No natural stream flow into the lake, lake does not flush well</t>
  </si>
  <si>
    <t>deepest spot is 71ft vs 72ft in past years. All data taken at same spot as previous years</t>
  </si>
  <si>
    <t>clear, wind N&lt;5</t>
  </si>
  <si>
    <t>mostly sunny, wind NW&lt;5</t>
  </si>
  <si>
    <t>mostly sunny, wind W&lt;5</t>
  </si>
  <si>
    <t>mostly cloudy, wind calm</t>
  </si>
  <si>
    <t>mostly sunny, wind S 10</t>
  </si>
  <si>
    <t>cludy, wind NNE 5</t>
  </si>
  <si>
    <t>lighty overcast, but mostly sunny</t>
  </si>
  <si>
    <t>overcast with a little sun</t>
  </si>
  <si>
    <t>clouds moving in after sunny morning, S breeze</t>
  </si>
  <si>
    <t>hot and muggy, light W breeze</t>
  </si>
  <si>
    <t>overnight rain but clear by midday, no wind</t>
  </si>
  <si>
    <t>sunny day</t>
  </si>
  <si>
    <t>slightly overcast at dawn then bright sun</t>
  </si>
  <si>
    <t>cloudy and overcast with big rain coming</t>
  </si>
  <si>
    <t>big thunderstorm last night 1 1/4" rain</t>
  </si>
  <si>
    <t>clear and cloudy but some thunderstorm last couple days</t>
  </si>
  <si>
    <t>partly cloudy, light S breeze, big storm 2 days ago</t>
  </si>
  <si>
    <t>light SW breeze, clear skies</t>
  </si>
  <si>
    <t>sunny, clear, light S breeze</t>
  </si>
  <si>
    <t>windy, but clear and sunny</t>
  </si>
  <si>
    <t>sunny with S wind, 1-2' waves</t>
  </si>
  <si>
    <t>mostly cloudy, overcast, light breeze from N, ripple, no recent rain</t>
  </si>
  <si>
    <t>sunny, light breeze, coarse ripple, SW 5-7 (25-35mph previous day)</t>
  </si>
  <si>
    <t>sunny, light breeze N 2-3mph, ripple</t>
  </si>
  <si>
    <t>sunny, calm, heavy rain Thursday AM 7/5/12</t>
  </si>
  <si>
    <t>sunny, light breeze 3-5 SW, heavy ripple, no rain 3-5 days</t>
  </si>
  <si>
    <t>wind E 9mph, 1' chop, cloudy, no rain</t>
  </si>
  <si>
    <t>wind S 4mph, coarse ripple, cloudy, no rain</t>
  </si>
  <si>
    <t>light breeze W 2-3mph, sunny, no clouds, storm 36 hrs ago 75-80mph winds, heavy rain</t>
  </si>
  <si>
    <t>N 1-2mph, sunny, slight ripple, slight haze, no rain</t>
  </si>
  <si>
    <t>WNW 2-3mph, sunny, ripple, no rain</t>
  </si>
  <si>
    <t>sunny, SSW 10mph, whitecaps, 1' waves, no rain</t>
  </si>
  <si>
    <t>Monitored out from Birchwood</t>
  </si>
  <si>
    <t>Mullett, North</t>
  </si>
  <si>
    <t>light N wind, partly sunny</t>
  </si>
  <si>
    <t>windy SW, cloudy</t>
  </si>
  <si>
    <t>light wind S, partly cloudy</t>
  </si>
  <si>
    <t>SE wind, parlt ycloudy</t>
  </si>
  <si>
    <t>sunny, light SE breeze</t>
  </si>
  <si>
    <t>sunny, slight E breeze</t>
  </si>
  <si>
    <t>overcast, no breeze S</t>
  </si>
  <si>
    <t>cloudy, breezy NE wind</t>
  </si>
  <si>
    <t>overcast, slight breeze E</t>
  </si>
  <si>
    <t>sunny, slight breeze E</t>
  </si>
  <si>
    <t>sunny, slight breeze NE</t>
  </si>
  <si>
    <t>sunny, breeze SE</t>
  </si>
  <si>
    <t>overcast, breezy NE</t>
  </si>
  <si>
    <t>sunny and breezy</t>
  </si>
  <si>
    <t>partly sunny and breezy</t>
  </si>
  <si>
    <t>overcast, wind W 7-8mph, waves 6-8", rain 2 days ago fri and sat</t>
  </si>
  <si>
    <t>sunny, wind, SW 8-10mph, waves 8-10"</t>
  </si>
  <si>
    <t>sunny, wind W 5-7mph, waves 3-5", rain night before</t>
  </si>
  <si>
    <t>sunny, wind SW 4-6mph, waves 3-5"</t>
  </si>
  <si>
    <t>sunny, wind 7-8mph SW, waves 6-10"</t>
  </si>
  <si>
    <t>sunny, wind SW 3-5mph, calm, waves 4-6"</t>
  </si>
  <si>
    <t>sunny, wind SW 3-5mph, waves 5-7"</t>
  </si>
  <si>
    <t>cloudy, wind E 2-4mph, waves 4-6"</t>
  </si>
  <si>
    <t>overcast, wind N 10-12mph, waves 8-10"</t>
  </si>
  <si>
    <t>sunny, wind 1-3mph, waves 0-2", calm</t>
  </si>
  <si>
    <t>sunny, wind 0mph, no waves, calm</t>
  </si>
  <si>
    <t>sunny, wind 7-8mph SW, waves 6-10", rain 7/7 AM</t>
  </si>
  <si>
    <t>sunny, wind SW 3-4mph, waves 2-3"</t>
  </si>
  <si>
    <t>sunny , wind SW 5-6mph, waves 4-6"</t>
  </si>
  <si>
    <t>overcast, wind S 8-10mph, waves 8-10", rain 9/18/12</t>
  </si>
  <si>
    <t>partly cloudy, wind SW 5-6mph, waves 4-6"</t>
  </si>
  <si>
    <t>overcast, S wind 10mph, chop, no rain</t>
  </si>
  <si>
    <t>sunny, SE wind 10mph</t>
  </si>
  <si>
    <t>partly cloudy, NW wind 5-10mph</t>
  </si>
  <si>
    <t>blue sky, no wind</t>
  </si>
  <si>
    <t>cloudy, no wind, no rain in four days</t>
  </si>
  <si>
    <t>sunny, 5mph wind W</t>
  </si>
  <si>
    <t>sunny, haze, W wind 5-10mph</t>
  </si>
  <si>
    <t>sunny, windy, S wind 15-20mph</t>
  </si>
  <si>
    <t>sunny, W wind 5-10mph</t>
  </si>
  <si>
    <t>sunny, calm, haze</t>
  </si>
  <si>
    <t>sunny, NW wind 5-10mph</t>
  </si>
  <si>
    <t>sunny, N moderate wind</t>
  </si>
  <si>
    <t>sunny, S strong wind</t>
  </si>
  <si>
    <t>cloudy, N moderate wind</t>
  </si>
  <si>
    <t>partly sunny, S moderate wind</t>
  </si>
  <si>
    <t>partly sunny, W light wind</t>
  </si>
  <si>
    <t>sunny, SW light wind</t>
  </si>
  <si>
    <t>sunny and still</t>
  </si>
  <si>
    <t>sunny, Nw light wind</t>
  </si>
  <si>
    <t>cloudly, calm</t>
  </si>
  <si>
    <t>hazy, S moderate wind</t>
  </si>
  <si>
    <t>sunny, NW moderate wind</t>
  </si>
  <si>
    <t>sunny, S light to moderate wind</t>
  </si>
  <si>
    <t>sunny, S stong to moderate wind</t>
  </si>
  <si>
    <t>cloudy, NW moderate wind</t>
  </si>
  <si>
    <t>breeze, slight chop, sunny</t>
  </si>
  <si>
    <t>calm, flat</t>
  </si>
  <si>
    <t>overcast, slight chop</t>
  </si>
  <si>
    <t>overcast, choppy, algae looks high</t>
  </si>
  <si>
    <t>cloudy, calm and slight breeze, last rain 6/2</t>
  </si>
  <si>
    <t>sunny, wind 5mph out of W</t>
  </si>
  <si>
    <t>sunny, wind gusts 5-9mph W, water choppy</t>
  </si>
  <si>
    <t>sunny, wind.8mph W, slight ripples on water</t>
  </si>
  <si>
    <t>sunny, whispy clouds, .6mph wind, water clear</t>
  </si>
  <si>
    <t>sunny, clouds, ESE wind up to 4mph, ripples, rain 7/16</t>
  </si>
  <si>
    <t>sunny, clouds, wind 2-4mph SW</t>
  </si>
  <si>
    <t>sunny, wind W .04mph</t>
  </si>
  <si>
    <t>sunny, wind 3.3mph WNW, ripples, rain 8/12</t>
  </si>
  <si>
    <t>sunny, wind 4-8mph</t>
  </si>
  <si>
    <t>sunny, widy, ripples</t>
  </si>
  <si>
    <t>sunny, wind 1mph WNW, ripples</t>
  </si>
  <si>
    <t>partly cloudy, wind N @ 15, rained last night</t>
  </si>
  <si>
    <t>partly cloudy, wind calm, rain and wind last night</t>
  </si>
  <si>
    <t>clear, wind W at 8k</t>
  </si>
  <si>
    <t>partly cloudy, wind W at 5k, rain this morning</t>
  </si>
  <si>
    <t>wind E at &lt;5, clear - light rain last night</t>
  </si>
  <si>
    <t>clear, W at 5, no rain</t>
  </si>
  <si>
    <t>cloudy - rain last night. W at 8k</t>
  </si>
  <si>
    <t>clear, wind W at 5k</t>
  </si>
  <si>
    <t>clear - no rain, wind NW at 4k</t>
  </si>
  <si>
    <t>partly cloudy - calm, no rain</t>
  </si>
  <si>
    <t>3 2 1</t>
  </si>
  <si>
    <t>1 1 3</t>
  </si>
  <si>
    <t>1 1 16</t>
  </si>
  <si>
    <t>1 5 1</t>
  </si>
  <si>
    <t>cloudy, NW wind 15mph</t>
  </si>
  <si>
    <t>sunny, SW wind 10mph</t>
  </si>
  <si>
    <t>overcast, SW wind 5mph</t>
  </si>
  <si>
    <t>cloudy (storm earlier), W wind 14mph</t>
  </si>
  <si>
    <t>partial clouds</t>
  </si>
  <si>
    <t>sunny, clear, NW wind 6mph</t>
  </si>
  <si>
    <t>mostly cloudy, NW wind 10mph</t>
  </si>
  <si>
    <t>-</t>
  </si>
  <si>
    <t>mostly sunny, slight waves</t>
  </si>
  <si>
    <t>fair, West wind 6mph</t>
  </si>
  <si>
    <t>100% overcast</t>
  </si>
  <si>
    <t>perfect</t>
  </si>
  <si>
    <t>SW 10mph, sunny, waves, no rain</t>
  </si>
  <si>
    <t>Secchi</t>
  </si>
  <si>
    <t>cloudy and breezy</t>
  </si>
  <si>
    <t>sunny NW  (120ccs filtered and tested for 60cc, so all values this season halved)</t>
  </si>
  <si>
    <t>sunny, NE wind</t>
  </si>
  <si>
    <t>Data not used because only one June sample</t>
  </si>
  <si>
    <t>Data not used because no late summer samples</t>
  </si>
  <si>
    <t>overcast, calm (DATA NOT USED BECAUSE ONLY ONE JUNE SAMPLE)</t>
  </si>
  <si>
    <t>Chl</t>
  </si>
  <si>
    <t>Chl-a-Avg</t>
  </si>
  <si>
    <t>Chl-a-Avg (ug/L)</t>
  </si>
  <si>
    <t>Chl-a avg</t>
  </si>
  <si>
    <t>Secchi ft avg</t>
  </si>
  <si>
    <t>Secchi avg (ft)</t>
  </si>
  <si>
    <t>Secchi ft (avg)</t>
  </si>
  <si>
    <t>Chlorophyll data inaccurate because no O-ring in filter holder and water leaked</t>
  </si>
  <si>
    <t>John Ressler said a DNR guy found zebra mussels in Twin Lakes in spring 2013, though not confirmed</t>
  </si>
  <si>
    <t>Pickerel: QAQC</t>
  </si>
  <si>
    <t>sunny, partly cloudy, rain yesterday morning and heavy rain 2 days previously. Light breeze about 5 mph out of the west</t>
  </si>
  <si>
    <t>Walloon, North QAQC</t>
  </si>
  <si>
    <t>15 knot wind, choppy, cloudy. Could not get very accurate readings of secchi</t>
  </si>
  <si>
    <t>cloudy, NW wind, mild gusts</t>
  </si>
  <si>
    <t>cloudy, slight wind SW</t>
  </si>
  <si>
    <t>partially cloudy, light wind W</t>
  </si>
  <si>
    <t>partly cloudy, waves 6", wind SW 5-10 mph</t>
  </si>
  <si>
    <t>clear, waves 6", wind ENE 5-10 mph</t>
  </si>
  <si>
    <t>partly cloudy, waves 0, wind W 0-3mph</t>
  </si>
  <si>
    <t>clear, waves 6", wind W 5mph</t>
  </si>
  <si>
    <t>clear, waves calm, wind NE &lt;5mph</t>
  </si>
  <si>
    <t>cloudy, waves 2-3", wind SE &gt;5mph</t>
  </si>
  <si>
    <t>clear, waves 6-8", wind N 15mph</t>
  </si>
  <si>
    <t>cloudy, waves a ripple, wind WSW &lt;5mph</t>
  </si>
  <si>
    <t>partly cloudy, waves 3-4", wind W 5mph</t>
  </si>
  <si>
    <t>clear, waves 12", wind W 10-15mph</t>
  </si>
  <si>
    <t>clear, waves 4-6", wind WNW 5mph</t>
  </si>
  <si>
    <t>clear, waves 8-12", wind W 10-15mph</t>
  </si>
  <si>
    <t>clear, waves 12", wind SSW 15mph</t>
  </si>
  <si>
    <t>clear, waves a ripple, wind NNW &lt;5mph</t>
  </si>
  <si>
    <t>partly cloudy, waves 6-8", wind W 10-12mph</t>
  </si>
  <si>
    <t>clear, waves calm, wind ESE &lt;5mph</t>
  </si>
  <si>
    <t>Larks</t>
  </si>
  <si>
    <t>cloudy, slight breeze from NW</t>
  </si>
  <si>
    <t>cloudy, still, prior to storm</t>
  </si>
  <si>
    <t>cloudy, after rain</t>
  </si>
  <si>
    <t>clear + sunny</t>
  </si>
  <si>
    <t>partly cloudy, breezy</t>
  </si>
  <si>
    <t>clear, light breeze, t-storm just passed</t>
  </si>
  <si>
    <t>sunny firm breeze</t>
  </si>
  <si>
    <t>mixed  sun and clouds, windy</t>
  </si>
  <si>
    <t>partly cloudy, very windy, difficult to keep boat stationary</t>
  </si>
  <si>
    <t>clear, wind N 10, pretty dry</t>
  </si>
  <si>
    <t>mostly cloudy, wind calm, still dry</t>
  </si>
  <si>
    <t>partly cloudy, wind &lt;5 N, still dry</t>
  </si>
  <si>
    <t>mostly cloudy, wind N 5-10, still very dry</t>
  </si>
  <si>
    <t>partly cloudy, wind N 5-10, still very dry</t>
  </si>
  <si>
    <t>sunny, wind calm, still dry</t>
  </si>
  <si>
    <t>partly cloudy, wind S 5, dry</t>
  </si>
  <si>
    <t>cloudy, wind S 5, pretty dry</t>
  </si>
  <si>
    <t>partly cloudy, wind WSW 10, still pretty dry</t>
  </si>
  <si>
    <t>clear, wind SW 5, had some rain</t>
  </si>
  <si>
    <t>mostly cloudy, wind calm, normal moisture</t>
  </si>
  <si>
    <t>mostly cloudy, wind S 5, normal</t>
  </si>
  <si>
    <t>partly cloudy, wind SW 5, normal</t>
  </si>
  <si>
    <t>sunny, slight S breezy</t>
  </si>
  <si>
    <t>sunny, N breeze</t>
  </si>
  <si>
    <t>sunny, partly southern beeze</t>
  </si>
  <si>
    <t>sunny, breezy NW</t>
  </si>
  <si>
    <t>sunny, westernly breeze</t>
  </si>
  <si>
    <t>sunny, easternly breeze</t>
  </si>
  <si>
    <t>sunny, NE breeze</t>
  </si>
  <si>
    <t>cloudy, NW breeze</t>
  </si>
  <si>
    <t>sunny, southerly breeze</t>
  </si>
  <si>
    <t>sunny, SE breeze</t>
  </si>
  <si>
    <t>sunny, rained earler, N breeze</t>
  </si>
  <si>
    <t>partly cloudy, light breeze SW</t>
  </si>
  <si>
    <t>partly cloudy, wind calm, no waves, no recent rain</t>
  </si>
  <si>
    <t>cloudy, calm, no waves, no recent rain</t>
  </si>
  <si>
    <t>cloudy, waves 1 foot, no recent rain, wind NW</t>
  </si>
  <si>
    <t>partly cloudy, waves 6", light rain, wind S 5</t>
  </si>
  <si>
    <t>sunny, calm, 1/2" rain 7/19</t>
  </si>
  <si>
    <t>cloudy, W wind 15mph, waves 6", 1.5" rain 7/26</t>
  </si>
  <si>
    <t>sunny, windy 10mph, waves 6", 0.5" rain 8/1/13</t>
  </si>
  <si>
    <t>cloudy, calm, no recent rain</t>
  </si>
  <si>
    <t>sunny, light breeze, no recent rain</t>
  </si>
  <si>
    <t>sunny morning, E wind but light</t>
  </si>
  <si>
    <t>clouty, bright, with little W wind</t>
  </si>
  <si>
    <t>cloudy with some ground breeze</t>
  </si>
  <si>
    <t>sunny bright, light SW breeze</t>
  </si>
  <si>
    <t>sunny bright, wind from NE, light chop</t>
  </si>
  <si>
    <t>rainy morning but bright</t>
  </si>
  <si>
    <t>mostly cloudy between some sunshine</t>
  </si>
  <si>
    <t>slightly overcase, lots of sunshine</t>
  </si>
  <si>
    <t>partly cloudy, light S beeze</t>
  </si>
  <si>
    <t>sunny morning, W breeze, some clouds</t>
  </si>
  <si>
    <t>sunny, bright, no wind</t>
  </si>
  <si>
    <t>sunny, big S wind and humid</t>
  </si>
  <si>
    <t>sunny ENE 7mph</t>
  </si>
  <si>
    <t>cloudy, overcast, 4mph W</t>
  </si>
  <si>
    <t>partly sunny, mostly sun</t>
  </si>
  <si>
    <t>sunny, N 12mph</t>
  </si>
  <si>
    <t>clouds + sun, 1mph S</t>
  </si>
  <si>
    <t>sunny, S 6mph</t>
  </si>
  <si>
    <t>sunny, WNW 8mph</t>
  </si>
  <si>
    <t>sunny, W 14mph, gust 18mph</t>
  </si>
  <si>
    <t>sunny, W 13mph</t>
  </si>
  <si>
    <t>haze - sunny, W 14mph, gust 24mph</t>
  </si>
  <si>
    <t>sunny, north wind 5-10mph</t>
  </si>
  <si>
    <t>sunny, north wind 10-15mph</t>
  </si>
  <si>
    <t>sunny, north wind 5mph</t>
  </si>
  <si>
    <t>partly sunny, W wind 5-10mph</t>
  </si>
  <si>
    <t>partly sunny, S wind 5-10mph</t>
  </si>
  <si>
    <t xml:space="preserve"> sunny, calm</t>
  </si>
  <si>
    <t>sunny, calm, satellite flyover</t>
  </si>
  <si>
    <t>sunny, N wind 5-10mph, satellite flyover</t>
  </si>
  <si>
    <t>cloudy, some sun, WSW 8mph, rain last 3 nights, satellite flyover</t>
  </si>
  <si>
    <t>mayfly hatch starting - tree pollen on surface, misc material suspended in water column</t>
  </si>
  <si>
    <t>day high temps in mid-upper 90's for 3 days prior to sampling</t>
  </si>
  <si>
    <t>sunny &amp; clouds, 1.5 - 2.4 mph (NW), ripples, rain 6/5</t>
  </si>
  <si>
    <t>clouds, 2.4mph winds ENE, ripples, rain 6/16</t>
  </si>
  <si>
    <t>clouds, wind SW 3.5-5.5mph, ripples</t>
  </si>
  <si>
    <t>light clouds, wind 0.4-2.5mph</t>
  </si>
  <si>
    <t>sunny, no wind, slight ripples on water, rain 7/4</t>
  </si>
  <si>
    <t>sunny, slight breeze SW</t>
  </si>
  <si>
    <t>overcast, wind W 0-1mph, no waves</t>
  </si>
  <si>
    <t>sun with clouds, ripples, no wind</t>
  </si>
  <si>
    <t>sun with clouds, light ripples</t>
  </si>
  <si>
    <t>partly cloudy, ripples</t>
  </si>
  <si>
    <t>clear, slight haze, wind</t>
  </si>
  <si>
    <t>there is one extra cl-a sample: 6/4/13 0.17mg/L</t>
  </si>
  <si>
    <t>cloudy, fairly calm, light N wind</t>
  </si>
  <si>
    <t>some clouds, sunny, light breeze, NW wind shifted S wind, calm</t>
  </si>
  <si>
    <t>mostly cloudy, windy SE, waves</t>
  </si>
  <si>
    <t>mostly cloudy, fairly calm, light breeze all directions but primarily from N</t>
  </si>
  <si>
    <t>partly cloudy, light NW breeze</t>
  </si>
  <si>
    <t>sunny, clear sky, light NW breeze, min waves</t>
  </si>
  <si>
    <t>cloudy, strong NW wind, heavy waves</t>
  </si>
  <si>
    <t>hazy, W wind, breezy</t>
  </si>
  <si>
    <t>havy, mostly cloudy, light chop, W wind, min breeze</t>
  </si>
  <si>
    <t>partly cluody, strong W wind, choppy</t>
  </si>
  <si>
    <t>clear / sunny</t>
  </si>
  <si>
    <t>hazy</t>
  </si>
  <si>
    <t>clear sky, light breeze from E, no recent rain, heavy ripple</t>
  </si>
  <si>
    <t>partly cloudy, course chop, WNW 12mph, no rain</t>
  </si>
  <si>
    <t>few high clouds, course chop, SW 10 mph, no rain</t>
  </si>
  <si>
    <t>slight ripple, clear skies, SW 2-3mph, heavy rain yesterday, 8A-9A</t>
  </si>
  <si>
    <t>slight ripple, clear skies, S 2 mph, no rain</t>
  </si>
  <si>
    <t>course ripple, partly cloudy, NW 7-10mph, windy gust, no rain</t>
  </si>
  <si>
    <t>sunny, clear skies, no rain, W 6 mph, course ripple</t>
  </si>
  <si>
    <t>few clouds, sun no rain, very windy yesterday, NW 7mph, course ripple</t>
  </si>
  <si>
    <t>cloudy, no rain last 24 hrs, winds W 7-8 mph, coarse chop</t>
  </si>
  <si>
    <t>mostly cloudy, lt rain in last 24 hr, wind SSW 5mph, coarse ripple</t>
  </si>
  <si>
    <t>sunny, no clouds, calm, no rain, no ripples</t>
  </si>
  <si>
    <t>mostly sunny, no rain, SSW 12mph, 1ft waves, whitecaps</t>
  </si>
  <si>
    <t>sunny, calm, no ripple, heavy rain yesterday</t>
  </si>
  <si>
    <t>satellite flyover</t>
  </si>
  <si>
    <t>partly cloudy, wind 5-10 SW, gusty, 1/4in rain in AM</t>
  </si>
  <si>
    <t>cloudy, light N wind ~5mph, no recent rain</t>
  </si>
  <si>
    <t>cloudy, misting, calm</t>
  </si>
  <si>
    <t>sunny, 5mph wind N, light chop</t>
  </si>
  <si>
    <t>sunny, 5mph wind S, choppy</t>
  </si>
  <si>
    <t>sunny, light wind S, light chop - smooth</t>
  </si>
  <si>
    <t>cloudy, cool, light N wind ~2-5mph. 1in rain last 24 hrs</t>
  </si>
  <si>
    <t>sunny, NW wind ~5mph, light chop</t>
  </si>
  <si>
    <t>sunny, light NW wind, smooth</t>
  </si>
  <si>
    <t>sunny, NW wind ~5-8mph, light chop,1in rain last 24hrs</t>
  </si>
  <si>
    <t>sunny, calm, light ripples on surface</t>
  </si>
  <si>
    <t>out of filters / test tube</t>
  </si>
  <si>
    <t>sunny, wind E 10-12mph, waves 8-10"</t>
  </si>
  <si>
    <t>sunny, wind W 6-8mph, waves 4-6"</t>
  </si>
  <si>
    <t>sunny, wind W 10-12mph, waves 8-10"</t>
  </si>
  <si>
    <t>overcast, wind NE 6-8mph, waves 3-5"</t>
  </si>
  <si>
    <t>sunny, wind SW 10-12mph, waves 6-12"</t>
  </si>
  <si>
    <t>sunny, wind W 1-3mph, waves 2-3", rain 7/10 PM</t>
  </si>
  <si>
    <t>sunny, wind W 10-12mph, waves 10-12", rain 7/19</t>
  </si>
  <si>
    <t>sunny, wind SW 1-3mph, waves 2-3"</t>
  </si>
  <si>
    <t>sunny, wind W 2-3mph, waves 3-4"</t>
  </si>
  <si>
    <t>partly cloudy, wind SW 6-8mph, waves 5-7"</t>
  </si>
  <si>
    <t>sunny, wind W 8-10mph, waves 8-10"</t>
  </si>
  <si>
    <t>partly cloudy, wind W 10-12mph, waves 10-12", rain 8/22 AM</t>
  </si>
  <si>
    <t>sunny, wind W 2-3mph, waves 2-4"</t>
  </si>
  <si>
    <t>sunny, wind W 1-2mph, waves 1-2"</t>
  </si>
  <si>
    <t>partly cloudy, wind W 2-3mph, waves 3-4", rain 9/22 AM</t>
  </si>
  <si>
    <t>4 1 7</t>
  </si>
  <si>
    <t>3 2 3</t>
  </si>
  <si>
    <t>4 1 5</t>
  </si>
  <si>
    <t>2 3 1</t>
  </si>
  <si>
    <t>partly cloudy, wind W &lt;5k</t>
  </si>
  <si>
    <t>cloudy, calm, rain yesterday</t>
  </si>
  <si>
    <t>sunny, wind &lt;5k, 20mph wind yesterday</t>
  </si>
  <si>
    <t>sunny, wind S 7k</t>
  </si>
  <si>
    <t>hazy clouds, winds &lt;5k</t>
  </si>
  <si>
    <t>sunny, dry, no clouds, no rain</t>
  </si>
  <si>
    <t>sunny, light N breeze</t>
  </si>
  <si>
    <t>sunny, still</t>
  </si>
  <si>
    <t>dark cloudy, S breeze</t>
  </si>
  <si>
    <t>sunny, SW breeze</t>
  </si>
  <si>
    <t>cloudy, light S breeze</t>
  </si>
  <si>
    <t>sunny, very light N breeze</t>
  </si>
  <si>
    <t>sunny, breeze N</t>
  </si>
  <si>
    <t>sunny, light breeze W</t>
  </si>
  <si>
    <t>sunny, windy N</t>
  </si>
  <si>
    <t>dick has water level data too throughout the summer</t>
  </si>
  <si>
    <t>sun &amp; clouds, no wind</t>
  </si>
  <si>
    <t>sun &amp; clouds, some wind 5-10mph</t>
  </si>
  <si>
    <t>sun &amp; cluods, some wind 5-10mph</t>
  </si>
  <si>
    <t>sun &amp; clouds, wind, 10-20mph</t>
  </si>
  <si>
    <t>sun &amp; clouds, light wind</t>
  </si>
  <si>
    <t>hot sun, clouds</t>
  </si>
  <si>
    <t>hot clouds, sun</t>
  </si>
  <si>
    <t>8/21 cl-a is the average of 3 values (2.28, 0.38, 2.63) bc there were 3 samples that day</t>
  </si>
  <si>
    <t>missing 8/21 sample. Could be one of the bass lake ones?</t>
  </si>
  <si>
    <t>cloudy, 2ft waves</t>
  </si>
  <si>
    <t>overcast, ripples, day before rain all day</t>
  </si>
  <si>
    <t>clear, sunny, 1ft waves</t>
  </si>
  <si>
    <t>partly cloudy, 2ft waves, windy, choppy</t>
  </si>
  <si>
    <t>partly cloudy, choppy, 2' waves, windy</t>
  </si>
  <si>
    <t>sunny, choppy, 3' waves, windy</t>
  </si>
  <si>
    <t>sunny, 1' waves, ripples</t>
  </si>
  <si>
    <t>cloudy, overcast, 2.5ft waves, windy</t>
  </si>
  <si>
    <t>overcast, slight wind</t>
  </si>
  <si>
    <t>sunny, slight wind, prior day very windy</t>
  </si>
  <si>
    <t>50% clouds, prior 3 days windy</t>
  </si>
  <si>
    <t>light wind SW, 35% clouds</t>
  </si>
  <si>
    <t>light NW breeze, sunny, high winds prior day</t>
  </si>
  <si>
    <t>light breeze, cloudy, high winds prior day</t>
  </si>
  <si>
    <t>sunny, wind light SW</t>
  </si>
  <si>
    <t>50% sun, light W breeze</t>
  </si>
  <si>
    <t>sunny, light breeze E</t>
  </si>
  <si>
    <t>too rough for Secchi</t>
  </si>
  <si>
    <t>cl-a samples destroyed</t>
  </si>
  <si>
    <t>mostly sunny, 5mph wind S, light chop</t>
  </si>
  <si>
    <t>cloudy, 5mph wind N, light chop</t>
  </si>
  <si>
    <t>mostly sunny, 10mph wind NW, light chop</t>
  </si>
  <si>
    <t>sunny, no recent rain, 5mph wind, light chop</t>
  </si>
  <si>
    <t>partly sunny, 5mph wind W, light chop</t>
  </si>
  <si>
    <t>sunny, recent rain storms last 2 days, cool weather, 15mph wind</t>
  </si>
  <si>
    <t>mostly cloudy, rain over night, 5mph N wind, light chop</t>
  </si>
  <si>
    <t>partly cloudy, no recent rain, 5mph W wind, light chop</t>
  </si>
  <si>
    <t>sunny, no recent rain, no wind, calm water</t>
  </si>
  <si>
    <t>scattered clouds, SE 10-15, 1-1.5' waves</t>
  </si>
  <si>
    <t>NW 15-20, very light scattered clouds, waves 1.5'</t>
  </si>
  <si>
    <t>S 5-10, scattered clouds, 4-6" waves</t>
  </si>
  <si>
    <t>NW 10-15, overcast, rain predicted, 1-2' waves</t>
  </si>
  <si>
    <t>light SE wind &lt;5, overcast to SE, clear NW, 2" waves</t>
  </si>
  <si>
    <t>WNW 10-15, clear, rain 2 days ago, 1'2' waves</t>
  </si>
  <si>
    <t>overcast N, scattered clouds S, pred rain 2pm, 1-1.5' waves</t>
  </si>
  <si>
    <t>clear, S wind 10-15, .5-1' waves</t>
  </si>
  <si>
    <t>clear, clouds to NE &amp; S horizon, rain last night, .5-1' waves</t>
  </si>
  <si>
    <t>stratus clouds SW, wind 10-12, rain 2 days, waves .5-1'</t>
  </si>
  <si>
    <t>sunny, rain 2 days ago, W wind 10, waves 4-6"</t>
  </si>
  <si>
    <t>west 10mph, scattered rain last night, stratus clouds to S and E, waves 4-6"</t>
  </si>
  <si>
    <t>mild overcast, light wind, calm water, no recent rain</t>
  </si>
  <si>
    <t>sunny, light wind, calm water, no recent rain</t>
  </si>
  <si>
    <t>overcast, light wind, flat water, no recent rain</t>
  </si>
  <si>
    <t>bright sun, medium wind, flat water, no recent rain</t>
  </si>
  <si>
    <t>bright sun, flat water, wind 10mph, recent downpours</t>
  </si>
  <si>
    <t>overcast, flat water, light wind, recent heavy rain</t>
  </si>
  <si>
    <t>sunny, flat water, light wind, no recent rain</t>
  </si>
  <si>
    <t>deep cloud shadows, light wind, calm water, no recent rain</t>
  </si>
  <si>
    <t>sunny, very light wind, flat water, no recent rain</t>
  </si>
  <si>
    <t>sunny, very light wind, flat water, rain 2 days ago</t>
  </si>
  <si>
    <t>overcast, light wind, light chop, no recent rain</t>
  </si>
  <si>
    <t>bright sun, light wind, flat water, no recent rain</t>
  </si>
  <si>
    <t>SE wind, windy, clouds</t>
  </si>
  <si>
    <t>clear, calm, NW wind</t>
  </si>
  <si>
    <t>clear, calm, S wind</t>
  </si>
  <si>
    <t>overcast, NW wind</t>
  </si>
  <si>
    <t>clear, light wind SW</t>
  </si>
  <si>
    <t>calm, S wind</t>
  </si>
  <si>
    <t>light wind E</t>
  </si>
  <si>
    <t>light wind W</t>
  </si>
  <si>
    <t>calm, NW wind</t>
  </si>
  <si>
    <t>clear, SE wind</t>
  </si>
  <si>
    <t>sunny, clear, calm</t>
  </si>
  <si>
    <t>mostly cloudy, calm</t>
  </si>
  <si>
    <t>hazy cirrus, NE 5-6mph</t>
  </si>
  <si>
    <t>sun, clear, waves &lt;1'</t>
  </si>
  <si>
    <t>partly cloudy, waves &lt;1ft</t>
  </si>
  <si>
    <t>mostly sunny, scattered cirrus, calm</t>
  </si>
  <si>
    <t>mostly sunny, scattered cirrus/cumulonimbus, NNE 5-8</t>
  </si>
  <si>
    <t>sunny, SW 2, waves &lt;1ft</t>
  </si>
  <si>
    <t>scattered cumulus, SW 5-7, waves &lt;1ft</t>
  </si>
  <si>
    <t>50% cum/stratus clouds, 7.5mph N</t>
  </si>
  <si>
    <t>mostly sunny, scattered cumulonimbus, waves 1ft</t>
  </si>
  <si>
    <t>S wind, sunny, few scattered clouds, light chop on lake, rain last night</t>
  </si>
  <si>
    <t>light NNW wind, clear, sunny, light chop</t>
  </si>
  <si>
    <t>S wind, partly/mostly cloudy, light chop</t>
  </si>
  <si>
    <t>sunny, mostly clear, light &amp; variable wind</t>
  </si>
  <si>
    <t>Charlevoix (West Main Basin)</t>
  </si>
  <si>
    <t>cloudy, 8mph SW, low waves &lt;1ft</t>
  </si>
  <si>
    <t>sunny, 5mph SE, low waves &lt;6"</t>
  </si>
  <si>
    <t>partly cloudy, 10mph N, &lt;1ft waves</t>
  </si>
  <si>
    <t>sunny, 7-8mph SW, waves 6"</t>
  </si>
  <si>
    <t>sunny, 7-8mph SE, waves 6"</t>
  </si>
  <si>
    <t>cloudy, 7-8mph SE, &lt;1' waves</t>
  </si>
  <si>
    <t>sunny, 10mph NW, 1ft waves</t>
  </si>
  <si>
    <t>sunny, no wind, flat calm</t>
  </si>
  <si>
    <t>sunny, &lt;5mph SW, 6" calm</t>
  </si>
  <si>
    <t>too rough of conditions</t>
  </si>
  <si>
    <t>partly cloudy to clear, almost calm</t>
  </si>
  <si>
    <t>partly cloudy, 10-15mph wind, 6" waves</t>
  </si>
  <si>
    <t>overcast, light wind, choppy</t>
  </si>
  <si>
    <t>clear, very choppy, 10mph wind N</t>
  </si>
  <si>
    <t>clear, light breeze, 5mph wind, ripple. No test - rough water and 1.5' waves</t>
  </si>
  <si>
    <t>overcast, light breeze, little breeze ripple</t>
  </si>
  <si>
    <t>partly cloudy, ripple, slight breeze</t>
  </si>
  <si>
    <t>partly cloudy, light westerly breeze</t>
  </si>
  <si>
    <t>partly cloudy, light NW breeze, rain ended at 9am</t>
  </si>
  <si>
    <t>light breeze W, few clouds</t>
  </si>
  <si>
    <t>heavy breeze NW, slightly overcast, 8" waves</t>
  </si>
  <si>
    <t>Dick is looking for someone to take his place next year. If he can't find anyone he will still do it</t>
  </si>
  <si>
    <t>sun, no recent rain, calm water, W wind 2knots</t>
  </si>
  <si>
    <t>sun, no recent rainstorms, W wind hardly any 1 knot</t>
  </si>
  <si>
    <t>sun, no recent rainstorms, very low/no wind</t>
  </si>
  <si>
    <t>no recent rain, partly cloudy, low wind from W</t>
  </si>
  <si>
    <t>recent rain, sunny, low wind from N 3 knots</t>
  </si>
  <si>
    <t>sun, no recent rain, wind from NW 12knots, 1ft large waves</t>
  </si>
  <si>
    <t>sun, no recent rain, 3 knots W wind, 0.5ft waves</t>
  </si>
  <si>
    <t>recent rain, NW wind 5mph, small waves</t>
  </si>
  <si>
    <t>recent rain 2 days ago, small waves, wind from NW 7 knots, sunny</t>
  </si>
  <si>
    <t>no recent rain, W 5knots, flat rolling waves</t>
  </si>
  <si>
    <t>bright sun, very choppy</t>
  </si>
  <si>
    <t>broken clouds, sunny, choppy</t>
  </si>
  <si>
    <t>broken clouds, slight chop</t>
  </si>
  <si>
    <t>bright sun, choppy</t>
  </si>
  <si>
    <t>*Theses Thumb Lake samples were accidently left on the counter  overnight before extraction and processing.  As a result, some of the Chl-A may have degraded giving artificially low values.  However, I don't think the difference would be very large.</t>
  </si>
  <si>
    <t>Chl-North</t>
  </si>
  <si>
    <t>Chl-South</t>
  </si>
  <si>
    <t>*two filters in one tube; label had a handwritten correction that double the sample volume</t>
  </si>
  <si>
    <t>Rain, wind NW rainstorm</t>
  </si>
  <si>
    <t>Sun NW wind</t>
  </si>
  <si>
    <t>W/NW winds sun and clouds</t>
  </si>
  <si>
    <t>N winds sun and clouds</t>
  </si>
  <si>
    <t>NW winds sun and clouds, after a rain</t>
  </si>
  <si>
    <t>NW winds sun and clouds</t>
  </si>
  <si>
    <t>sunny slight wind nw ripples</t>
  </si>
  <si>
    <t>north wind cloudy choppy</t>
  </si>
  <si>
    <t>sunny east wind slight ripple</t>
  </si>
  <si>
    <t>sunny choppy wind w/sw</t>
  </si>
  <si>
    <t>sunny light clouds calm light breeze sw</t>
  </si>
  <si>
    <t>sunny strong wind s/sw</t>
  </si>
  <si>
    <t>sunny slight wind s ripple</t>
  </si>
  <si>
    <t>sunny calm little riffle</t>
  </si>
  <si>
    <t>sunny riffle wind s/sw</t>
  </si>
  <si>
    <t>sunny light clouds light wind n/ne</t>
  </si>
  <si>
    <t>overcast, occasional sun light breeze s/sw</t>
  </si>
  <si>
    <t>sunny few clouds wind wnw</t>
  </si>
  <si>
    <t>overcast wind n wavy</t>
  </si>
  <si>
    <t>clear windy n 2' waves</t>
  </si>
  <si>
    <t>cloudy waves 1-2'</t>
  </si>
  <si>
    <t>partly cloudy 1' waves</t>
  </si>
  <si>
    <t>sunny 2' waves</t>
  </si>
  <si>
    <t>sunny 3'+ waves very windy</t>
  </si>
  <si>
    <t>partly cloudy calm</t>
  </si>
  <si>
    <t>sunny ne 5mph</t>
  </si>
  <si>
    <t>sunny s 10mph</t>
  </si>
  <si>
    <t>sunny light wind</t>
  </si>
  <si>
    <t>partly cloudy light winds</t>
  </si>
  <si>
    <t>hazy sun choppy</t>
  </si>
  <si>
    <t>sunny n wind 5mph</t>
  </si>
  <si>
    <t>cloudy n wind 10mph choppy 1.5 in rain in last 5 days</t>
  </si>
  <si>
    <t>sunny gusty wind</t>
  </si>
  <si>
    <t>partly cloudy s wind 5-7mph</t>
  </si>
  <si>
    <t>Satellite flyover:7/7,7/23,8/8,8/24</t>
  </si>
  <si>
    <t>sse 6mph mostly sunny, drizzle in morning</t>
  </si>
  <si>
    <t>sunny wavy sw 11mph thunderstorms yesterday</t>
  </si>
  <si>
    <t>sunny white caps wsw 10 mph rain yesterday</t>
  </si>
  <si>
    <t>w 4mph partly cloudy rain yesterday</t>
  </si>
  <si>
    <t>hazy sw 11 mph choppy</t>
  </si>
  <si>
    <t>clear no wind</t>
  </si>
  <si>
    <t>nothing recorded</t>
  </si>
  <si>
    <t>hazy no waves ese 5mph</t>
  </si>
  <si>
    <t>cloudy wind 0-5 e</t>
  </si>
  <si>
    <t>parly cloudy, calm wind s 0-5</t>
  </si>
  <si>
    <t>NA</t>
  </si>
  <si>
    <t>Partly cloudy sw 10</t>
  </si>
  <si>
    <t>sunny mild breeze</t>
  </si>
  <si>
    <t>cloudy sw 8-10</t>
  </si>
  <si>
    <t>sunny se 5</t>
  </si>
  <si>
    <t>sunny w 10</t>
  </si>
  <si>
    <t>sunny calm wind s 0-5mph</t>
  </si>
  <si>
    <t>sunny calm no wind</t>
  </si>
  <si>
    <t>sunny calm light s wind</t>
  </si>
  <si>
    <t>overcast light wind nw choppy</t>
  </si>
  <si>
    <t>clear calm light wind nw</t>
  </si>
  <si>
    <t>clear light wind w flat water</t>
  </si>
  <si>
    <t>clear light haze no wind flat water</t>
  </si>
  <si>
    <t>overcast flat water light wind s</t>
  </si>
  <si>
    <t>hazy, sunny, flat water lots of pollen and plant debris in water</t>
  </si>
  <si>
    <t>overcast flat water wind se 8-10mph</t>
  </si>
  <si>
    <t>overcast flat water no wind much rain in last two days</t>
  </si>
  <si>
    <t>na</t>
  </si>
  <si>
    <t>clear 5-10nw</t>
  </si>
  <si>
    <t>overcast NW 10</t>
  </si>
  <si>
    <t>70% overcast nw 10 mph rain yesterday</t>
  </si>
  <si>
    <t>scattered stratus nnw 10 rain two days ago</t>
  </si>
  <si>
    <t>clear sunny nw0-5 no rain</t>
  </si>
  <si>
    <t>scattered stratus wsw 5-10</t>
  </si>
  <si>
    <t>overcast but sunny nw 5-10</t>
  </si>
  <si>
    <t>scattered cumulus nw 10-15</t>
  </si>
  <si>
    <t>ssw 5-10 light rain last night scattered cumulus</t>
  </si>
  <si>
    <t>wnw5-10 scattered clouds to n&amp;e no rain in 5-6 days</t>
  </si>
  <si>
    <t>wnw5 rain on and off last two days</t>
  </si>
  <si>
    <t>nnw 5-10 stratus clouds to sw cumulus to e</t>
  </si>
  <si>
    <t>sunny, S-SE wind, 1.5 ft waves</t>
  </si>
  <si>
    <t>sunny, E-NE wind 6mph</t>
  </si>
  <si>
    <t>overcast, SW wind 8mph</t>
  </si>
  <si>
    <t>sunny, W-SW wind 11mph</t>
  </si>
  <si>
    <t>sunny-slight haze, NW wind 7mph</t>
  </si>
  <si>
    <t>sunny, W-SW wind 5mph, choppy waves</t>
  </si>
  <si>
    <t>sunny, NW wind 7mph</t>
  </si>
  <si>
    <t>sunny, NW wind 5mph</t>
  </si>
  <si>
    <t>hazy, 11mph wind</t>
  </si>
  <si>
    <t>ovecast, E-NE wind 8mph</t>
  </si>
  <si>
    <t>partly cloudy, SE wind</t>
  </si>
  <si>
    <t>clear, S wind</t>
  </si>
  <si>
    <t>overcast, SE wind</t>
  </si>
  <si>
    <t>partly cloudy, W wind</t>
  </si>
  <si>
    <t>cloudy, S wind</t>
  </si>
  <si>
    <t>sunny, NW wind</t>
  </si>
  <si>
    <t>sunny, S wind</t>
  </si>
  <si>
    <t>overcast, W wind</t>
  </si>
  <si>
    <t>cloudy, E wind</t>
  </si>
  <si>
    <t>clear, NW wind</t>
  </si>
  <si>
    <t>partly cloudy, W-SW breeze</t>
  </si>
  <si>
    <t>overcast, S breeze</t>
  </si>
  <si>
    <t>overcast, SW breeze, 8" waves</t>
  </si>
  <si>
    <t>hazey, S light breeze</t>
  </si>
  <si>
    <t>clear, W wind 6mph</t>
  </si>
  <si>
    <t>windy,waves</t>
  </si>
  <si>
    <t>overcast, calm  -last sample did not have proper sticker</t>
  </si>
  <si>
    <t>winds 5-10mph, 1f waves</t>
  </si>
  <si>
    <t>winds 2-3 mph</t>
  </si>
  <si>
    <t>winds 4-5 mph</t>
  </si>
  <si>
    <t>winds 4-5mph</t>
  </si>
  <si>
    <t>winds 5-6mph</t>
  </si>
  <si>
    <t>clear, winds 6 mph</t>
  </si>
  <si>
    <t>cloudy, winds 2 mph</t>
  </si>
  <si>
    <t>clear, winds 5 mph</t>
  </si>
  <si>
    <t>partly cloudy, winds 5 mph</t>
  </si>
  <si>
    <t>partly cloudy ,winds  5 mph</t>
  </si>
  <si>
    <t>partly cloudy, winds 11 mph</t>
  </si>
  <si>
    <t>cloudy, wind 8 mph</t>
  </si>
  <si>
    <t>sunny, moderate wind</t>
  </si>
  <si>
    <t>clear skies, modeate wind</t>
  </si>
  <si>
    <t>overcast, moderate wind,</t>
  </si>
  <si>
    <t>partly cloudy, moderate win</t>
  </si>
  <si>
    <t>partly cloudy, light wind</t>
  </si>
  <si>
    <t>clear skies, windy</t>
  </si>
  <si>
    <t>cloudy, green tint on water(?)</t>
  </si>
  <si>
    <t>clear, W wind 5-10mph</t>
  </si>
  <si>
    <t>clear, W wind 10-12mph</t>
  </si>
  <si>
    <t>overcast-showers, calm</t>
  </si>
  <si>
    <t>partly cloudy, W wind 5-10mph</t>
  </si>
  <si>
    <t>cloudy, W wind 5-10mph</t>
  </si>
  <si>
    <t>cloudy, S wind, waves 6"</t>
  </si>
  <si>
    <t>clear, W-NW wind 8-10mph</t>
  </si>
  <si>
    <t>clear, hazy, calm</t>
  </si>
  <si>
    <t>clear, W-NW wind 10-12mph</t>
  </si>
  <si>
    <t>partly cloudy, SW wind 15-18mph</t>
  </si>
  <si>
    <t>sunny, NW breeze</t>
  </si>
  <si>
    <t>bright and sunny, NE breeze</t>
  </si>
  <si>
    <t>bright and sunny, W breeze</t>
  </si>
  <si>
    <t>sunny, W breeze</t>
  </si>
  <si>
    <t>clear, N-NW wind 5mph</t>
  </si>
  <si>
    <t>sunny,N-NE wind</t>
  </si>
  <si>
    <t>cloudy, N-NE wind</t>
  </si>
  <si>
    <t>partly cloudy, N-NE wind 5mph</t>
  </si>
  <si>
    <t>partly cloudy, wind 5-10mph</t>
  </si>
  <si>
    <t>hazy,W-NW 5mph</t>
  </si>
  <si>
    <t>cloudy, NE 5mph</t>
  </si>
  <si>
    <t>sunny, NE 5mph</t>
  </si>
  <si>
    <t>sunny, W-SW 10mph</t>
  </si>
  <si>
    <t>sunny, west wind 5-10mph</t>
  </si>
  <si>
    <t>sunny NW wind 5-10mph</t>
  </si>
  <si>
    <t>sunny, S wind 5-10mph</t>
  </si>
  <si>
    <t>partly cloudy, N wind 10MPH</t>
  </si>
  <si>
    <t>sunny, SW wind 5-10mph, 6" waves</t>
  </si>
  <si>
    <t>sunny, SW wind 5 mph</t>
  </si>
  <si>
    <t>partly sunny, SW wind 10mph, 6" chop</t>
  </si>
  <si>
    <t>partly cloudy, wind 10-15 mph, light to medium rain</t>
  </si>
  <si>
    <t>sunny, NW wind 10mph</t>
  </si>
  <si>
    <t>partly cloudy, wind 10-20mph</t>
  </si>
  <si>
    <t>partly cloudy, wind 10-15mph</t>
  </si>
  <si>
    <t>partly sunny, SE win 5-10mph, heavy rain 48hrs ago</t>
  </si>
  <si>
    <t>partly cloudy, S wind 5mph</t>
  </si>
  <si>
    <t>sunny, E breezy</t>
  </si>
  <si>
    <t>cloudy,calm</t>
  </si>
  <si>
    <t>sunny, W-SW wind 10mph</t>
  </si>
  <si>
    <t>cloudy, S-SW wind 5mph</t>
  </si>
  <si>
    <t>partly cloudy, NW wind 8mph</t>
  </si>
  <si>
    <t>cloudy 9mph</t>
  </si>
  <si>
    <t>?</t>
  </si>
  <si>
    <t>sunny, S-SE light wind</t>
  </si>
  <si>
    <t>cloudy, S-SW wind, light rain</t>
  </si>
  <si>
    <t>sunny, E-SE wind, 16mph wind, heavy rain</t>
  </si>
  <si>
    <t>partly sunny, calm</t>
  </si>
  <si>
    <t>partly cloudy, coarse chop</t>
  </si>
  <si>
    <t>sunny, heavy rain</t>
  </si>
  <si>
    <t>sunny, no rain, W-NW 7mph 6" waves</t>
  </si>
  <si>
    <t>W wind 5-6mph ripple mostly cloudy</t>
  </si>
  <si>
    <t xml:space="preserve">W-NW wind </t>
  </si>
  <si>
    <t>NW Wind  3mph</t>
  </si>
  <si>
    <t xml:space="preserve">NW wind 15mph, 1' waves </t>
  </si>
  <si>
    <t>sunny, wind S -8mph, waves 5'-7'</t>
  </si>
  <si>
    <t>sunny wind W 5-7mpj</t>
  </si>
  <si>
    <t>overcast, wind SE 2-4mph</t>
  </si>
  <si>
    <t>sunny wind W 8-10mph</t>
  </si>
  <si>
    <t>sunny, light breeze, waves 2"-3"</t>
  </si>
  <si>
    <t>sunny, wind W 5-7mph, waves 3-5"</t>
  </si>
  <si>
    <t>partly cloudy, wind W 4-6mph</t>
  </si>
  <si>
    <t>sunny, wind W 5-7mph</t>
  </si>
  <si>
    <t>partly cloudy, wind W</t>
  </si>
  <si>
    <t>overcast wind W</t>
  </si>
  <si>
    <t>sunny, wind SW</t>
  </si>
  <si>
    <t>sunnt wind SW</t>
  </si>
  <si>
    <t>partly cloudy, wind NW 3-5mph, rain AM</t>
  </si>
  <si>
    <t>mostly sunny,calm</t>
  </si>
  <si>
    <t>cloudy, win 3mph</t>
  </si>
  <si>
    <t>mostly sunny, light breeze</t>
  </si>
  <si>
    <t>mostly cloudy, light breeze</t>
  </si>
  <si>
    <t>sunny,breezy</t>
  </si>
  <si>
    <t>3 1</t>
  </si>
  <si>
    <t xml:space="preserve">2 2 5 </t>
  </si>
  <si>
    <t xml:space="preserve">4 1 </t>
  </si>
  <si>
    <t xml:space="preserve">3 1 9 </t>
  </si>
  <si>
    <t xml:space="preserve">6 1 11 </t>
  </si>
  <si>
    <t xml:space="preserve">1 1 7 </t>
  </si>
  <si>
    <t xml:space="preserve">4 2 1 </t>
  </si>
  <si>
    <t xml:space="preserve"> 6 1 9 </t>
  </si>
  <si>
    <t>windy,overcast</t>
  </si>
  <si>
    <t>overcast,windy</t>
  </si>
  <si>
    <t>overcast,breezy</t>
  </si>
  <si>
    <t>partly cloudy, S breeze</t>
  </si>
  <si>
    <t>mostly sunny, E wind</t>
  </si>
  <si>
    <t>cloudy, S breeze</t>
  </si>
  <si>
    <t>cloudy, some light rain</t>
  </si>
  <si>
    <t>brihgt and sunny</t>
  </si>
  <si>
    <t>sunny, light NW breeze</t>
  </si>
  <si>
    <t>parlt sunny, light SW breeze</t>
  </si>
  <si>
    <t>sunny,slight chop</t>
  </si>
  <si>
    <t>bright, sunny, calm</t>
  </si>
  <si>
    <t>clouds, wind W-SW</t>
  </si>
  <si>
    <t>sun,rain</t>
  </si>
  <si>
    <t>partly cloduy, rain, wind</t>
  </si>
  <si>
    <t>wind W-NW</t>
  </si>
  <si>
    <t>wind NW</t>
  </si>
  <si>
    <t>cloudy, calm, 100% humidity</t>
  </si>
  <si>
    <t>light rain, calm</t>
  </si>
  <si>
    <t>cloudy, wind NW</t>
  </si>
  <si>
    <t>sunny, wind 5-10k</t>
  </si>
  <si>
    <t>cloudy, wind W 7k</t>
  </si>
  <si>
    <t>sunny, rain, wind 15k</t>
  </si>
  <si>
    <t>overcast, rain, wind calm</t>
  </si>
  <si>
    <t>sunny, wind SE 5mph</t>
  </si>
  <si>
    <t>sunny wind, W-SW 12mph</t>
  </si>
  <si>
    <t>cloudy, some rain</t>
  </si>
  <si>
    <t>cloudy, wind S 12mph</t>
  </si>
  <si>
    <t>sunny, hazy, wind W 13mph</t>
  </si>
  <si>
    <t>partly cloudy, heavy rain, wind 15mph</t>
  </si>
  <si>
    <t>sunny, hazy</t>
  </si>
  <si>
    <t>sunny, some clouds, wind 12mph N</t>
  </si>
  <si>
    <t>partly sunny, wind E 9mph</t>
  </si>
  <si>
    <t>parlty cloudy, waves</t>
  </si>
  <si>
    <t>cloudy, calm, 8mph W-NW</t>
  </si>
  <si>
    <t>NW wind</t>
  </si>
  <si>
    <t>sunny, wind N moderate</t>
  </si>
  <si>
    <t>N sunny, light</t>
  </si>
  <si>
    <t>sunny, S wind strong</t>
  </si>
  <si>
    <t>sunny, N wind</t>
  </si>
  <si>
    <t>sunny, light</t>
  </si>
  <si>
    <t>sunny, light NW wind</t>
  </si>
  <si>
    <t>sunny, NE moderate wind</t>
  </si>
  <si>
    <t>cloudy, very light NE wind</t>
  </si>
  <si>
    <t>calm, sun</t>
  </si>
  <si>
    <t>choppy, sun</t>
  </si>
  <si>
    <t>slight chop, sun</t>
  </si>
  <si>
    <t>sun/chop</t>
  </si>
  <si>
    <t>sun, slight breeze</t>
  </si>
  <si>
    <t>sun, chop</t>
  </si>
  <si>
    <t>sun, light chop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</si>
</sst>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;@"/>
    <numFmt numFmtId="165" formatCode="0.0"/>
    <numFmt numFmtId="166" formatCode="m/d/yy;@"/>
    <numFmt numFmtId="167" formatCode="0.0000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10"/>
      <name val="Courier New"/>
      <family val="3"/>
    </font>
    <font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85">
    <xf numFmtId="0" fontId="0" fillId="0" borderId="0"/>
    <xf numFmtId="0" fontId="2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0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92">
    <xf numFmtId="0" fontId="0" fillId="0" borderId="0" xfId="0"/>
    <xf numFmtId="1" fontId="0" fillId="0" borderId="0" xfId="0" applyNumberFormat="1"/>
    <xf numFmtId="14" fontId="0" fillId="0" borderId="0" xfId="0" applyNumberFormat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2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15" fillId="0" borderId="0" xfId="0" applyFont="1"/>
    <xf numFmtId="0" fontId="0" fillId="0" borderId="0" xfId="0" applyNumberFormat="1"/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right" vertical="center"/>
    </xf>
    <xf numFmtId="0" fontId="0" fillId="0" borderId="0" xfId="0" applyAlignment="1">
      <alignment horizontal="right"/>
    </xf>
    <xf numFmtId="0" fontId="17" fillId="0" borderId="0" xfId="0" applyFont="1"/>
    <xf numFmtId="2" fontId="17" fillId="0" borderId="0" xfId="0" applyNumberFormat="1" applyFont="1"/>
    <xf numFmtId="2" fontId="17" fillId="0" borderId="0" xfId="0" applyNumberFormat="1" applyFont="1" applyAlignment="1">
      <alignment horizontal="right"/>
    </xf>
    <xf numFmtId="2" fontId="17" fillId="0" borderId="0" xfId="0" applyNumberFormat="1" applyFont="1" applyAlignment="1">
      <alignment horizontal="left"/>
    </xf>
    <xf numFmtId="165" fontId="17" fillId="0" borderId="0" xfId="0" applyNumberFormat="1" applyFont="1" applyAlignment="1">
      <alignment horizontal="left"/>
    </xf>
    <xf numFmtId="14" fontId="17" fillId="0" borderId="0" xfId="0" applyNumberFormat="1" applyFont="1"/>
    <xf numFmtId="2" fontId="0" fillId="0" borderId="0" xfId="0" applyNumberFormat="1" applyAlignment="1">
      <alignment horizontal="left"/>
    </xf>
    <xf numFmtId="0" fontId="19" fillId="0" borderId="0" xfId="0" applyFont="1"/>
    <xf numFmtId="1" fontId="0" fillId="0" borderId="0" xfId="0" applyNumberFormat="1" applyAlignment="1">
      <alignment horizontal="right"/>
    </xf>
    <xf numFmtId="1" fontId="15" fillId="0" borderId="0" xfId="0" applyNumberFormat="1" applyFont="1"/>
    <xf numFmtId="2" fontId="0" fillId="0" borderId="0" xfId="0" applyNumberFormat="1" applyAlignment="1">
      <alignment horizontal="left" vertical="center"/>
    </xf>
    <xf numFmtId="0" fontId="0" fillId="0" borderId="0" xfId="0" applyAlignment="1">
      <alignment horizontal="left"/>
    </xf>
    <xf numFmtId="2" fontId="17" fillId="0" borderId="0" xfId="0" applyNumberFormat="1" applyFont="1" applyAlignment="1"/>
    <xf numFmtId="2" fontId="0" fillId="0" borderId="0" xfId="0" applyNumberFormat="1" applyAlignment="1"/>
    <xf numFmtId="0" fontId="17" fillId="0" borderId="0" xfId="0" applyFont="1" applyAlignment="1"/>
    <xf numFmtId="2" fontId="0" fillId="0" borderId="0" xfId="0" applyNumberFormat="1" applyAlignment="1">
      <alignment vertical="center"/>
    </xf>
    <xf numFmtId="166" fontId="20" fillId="0" borderId="0" xfId="0" applyNumberFormat="1" applyFont="1" applyFill="1" applyBorder="1" applyAlignment="1"/>
    <xf numFmtId="0" fontId="20" fillId="0" borderId="0" xfId="0" applyFont="1" applyFill="1" applyBorder="1" applyAlignment="1"/>
    <xf numFmtId="2" fontId="20" fillId="0" borderId="0" xfId="0" applyNumberFormat="1" applyFont="1" applyFill="1" applyBorder="1" applyAlignment="1"/>
    <xf numFmtId="0" fontId="17" fillId="0" borderId="0" xfId="0" applyFont="1" applyAlignment="1">
      <alignment horizontal="center"/>
    </xf>
    <xf numFmtId="1" fontId="17" fillId="0" borderId="0" xfId="0" applyNumberFormat="1" applyFont="1" applyAlignment="1">
      <alignment horizontal="center"/>
    </xf>
    <xf numFmtId="166" fontId="0" fillId="0" borderId="0" xfId="0" applyNumberFormat="1"/>
    <xf numFmtId="165" fontId="17" fillId="0" borderId="0" xfId="0" applyNumberFormat="1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2" fontId="0" fillId="0" borderId="0" xfId="0" applyNumberFormat="1" applyBorder="1"/>
    <xf numFmtId="0" fontId="0" fillId="0" borderId="1" xfId="0" applyBorder="1"/>
    <xf numFmtId="14" fontId="0" fillId="0" borderId="1" xfId="0" applyNumberFormat="1" applyBorder="1"/>
    <xf numFmtId="2" fontId="0" fillId="0" borderId="1" xfId="0" applyNumberFormat="1" applyBorder="1"/>
    <xf numFmtId="0" fontId="0" fillId="0" borderId="1" xfId="0" applyBorder="1" applyAlignment="1">
      <alignment horizontal="right"/>
    </xf>
    <xf numFmtId="2" fontId="0" fillId="0" borderId="1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2" fontId="0" fillId="0" borderId="1" xfId="0" applyNumberFormat="1" applyBorder="1" applyAlignment="1">
      <alignment horizontal="left"/>
    </xf>
    <xf numFmtId="0" fontId="0" fillId="0" borderId="0" xfId="0" applyFont="1" applyFill="1" applyBorder="1"/>
    <xf numFmtId="0" fontId="15" fillId="0" borderId="0" xfId="0" applyFont="1" applyFill="1" applyBorder="1"/>
    <xf numFmtId="165" fontId="0" fillId="0" borderId="0" xfId="0" applyNumberFormat="1" applyAlignment="1">
      <alignment horizontal="right"/>
    </xf>
    <xf numFmtId="2" fontId="0" fillId="0" borderId="0" xfId="0" applyNumberFormat="1" applyFill="1" applyAlignment="1">
      <alignment horizontal="left"/>
    </xf>
    <xf numFmtId="0" fontId="0" fillId="0" borderId="0" xfId="0" applyFill="1" applyBorder="1" applyAlignment="1">
      <alignment horizontal="right"/>
    </xf>
    <xf numFmtId="2" fontId="0" fillId="0" borderId="0" xfId="0" applyNumberFormat="1" applyFill="1" applyBorder="1" applyAlignment="1">
      <alignment horizontal="right"/>
    </xf>
    <xf numFmtId="0" fontId="17" fillId="0" borderId="0" xfId="0" applyFont="1" applyAlignment="1">
      <alignment wrapText="1"/>
    </xf>
    <xf numFmtId="2" fontId="17" fillId="0" borderId="0" xfId="0" applyNumberFormat="1" applyFont="1" applyAlignment="1">
      <alignment wrapText="1"/>
    </xf>
    <xf numFmtId="2" fontId="24" fillId="0" borderId="0" xfId="0" applyNumberFormat="1" applyFont="1" applyBorder="1"/>
    <xf numFmtId="2" fontId="15" fillId="0" borderId="0" xfId="0" applyNumberFormat="1" applyFont="1" applyBorder="1"/>
    <xf numFmtId="2" fontId="15" fillId="0" borderId="0" xfId="0" applyNumberFormat="1" applyFont="1" applyBorder="1" applyAlignment="1">
      <alignment horizontal="right"/>
    </xf>
    <xf numFmtId="0" fontId="0" fillId="0" borderId="2" xfId="0" applyBorder="1"/>
    <xf numFmtId="2" fontId="0" fillId="0" borderId="2" xfId="0" applyNumberFormat="1" applyBorder="1"/>
    <xf numFmtId="2" fontId="0" fillId="0" borderId="2" xfId="0" applyNumberFormat="1" applyBorder="1" applyAlignment="1">
      <alignment horizontal="right"/>
    </xf>
    <xf numFmtId="14" fontId="0" fillId="0" borderId="2" xfId="0" applyNumberFormat="1" applyBorder="1"/>
    <xf numFmtId="2" fontId="0" fillId="0" borderId="0" xfId="0" applyNumberFormat="1" applyFill="1" applyBorder="1"/>
    <xf numFmtId="167" fontId="0" fillId="0" borderId="0" xfId="0" applyNumberFormat="1" applyFill="1" applyBorder="1"/>
    <xf numFmtId="2" fontId="0" fillId="0" borderId="0" xfId="0" applyNumberFormat="1" applyFill="1" applyBorder="1" applyAlignment="1"/>
    <xf numFmtId="2" fontId="0" fillId="0" borderId="0" xfId="0" applyNumberFormat="1" applyFont="1" applyFill="1" applyBorder="1"/>
    <xf numFmtId="0" fontId="17" fillId="0" borderId="0" xfId="0" applyFont="1" applyBorder="1"/>
    <xf numFmtId="2" fontId="17" fillId="0" borderId="0" xfId="0" applyNumberFormat="1" applyFont="1" applyBorder="1"/>
    <xf numFmtId="2" fontId="17" fillId="0" borderId="0" xfId="0" applyNumberFormat="1" applyFont="1" applyBorder="1" applyAlignment="1"/>
    <xf numFmtId="165" fontId="17" fillId="0" borderId="0" xfId="0" applyNumberFormat="1" applyFont="1" applyBorder="1"/>
    <xf numFmtId="2" fontId="0" fillId="0" borderId="0" xfId="0" applyNumberFormat="1" applyBorder="1" applyAlignment="1"/>
    <xf numFmtId="165" fontId="0" fillId="0" borderId="0" xfId="0" applyNumberFormat="1" applyBorder="1"/>
    <xf numFmtId="2" fontId="0" fillId="0" borderId="0" xfId="0" applyNumberFormat="1" applyBorder="1" applyAlignment="1">
      <alignment horizontal="right" vertical="center"/>
    </xf>
    <xf numFmtId="14" fontId="0" fillId="0" borderId="0" xfId="0" applyNumberFormat="1" applyBorder="1" applyAlignment="1">
      <alignment horizontal="center" vertical="center"/>
    </xf>
    <xf numFmtId="2" fontId="0" fillId="0" borderId="0" xfId="0" applyNumberFormat="1" applyBorder="1" applyAlignment="1">
      <alignment vertical="center"/>
    </xf>
    <xf numFmtId="164" fontId="0" fillId="0" borderId="0" xfId="0" applyNumberFormat="1" applyBorder="1"/>
    <xf numFmtId="0" fontId="0" fillId="0" borderId="0" xfId="0" applyBorder="1" applyAlignment="1"/>
    <xf numFmtId="166" fontId="0" fillId="0" borderId="0" xfId="0" applyNumberFormat="1" applyBorder="1"/>
    <xf numFmtId="1" fontId="0" fillId="0" borderId="0" xfId="0" applyNumberFormat="1" applyBorder="1"/>
    <xf numFmtId="14" fontId="17" fillId="0" borderId="0" xfId="0" applyNumberFormat="1" applyFont="1" applyBorder="1"/>
    <xf numFmtId="0" fontId="17" fillId="0" borderId="0" xfId="0" applyFont="1" applyBorder="1" applyAlignment="1"/>
    <xf numFmtId="0" fontId="15" fillId="0" borderId="0" xfId="0" applyFont="1" applyFill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" fontId="17" fillId="0" borderId="0" xfId="0" applyNumberFormat="1" applyFont="1" applyBorder="1"/>
    <xf numFmtId="1" fontId="0" fillId="0" borderId="0" xfId="0" applyNumberFormat="1" applyFill="1" applyBorder="1"/>
    <xf numFmtId="2" fontId="17" fillId="0" borderId="0" xfId="0" applyNumberFormat="1" applyFont="1" applyBorder="1" applyAlignment="1">
      <alignment horizontal="right"/>
    </xf>
    <xf numFmtId="2" fontId="17" fillId="0" borderId="0" xfId="0" applyNumberFormat="1" applyFont="1" applyBorder="1" applyAlignment="1">
      <alignment horizontal="left"/>
    </xf>
    <xf numFmtId="0" fontId="15" fillId="0" borderId="0" xfId="0" applyFont="1" applyBorder="1"/>
    <xf numFmtId="2" fontId="0" fillId="0" borderId="0" xfId="0" applyNumberFormat="1" applyBorder="1" applyAlignment="1">
      <alignment horizontal="center" vertical="center"/>
    </xf>
    <xf numFmtId="0" fontId="13" fillId="0" borderId="0" xfId="2" applyBorder="1"/>
    <xf numFmtId="2" fontId="15" fillId="0" borderId="0" xfId="0" applyNumberFormat="1" applyFont="1" applyFill="1" applyBorder="1"/>
    <xf numFmtId="14" fontId="23" fillId="0" borderId="0" xfId="1" applyNumberFormat="1" applyBorder="1"/>
    <xf numFmtId="0" fontId="23" fillId="0" borderId="0" xfId="1" applyBorder="1"/>
    <xf numFmtId="14" fontId="0" fillId="0" borderId="0" xfId="0" applyNumberFormat="1" applyBorder="1" applyAlignment="1"/>
    <xf numFmtId="14" fontId="0" fillId="0" borderId="0" xfId="0" applyNumberFormat="1" applyBorder="1" applyAlignment="1">
      <alignment vertical="center"/>
    </xf>
    <xf numFmtId="164" fontId="0" fillId="0" borderId="0" xfId="0" applyNumberFormat="1" applyBorder="1" applyAlignment="1"/>
    <xf numFmtId="165" fontId="0" fillId="0" borderId="0" xfId="0" applyNumberFormat="1" applyBorder="1" applyAlignment="1"/>
    <xf numFmtId="14" fontId="15" fillId="0" borderId="0" xfId="0" applyNumberFormat="1" applyFont="1" applyBorder="1"/>
    <xf numFmtId="1" fontId="17" fillId="0" borderId="0" xfId="0" applyNumberFormat="1" applyFont="1" applyBorder="1" applyAlignment="1">
      <alignment horizontal="left"/>
    </xf>
    <xf numFmtId="49" fontId="17" fillId="0" borderId="0" xfId="0" applyNumberFormat="1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1" fontId="0" fillId="0" borderId="0" xfId="0" applyNumberFormat="1" applyBorder="1" applyAlignment="1">
      <alignment horizontal="left"/>
    </xf>
    <xf numFmtId="49" fontId="0" fillId="0" borderId="0" xfId="0" applyNumberFormat="1" applyBorder="1" applyAlignment="1">
      <alignment horizontal="left"/>
    </xf>
    <xf numFmtId="14" fontId="0" fillId="0" borderId="0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165" fontId="0" fillId="0" borderId="0" xfId="0" applyNumberFormat="1" applyBorder="1" applyAlignment="1">
      <alignment horizontal="left"/>
    </xf>
    <xf numFmtId="0" fontId="15" fillId="0" borderId="0" xfId="0" applyFont="1" applyBorder="1" applyAlignment="1">
      <alignment horizontal="left"/>
    </xf>
    <xf numFmtId="14" fontId="15" fillId="0" borderId="0" xfId="0" applyNumberFormat="1" applyFont="1" applyBorder="1" applyAlignment="1">
      <alignment horizontal="right"/>
    </xf>
    <xf numFmtId="14" fontId="0" fillId="0" borderId="0" xfId="0" applyNumberFormat="1" applyBorder="1" applyAlignment="1">
      <alignment horizontal="right"/>
    </xf>
    <xf numFmtId="2" fontId="15" fillId="0" borderId="0" xfId="0" applyNumberFormat="1" applyFont="1" applyBorder="1" applyAlignment="1">
      <alignment horizontal="left"/>
    </xf>
    <xf numFmtId="14" fontId="12" fillId="0" borderId="0" xfId="1" applyNumberFormat="1" applyFont="1" applyBorder="1"/>
    <xf numFmtId="0" fontId="0" fillId="0" borderId="0" xfId="0" applyNumberFormat="1" applyBorder="1"/>
    <xf numFmtId="2" fontId="0" fillId="0" borderId="0" xfId="0" applyNumberFormat="1" applyFill="1" applyBorder="1" applyAlignment="1">
      <alignment horizontal="left"/>
    </xf>
    <xf numFmtId="2" fontId="0" fillId="0" borderId="0" xfId="0" applyNumberFormat="1" applyBorder="1" applyAlignment="1">
      <alignment horizontal="center"/>
    </xf>
    <xf numFmtId="2" fontId="26" fillId="0" borderId="0" xfId="1" applyNumberFormat="1" applyFont="1" applyBorder="1"/>
    <xf numFmtId="0" fontId="27" fillId="0" borderId="0" xfId="8"/>
    <xf numFmtId="2" fontId="27" fillId="0" borderId="0" xfId="8" applyNumberFormat="1" applyBorder="1"/>
    <xf numFmtId="2" fontId="27" fillId="0" borderId="0" xfId="8" applyNumberFormat="1" applyBorder="1"/>
    <xf numFmtId="0" fontId="10" fillId="0" borderId="0" xfId="12"/>
    <xf numFmtId="0" fontId="17" fillId="0" borderId="0" xfId="8" applyNumberFormat="1" applyFont="1"/>
    <xf numFmtId="0" fontId="27" fillId="0" borderId="0" xfId="8"/>
    <xf numFmtId="2" fontId="27" fillId="0" borderId="0" xfId="8" applyNumberFormat="1"/>
    <xf numFmtId="0" fontId="27" fillId="0" borderId="0" xfId="8" applyNumberFormat="1"/>
    <xf numFmtId="2" fontId="17" fillId="0" borderId="0" xfId="8" applyNumberFormat="1" applyFont="1"/>
    <xf numFmtId="2" fontId="27" fillId="0" borderId="0" xfId="8" applyNumberFormat="1" applyBorder="1"/>
    <xf numFmtId="0" fontId="17" fillId="0" borderId="0" xfId="4" applyNumberFormat="1" applyFont="1"/>
    <xf numFmtId="0" fontId="15" fillId="0" borderId="0" xfId="4"/>
    <xf numFmtId="2" fontId="15" fillId="0" borderId="0" xfId="4" applyNumberFormat="1"/>
    <xf numFmtId="0" fontId="15" fillId="0" borderId="0" xfId="4" applyNumberFormat="1"/>
    <xf numFmtId="2" fontId="17" fillId="0" borderId="0" xfId="4" applyNumberFormat="1" applyFont="1"/>
    <xf numFmtId="2" fontId="15" fillId="0" borderId="0" xfId="4" applyNumberFormat="1" applyBorder="1"/>
    <xf numFmtId="0" fontId="17" fillId="0" borderId="0" xfId="4" applyNumberFormat="1" applyFont="1" applyBorder="1"/>
    <xf numFmtId="0" fontId="15" fillId="0" borderId="0" xfId="4"/>
    <xf numFmtId="2" fontId="15" fillId="0" borderId="0" xfId="4" applyNumberFormat="1" applyBorder="1"/>
    <xf numFmtId="2" fontId="17" fillId="0" borderId="0" xfId="4" applyNumberFormat="1" applyFont="1" applyBorder="1"/>
    <xf numFmtId="0" fontId="15" fillId="0" borderId="0" xfId="4" applyNumberFormat="1" applyBorder="1"/>
    <xf numFmtId="0" fontId="10" fillId="0" borderId="0" xfId="12"/>
    <xf numFmtId="0" fontId="28" fillId="0" borderId="0" xfId="12" applyFont="1"/>
    <xf numFmtId="0" fontId="15" fillId="0" borderId="0" xfId="4"/>
    <xf numFmtId="2" fontId="15" fillId="0" borderId="0" xfId="4" applyNumberFormat="1" applyBorder="1"/>
    <xf numFmtId="2" fontId="15" fillId="0" borderId="0" xfId="4" applyNumberFormat="1" applyBorder="1" applyAlignment="1">
      <alignment horizontal="right"/>
    </xf>
    <xf numFmtId="2" fontId="17" fillId="0" borderId="0" xfId="4" applyNumberFormat="1" applyFont="1" applyBorder="1"/>
    <xf numFmtId="2" fontId="17" fillId="0" borderId="0" xfId="4" applyNumberFormat="1" applyFont="1" applyBorder="1" applyAlignment="1">
      <alignment horizontal="right"/>
    </xf>
    <xf numFmtId="0" fontId="9" fillId="0" borderId="0" xfId="26"/>
    <xf numFmtId="0" fontId="28" fillId="0" borderId="0" xfId="26" applyFont="1"/>
    <xf numFmtId="0" fontId="15" fillId="0" borderId="0" xfId="4"/>
    <xf numFmtId="2" fontId="15" fillId="0" borderId="0" xfId="4" applyNumberFormat="1" applyBorder="1"/>
    <xf numFmtId="2" fontId="17" fillId="0" borderId="0" xfId="4" applyNumberFormat="1" applyFont="1" applyBorder="1"/>
    <xf numFmtId="0" fontId="8" fillId="0" borderId="0" xfId="29"/>
    <xf numFmtId="0" fontId="27" fillId="0" borderId="0" xfId="30"/>
    <xf numFmtId="2" fontId="27" fillId="0" borderId="0" xfId="30" applyNumberFormat="1"/>
    <xf numFmtId="165" fontId="27" fillId="0" borderId="0" xfId="30" applyNumberFormat="1"/>
    <xf numFmtId="2" fontId="17" fillId="0" borderId="0" xfId="30" applyNumberFormat="1" applyFont="1"/>
    <xf numFmtId="0" fontId="27" fillId="0" borderId="0" xfId="30" applyBorder="1"/>
    <xf numFmtId="2" fontId="27" fillId="0" borderId="0" xfId="30" applyNumberFormat="1" applyBorder="1"/>
    <xf numFmtId="165" fontId="27" fillId="0" borderId="0" xfId="30" applyNumberFormat="1" applyBorder="1"/>
    <xf numFmtId="0" fontId="28" fillId="0" borderId="0" xfId="29" applyFont="1"/>
    <xf numFmtId="2" fontId="15" fillId="0" borderId="0" xfId="0" applyNumberFormat="1" applyFont="1" applyBorder="1" applyAlignment="1"/>
    <xf numFmtId="0" fontId="8" fillId="0" borderId="0" xfId="29"/>
    <xf numFmtId="0" fontId="28" fillId="0" borderId="0" xfId="29" applyFont="1"/>
    <xf numFmtId="0" fontId="15" fillId="0" borderId="0" xfId="4"/>
    <xf numFmtId="2" fontId="15" fillId="0" borderId="0" xfId="4" applyNumberFormat="1" applyBorder="1"/>
    <xf numFmtId="2" fontId="17" fillId="0" borderId="0" xfId="4" applyNumberFormat="1" applyFont="1" applyBorder="1"/>
    <xf numFmtId="0" fontId="8" fillId="0" borderId="0" xfId="29"/>
    <xf numFmtId="0" fontId="28" fillId="0" borderId="0" xfId="29" applyFont="1"/>
    <xf numFmtId="2" fontId="15" fillId="0" borderId="0" xfId="54" applyNumberFormat="1" applyBorder="1"/>
    <xf numFmtId="2" fontId="17" fillId="0" borderId="0" xfId="54" applyNumberFormat="1" applyFont="1" applyBorder="1"/>
    <xf numFmtId="0" fontId="8" fillId="0" borderId="0" xfId="29"/>
    <xf numFmtId="0" fontId="28" fillId="0" borderId="0" xfId="29" applyFont="1"/>
    <xf numFmtId="0" fontId="15" fillId="0" borderId="0" xfId="54"/>
    <xf numFmtId="2" fontId="17" fillId="0" borderId="0" xfId="54" applyNumberFormat="1" applyFont="1" applyBorder="1" applyAlignment="1"/>
    <xf numFmtId="2" fontId="15" fillId="0" borderId="0" xfId="54" applyNumberFormat="1" applyBorder="1" applyAlignment="1"/>
    <xf numFmtId="2" fontId="15" fillId="0" borderId="0" xfId="54" applyNumberFormat="1" applyBorder="1"/>
    <xf numFmtId="0" fontId="17" fillId="0" borderId="0" xfId="54" applyFon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>
      <alignment horizontal="right"/>
    </xf>
    <xf numFmtId="0" fontId="15" fillId="0" borderId="0" xfId="54" applyNumberFormat="1" applyBorder="1"/>
    <xf numFmtId="0" fontId="8" fillId="0" borderId="0" xfId="29"/>
    <xf numFmtId="0" fontId="28" fillId="0" borderId="0" xfId="29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>
      <alignment horizontal="right"/>
    </xf>
    <xf numFmtId="0" fontId="8" fillId="0" borderId="0" xfId="29"/>
    <xf numFmtId="0" fontId="28" fillId="0" borderId="0" xfId="29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>
      <alignment horizontal="right"/>
    </xf>
    <xf numFmtId="0" fontId="8" fillId="0" borderId="0" xfId="29"/>
    <xf numFmtId="0" fontId="28" fillId="0" borderId="0" xfId="29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0" fontId="8" fillId="0" borderId="0" xfId="29"/>
    <xf numFmtId="0" fontId="28" fillId="0" borderId="0" xfId="29" applyFont="1"/>
    <xf numFmtId="0" fontId="15" fillId="0" borderId="0" xfId="54"/>
    <xf numFmtId="2" fontId="17" fillId="0" borderId="0" xfId="54" applyNumberFormat="1" applyFont="1" applyBorder="1" applyAlignment="1"/>
    <xf numFmtId="2" fontId="15" fillId="0" borderId="0" xfId="54" applyNumberFormat="1" applyBorder="1" applyAlignment="1"/>
    <xf numFmtId="2" fontId="17" fillId="0" borderId="0" xfId="54" applyNumberFormat="1" applyFont="1" applyBorder="1" applyAlignment="1">
      <alignment horizontal="right"/>
    </xf>
    <xf numFmtId="165" fontId="15" fillId="0" borderId="0" xfId="54" applyNumberFormat="1" applyBorder="1" applyAlignment="1"/>
    <xf numFmtId="0" fontId="8" fillId="0" borderId="0" xfId="29"/>
    <xf numFmtId="0" fontId="28" fillId="0" borderId="0" xfId="29" applyFont="1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0" fontId="8" fillId="0" borderId="0" xfId="29"/>
    <xf numFmtId="0" fontId="28" fillId="0" borderId="0" xfId="29" applyFont="1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0" fontId="7" fillId="0" borderId="0" xfId="55"/>
    <xf numFmtId="0" fontId="27" fillId="0" borderId="0" xfId="56"/>
    <xf numFmtId="2" fontId="27" fillId="0" borderId="0" xfId="56" applyNumberFormat="1"/>
    <xf numFmtId="2" fontId="17" fillId="0" borderId="0" xfId="56" applyNumberFormat="1" applyFont="1"/>
    <xf numFmtId="2" fontId="17" fillId="0" borderId="0" xfId="56" applyNumberFormat="1" applyFont="1" applyAlignment="1"/>
    <xf numFmtId="2" fontId="27" fillId="0" borderId="0" xfId="56" applyNumberFormat="1" applyBorder="1"/>
    <xf numFmtId="0" fontId="28" fillId="0" borderId="0" xfId="55" applyFont="1"/>
    <xf numFmtId="0" fontId="7" fillId="0" borderId="0" xfId="80"/>
    <xf numFmtId="0" fontId="28" fillId="0" borderId="0" xfId="80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165" fontId="15" fillId="0" borderId="0" xfId="54" applyNumberFormat="1" applyBorder="1"/>
    <xf numFmtId="0" fontId="7" fillId="0" borderId="0" xfId="80"/>
    <xf numFmtId="0" fontId="28" fillId="0" borderId="0" xfId="80" applyFont="1"/>
    <xf numFmtId="2" fontId="15" fillId="0" borderId="0" xfId="54" applyNumberFormat="1" applyBorder="1"/>
    <xf numFmtId="2" fontId="15" fillId="0" borderId="0" xfId="54" applyNumberFormat="1" applyBorder="1" applyAlignment="1">
      <alignment horizontal="right"/>
    </xf>
    <xf numFmtId="2" fontId="17" fillId="0" borderId="0" xfId="54" applyNumberFormat="1" applyFont="1" applyBorder="1"/>
    <xf numFmtId="2" fontId="17" fillId="0" borderId="0" xfId="54" applyNumberFormat="1" applyFont="1" applyBorder="1" applyAlignment="1">
      <alignment horizontal="left"/>
    </xf>
    <xf numFmtId="0" fontId="7" fillId="0" borderId="0" xfId="80"/>
    <xf numFmtId="0" fontId="28" fillId="0" borderId="0" xfId="80" applyFont="1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165" fontId="15" fillId="0" borderId="0" xfId="54" applyNumberFormat="1" applyBorder="1"/>
    <xf numFmtId="0" fontId="7" fillId="0" borderId="0" xfId="80"/>
    <xf numFmtId="0" fontId="28" fillId="0" borderId="0" xfId="80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0" fontId="7" fillId="0" borderId="0" xfId="80"/>
    <xf numFmtId="0" fontId="28" fillId="0" borderId="0" xfId="80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 applyAlignment="1"/>
    <xf numFmtId="165" fontId="15" fillId="0" borderId="0" xfId="54" applyNumberFormat="1" applyBorder="1"/>
    <xf numFmtId="2" fontId="15" fillId="0" borderId="0" xfId="54" applyNumberFormat="1" applyBorder="1" applyAlignment="1">
      <alignment horizontal="right" vertical="center"/>
    </xf>
    <xf numFmtId="0" fontId="17" fillId="0" borderId="0" xfId="54" applyFont="1" applyBorder="1" applyAlignment="1"/>
    <xf numFmtId="0" fontId="7" fillId="0" borderId="0" xfId="80"/>
    <xf numFmtId="0" fontId="28" fillId="0" borderId="0" xfId="80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165" fontId="15" fillId="0" borderId="0" xfId="54" applyNumberFormat="1" applyBorder="1"/>
    <xf numFmtId="0" fontId="7" fillId="0" borderId="0" xfId="80"/>
    <xf numFmtId="0" fontId="28" fillId="0" borderId="0" xfId="80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165" fontId="15" fillId="0" borderId="0" xfId="54" applyNumberFormat="1" applyBorder="1"/>
    <xf numFmtId="0" fontId="7" fillId="0" borderId="0" xfId="80"/>
    <xf numFmtId="0" fontId="28" fillId="0" borderId="0" xfId="80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165" fontId="15" fillId="0" borderId="0" xfId="54" applyNumberFormat="1" applyBorder="1"/>
    <xf numFmtId="0" fontId="17" fillId="0" borderId="0" xfId="54" applyFont="1" applyBorder="1" applyAlignment="1"/>
    <xf numFmtId="0" fontId="7" fillId="0" borderId="0" xfId="80"/>
    <xf numFmtId="0" fontId="28" fillId="0" borderId="0" xfId="80" applyFont="1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>
      <alignment horizontal="right"/>
    </xf>
    <xf numFmtId="0" fontId="7" fillId="0" borderId="0" xfId="80"/>
    <xf numFmtId="0" fontId="28" fillId="0" borderId="0" xfId="80" applyFont="1"/>
    <xf numFmtId="0" fontId="15" fillId="0" borderId="0" xfId="54"/>
    <xf numFmtId="2" fontId="15" fillId="0" borderId="0" xfId="54" applyNumberFormat="1" applyBorder="1"/>
    <xf numFmtId="2" fontId="15" fillId="0" borderId="0" xfId="54" applyNumberFormat="1" applyBorder="1" applyAlignment="1">
      <alignment horizontal="right"/>
    </xf>
    <xf numFmtId="2" fontId="17" fillId="0" borderId="0" xfId="54" applyNumberFormat="1" applyFont="1" applyBorder="1"/>
    <xf numFmtId="2" fontId="17" fillId="0" borderId="0" xfId="54" applyNumberFormat="1" applyFont="1" applyBorder="1" applyAlignment="1">
      <alignment horizontal="right"/>
    </xf>
    <xf numFmtId="0" fontId="6" fillId="0" borderId="0" xfId="105"/>
    <xf numFmtId="0" fontId="15" fillId="0" borderId="0" xfId="106"/>
    <xf numFmtId="2" fontId="15" fillId="0" borderId="0" xfId="106" applyNumberFormat="1" applyBorder="1"/>
    <xf numFmtId="2" fontId="17" fillId="0" borderId="0" xfId="106" applyNumberFormat="1" applyFont="1" applyBorder="1"/>
    <xf numFmtId="2" fontId="17" fillId="0" borderId="0" xfId="106" applyNumberFormat="1" applyFont="1" applyBorder="1" applyAlignment="1">
      <alignment horizontal="right"/>
    </xf>
    <xf numFmtId="0" fontId="28" fillId="0" borderId="0" xfId="105" applyFont="1"/>
    <xf numFmtId="0" fontId="6" fillId="0" borderId="0" xfId="178"/>
    <xf numFmtId="0" fontId="28" fillId="0" borderId="0" xfId="178" applyFont="1"/>
    <xf numFmtId="0" fontId="15" fillId="0" borderId="0" xfId="54"/>
    <xf numFmtId="2" fontId="15" fillId="0" borderId="0" xfId="54" applyNumberFormat="1" applyBorder="1"/>
    <xf numFmtId="2" fontId="15" fillId="0" borderId="0" xfId="54" applyNumberFormat="1" applyBorder="1" applyAlignment="1">
      <alignment horizontal="right"/>
    </xf>
    <xf numFmtId="2" fontId="15" fillId="0" borderId="0" xfId="54" applyNumberFormat="1" applyFont="1" applyBorder="1"/>
    <xf numFmtId="2" fontId="17" fillId="0" borderId="0" xfId="54" applyNumberFormat="1" applyFont="1" applyBorder="1"/>
    <xf numFmtId="0" fontId="5" fillId="0" borderId="0" xfId="203"/>
    <xf numFmtId="2" fontId="27" fillId="0" borderId="0" xfId="204" applyNumberFormat="1" applyBorder="1"/>
    <xf numFmtId="2" fontId="17" fillId="0" borderId="0" xfId="204" applyNumberFormat="1" applyFont="1" applyBorder="1"/>
    <xf numFmtId="165" fontId="27" fillId="0" borderId="0" xfId="204" applyNumberFormat="1" applyBorder="1"/>
    <xf numFmtId="0" fontId="28" fillId="0" borderId="0" xfId="203" applyFont="1"/>
    <xf numFmtId="0" fontId="5" fillId="0" borderId="0" xfId="372"/>
    <xf numFmtId="0" fontId="28" fillId="0" borderId="0" xfId="372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165" fontId="15" fillId="0" borderId="0" xfId="54" applyNumberFormat="1" applyBorder="1"/>
    <xf numFmtId="0" fontId="5" fillId="0" borderId="0" xfId="372"/>
    <xf numFmtId="0" fontId="28" fillId="0" borderId="0" xfId="372" applyFont="1"/>
    <xf numFmtId="2" fontId="15" fillId="0" borderId="0" xfId="54" applyNumberFormat="1" applyBorder="1"/>
    <xf numFmtId="2" fontId="15" fillId="0" borderId="0" xfId="54" applyNumberFormat="1" applyBorder="1" applyAlignment="1">
      <alignment horizontal="right"/>
    </xf>
    <xf numFmtId="2" fontId="17" fillId="0" borderId="0" xfId="54" applyNumberFormat="1" applyFont="1" applyBorder="1"/>
    <xf numFmtId="0" fontId="4" fillId="0" borderId="0" xfId="397"/>
    <xf numFmtId="0" fontId="27" fillId="0" borderId="0" xfId="398"/>
    <xf numFmtId="2" fontId="27" fillId="0" borderId="0" xfId="398" applyNumberFormat="1"/>
    <xf numFmtId="2" fontId="27" fillId="0" borderId="0" xfId="398" applyNumberFormat="1" applyAlignment="1">
      <alignment horizontal="center" vertical="center"/>
    </xf>
    <xf numFmtId="2" fontId="17" fillId="0" borderId="0" xfId="398" applyNumberFormat="1" applyFont="1"/>
    <xf numFmtId="0" fontId="28" fillId="0" borderId="0" xfId="397" applyFont="1"/>
    <xf numFmtId="2" fontId="29" fillId="0" borderId="0" xfId="0" applyNumberFormat="1" applyFont="1" applyBorder="1"/>
    <xf numFmtId="0" fontId="29" fillId="0" borderId="0" xfId="0" applyFont="1" applyBorder="1" applyAlignment="1">
      <alignment horizontal="right"/>
    </xf>
    <xf numFmtId="0" fontId="17" fillId="0" borderId="0" xfId="0" applyNumberFormat="1" applyFont="1"/>
    <xf numFmtId="2" fontId="0" fillId="0" borderId="0" xfId="0" applyNumberFormat="1" applyAlignment="1">
      <alignment horizontal="center"/>
    </xf>
    <xf numFmtId="2" fontId="0" fillId="0" borderId="1" xfId="0" applyNumberFormat="1" applyBorder="1" applyAlignment="1"/>
    <xf numFmtId="14" fontId="17" fillId="0" borderId="0" xfId="0" applyNumberFormat="1" applyFont="1" applyBorder="1" applyAlignment="1">
      <alignment horizontal="left"/>
    </xf>
    <xf numFmtId="1" fontId="0" fillId="0" borderId="1" xfId="0" applyNumberFormat="1" applyBorder="1" applyAlignment="1">
      <alignment horizontal="left"/>
    </xf>
    <xf numFmtId="49" fontId="0" fillId="0" borderId="1" xfId="0" applyNumberFormat="1" applyBorder="1" applyAlignment="1">
      <alignment horizontal="left"/>
    </xf>
    <xf numFmtId="14" fontId="0" fillId="0" borderId="1" xfId="0" applyNumberFormat="1" applyBorder="1" applyAlignment="1">
      <alignment horizontal="left"/>
    </xf>
    <xf numFmtId="165" fontId="0" fillId="0" borderId="1" xfId="0" applyNumberForma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15" fillId="0" borderId="0" xfId="0" applyNumberFormat="1" applyFont="1" applyBorder="1" applyAlignment="1">
      <alignment horizontal="left"/>
    </xf>
    <xf numFmtId="165" fontId="0" fillId="0" borderId="1" xfId="0" applyNumberFormat="1" applyBorder="1"/>
    <xf numFmtId="0" fontId="0" fillId="0" borderId="1" xfId="0" applyFill="1" applyBorder="1"/>
    <xf numFmtId="165" fontId="0" fillId="0" borderId="0" xfId="0" applyNumberFormat="1" applyFill="1" applyBorder="1"/>
    <xf numFmtId="2" fontId="20" fillId="0" borderId="1" xfId="0" applyNumberFormat="1" applyFont="1" applyFill="1" applyBorder="1" applyAlignment="1"/>
    <xf numFmtId="2" fontId="0" fillId="0" borderId="1" xfId="0" applyNumberFormat="1" applyFont="1" applyFill="1" applyBorder="1"/>
    <xf numFmtId="2" fontId="0" fillId="0" borderId="1" xfId="0" applyNumberFormat="1" applyFill="1" applyBorder="1"/>
    <xf numFmtId="0" fontId="15" fillId="0" borderId="1" xfId="0" applyFont="1" applyFill="1" applyBorder="1"/>
    <xf numFmtId="0" fontId="15" fillId="0" borderId="0" xfId="0" applyNumberFormat="1" applyFont="1" applyFill="1" applyBorder="1" applyAlignment="1">
      <alignment horizontal="right"/>
    </xf>
    <xf numFmtId="0" fontId="0" fillId="0" borderId="0" xfId="0" applyNumberFormat="1" applyBorder="1" applyAlignment="1">
      <alignment horizontal="right"/>
    </xf>
    <xf numFmtId="0" fontId="0" fillId="0" borderId="0" xfId="0" applyNumberFormat="1" applyFill="1" applyBorder="1" applyAlignment="1">
      <alignment horizontal="right"/>
    </xf>
    <xf numFmtId="2" fontId="15" fillId="0" borderId="1" xfId="0" applyNumberFormat="1" applyFont="1" applyBorder="1"/>
    <xf numFmtId="0" fontId="15" fillId="2" borderId="0" xfId="0" applyFont="1" applyFill="1"/>
    <xf numFmtId="0" fontId="0" fillId="0" borderId="1" xfId="0" applyFont="1" applyFill="1" applyBorder="1"/>
    <xf numFmtId="14" fontId="0" fillId="0" borderId="1" xfId="0" applyNumberFormat="1" applyBorder="1" applyAlignment="1"/>
    <xf numFmtId="14" fontId="15" fillId="0" borderId="1" xfId="0" applyNumberFormat="1" applyFont="1" applyBorder="1"/>
    <xf numFmtId="14" fontId="15" fillId="0" borderId="0" xfId="0" applyNumberFormat="1" applyFont="1" applyFill="1" applyBorder="1"/>
    <xf numFmtId="0" fontId="15" fillId="0" borderId="1" xfId="0" applyFont="1" applyBorder="1"/>
    <xf numFmtId="0" fontId="27" fillId="0" borderId="0" xfId="8" applyNumberFormat="1" applyFill="1"/>
    <xf numFmtId="0" fontId="15" fillId="0" borderId="0" xfId="4" applyNumberFormat="1" applyFill="1"/>
    <xf numFmtId="0" fontId="10" fillId="0" borderId="0" xfId="12" applyFill="1"/>
    <xf numFmtId="0" fontId="9" fillId="0" borderId="0" xfId="26" applyFill="1"/>
    <xf numFmtId="0" fontId="8" fillId="0" borderId="0" xfId="29" applyFill="1"/>
    <xf numFmtId="2" fontId="29" fillId="0" borderId="1" xfId="0" applyNumberFormat="1" applyFont="1" applyBorder="1"/>
    <xf numFmtId="1" fontId="0" fillId="0" borderId="0" xfId="0" applyNumberFormat="1" applyBorder="1" applyAlignment="1">
      <alignment horizontal="right"/>
    </xf>
    <xf numFmtId="0" fontId="7" fillId="0" borderId="0" xfId="80" applyFill="1"/>
    <xf numFmtId="0" fontId="6" fillId="0" borderId="0" xfId="105" applyFill="1"/>
    <xf numFmtId="0" fontId="6" fillId="0" borderId="0" xfId="178" applyFill="1"/>
    <xf numFmtId="0" fontId="5" fillId="0" borderId="0" xfId="203" applyFill="1"/>
    <xf numFmtId="0" fontId="5" fillId="0" borderId="0" xfId="372" applyFill="1"/>
    <xf numFmtId="0" fontId="15" fillId="0" borderId="0" xfId="0" applyFont="1" applyFill="1"/>
    <xf numFmtId="0" fontId="7" fillId="0" borderId="0" xfId="55" applyFill="1"/>
    <xf numFmtId="14" fontId="0" fillId="0" borderId="0" xfId="0" applyNumberFormat="1" applyFill="1" applyBorder="1"/>
    <xf numFmtId="2" fontId="15" fillId="0" borderId="0" xfId="0" applyNumberFormat="1" applyFont="1" applyFill="1"/>
    <xf numFmtId="2" fontId="0" fillId="0" borderId="0" xfId="0" applyNumberFormat="1" applyFill="1"/>
    <xf numFmtId="14" fontId="0" fillId="0" borderId="0" xfId="0" applyNumberFormat="1" applyFill="1"/>
    <xf numFmtId="0" fontId="0" fillId="0" borderId="0" xfId="0" applyFill="1"/>
    <xf numFmtId="2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2" fontId="0" fillId="0" borderId="1" xfId="0" applyNumberFormat="1" applyFill="1" applyBorder="1" applyAlignment="1">
      <alignment horizontal="right"/>
    </xf>
    <xf numFmtId="165" fontId="0" fillId="0" borderId="1" xfId="0" applyNumberFormat="1" applyFill="1" applyBorder="1" applyAlignment="1">
      <alignment horizontal="right"/>
    </xf>
    <xf numFmtId="0" fontId="0" fillId="0" borderId="0" xfId="0" applyNumberFormat="1" applyFill="1"/>
    <xf numFmtId="165" fontId="0" fillId="0" borderId="0" xfId="0" applyNumberFormat="1" applyFill="1" applyBorder="1" applyAlignment="1">
      <alignment horizontal="right"/>
    </xf>
    <xf numFmtId="2" fontId="0" fillId="0" borderId="0" xfId="0" applyNumberFormat="1" applyFill="1" applyAlignment="1">
      <alignment horizontal="center"/>
    </xf>
    <xf numFmtId="2" fontId="15" fillId="0" borderId="0" xfId="54" applyNumberFormat="1" applyFill="1" applyBorder="1"/>
    <xf numFmtId="0" fontId="0" fillId="0" borderId="1" xfId="0" applyNumberFormat="1" applyBorder="1"/>
    <xf numFmtId="0" fontId="24" fillId="0" borderId="0" xfId="0" applyFont="1"/>
    <xf numFmtId="14" fontId="15" fillId="0" borderId="0" xfId="0" applyNumberFormat="1" applyFont="1"/>
    <xf numFmtId="2" fontId="15" fillId="0" borderId="0" xfId="0" applyNumberFormat="1" applyFont="1"/>
    <xf numFmtId="164" fontId="15" fillId="0" borderId="1" xfId="0" applyNumberFormat="1" applyFont="1" applyBorder="1"/>
    <xf numFmtId="165" fontId="15" fillId="0" borderId="1" xfId="0" applyNumberFormat="1" applyFont="1" applyBorder="1"/>
    <xf numFmtId="2" fontId="15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/>
    <xf numFmtId="2" fontId="15" fillId="0" borderId="1" xfId="0" applyNumberFormat="1" applyFont="1" applyBorder="1" applyAlignment="1">
      <alignment horizontal="right"/>
    </xf>
    <xf numFmtId="2" fontId="15" fillId="0" borderId="1" xfId="0" applyNumberFormat="1" applyFont="1" applyFill="1" applyBorder="1"/>
    <xf numFmtId="1" fontId="0" fillId="0" borderId="1" xfId="0" applyNumberFormat="1" applyBorder="1"/>
    <xf numFmtId="1" fontId="15" fillId="0" borderId="1" xfId="0" applyNumberFormat="1" applyFont="1" applyFill="1" applyBorder="1"/>
    <xf numFmtId="0" fontId="0" fillId="0" borderId="0" xfId="0" applyNumberFormat="1" applyFill="1" applyBorder="1"/>
  </cellXfs>
  <cellStyles count="785">
    <cellStyle name="Normal" xfId="0" builtinId="0"/>
    <cellStyle name="Normal 10" xfId="30"/>
    <cellStyle name="Normal 10 2" xfId="54"/>
    <cellStyle name="Normal 11" xfId="29"/>
    <cellStyle name="Normal 11 2" xfId="80"/>
    <cellStyle name="Normal 11 2 2" xfId="178"/>
    <cellStyle name="Normal 11 2 2 2" xfId="372"/>
    <cellStyle name="Normal 11 2 2 2 2" xfId="758"/>
    <cellStyle name="Normal 11 2 2 3" xfId="566"/>
    <cellStyle name="Normal 11 2 3" xfId="276"/>
    <cellStyle name="Normal 11 2 3 2" xfId="662"/>
    <cellStyle name="Normal 11 2 4" xfId="470"/>
    <cellStyle name="Normal 11 3" xfId="130"/>
    <cellStyle name="Normal 11 3 2" xfId="324"/>
    <cellStyle name="Normal 11 3 2 2" xfId="710"/>
    <cellStyle name="Normal 11 3 3" xfId="518"/>
    <cellStyle name="Normal 11 4" xfId="228"/>
    <cellStyle name="Normal 11 4 2" xfId="614"/>
    <cellStyle name="Normal 11 5" xfId="422"/>
    <cellStyle name="Normal 12" xfId="56"/>
    <cellStyle name="Normal 12 2" xfId="104"/>
    <cellStyle name="Normal 13" xfId="55"/>
    <cellStyle name="Normal 13 2" xfId="154"/>
    <cellStyle name="Normal 13 2 2" xfId="348"/>
    <cellStyle name="Normal 13 2 2 2" xfId="734"/>
    <cellStyle name="Normal 13 2 3" xfId="542"/>
    <cellStyle name="Normal 13 3" xfId="252"/>
    <cellStyle name="Normal 13 3 2" xfId="638"/>
    <cellStyle name="Normal 13 4" xfId="446"/>
    <cellStyle name="Normal 14" xfId="106"/>
    <cellStyle name="Normal 14 2" xfId="202"/>
    <cellStyle name="Normal 15" xfId="105"/>
    <cellStyle name="Normal 15 2" xfId="300"/>
    <cellStyle name="Normal 15 2 2" xfId="686"/>
    <cellStyle name="Normal 15 3" xfId="494"/>
    <cellStyle name="Normal 16" xfId="204"/>
    <cellStyle name="Normal 16 2" xfId="396"/>
    <cellStyle name="Normal 17" xfId="203"/>
    <cellStyle name="Normal 17 2" xfId="590"/>
    <cellStyle name="Normal 18" xfId="398"/>
    <cellStyle name="Normal 19" xfId="397"/>
    <cellStyle name="Normal 2" xfId="1"/>
    <cellStyle name="Normal 2 2" xfId="5"/>
    <cellStyle name="Normal 2 2 2" xfId="12"/>
    <cellStyle name="Normal 2 2 2 2" xfId="26"/>
    <cellStyle name="Normal 2 2 2 2 2" xfId="52"/>
    <cellStyle name="Normal 2 2 2 2 2 2" xfId="102"/>
    <cellStyle name="Normal 2 2 2 2 2 2 2" xfId="200"/>
    <cellStyle name="Normal 2 2 2 2 2 2 2 2" xfId="394"/>
    <cellStyle name="Normal 2 2 2 2 2 2 2 2 2" xfId="780"/>
    <cellStyle name="Normal 2 2 2 2 2 2 2 3" xfId="588"/>
    <cellStyle name="Normal 2 2 2 2 2 2 3" xfId="298"/>
    <cellStyle name="Normal 2 2 2 2 2 2 3 2" xfId="684"/>
    <cellStyle name="Normal 2 2 2 2 2 2 4" xfId="492"/>
    <cellStyle name="Normal 2 2 2 2 2 3" xfId="152"/>
    <cellStyle name="Normal 2 2 2 2 2 3 2" xfId="346"/>
    <cellStyle name="Normal 2 2 2 2 2 3 2 2" xfId="732"/>
    <cellStyle name="Normal 2 2 2 2 2 3 3" xfId="540"/>
    <cellStyle name="Normal 2 2 2 2 2 4" xfId="250"/>
    <cellStyle name="Normal 2 2 2 2 2 4 2" xfId="636"/>
    <cellStyle name="Normal 2 2 2 2 2 5" xfId="444"/>
    <cellStyle name="Normal 2 2 2 2 3" xfId="78"/>
    <cellStyle name="Normal 2 2 2 2 3 2" xfId="176"/>
    <cellStyle name="Normal 2 2 2 2 3 2 2" xfId="370"/>
    <cellStyle name="Normal 2 2 2 2 3 2 2 2" xfId="756"/>
    <cellStyle name="Normal 2 2 2 2 3 2 3" xfId="564"/>
    <cellStyle name="Normal 2 2 2 2 3 3" xfId="274"/>
    <cellStyle name="Normal 2 2 2 2 3 3 2" xfId="660"/>
    <cellStyle name="Normal 2 2 2 2 3 4" xfId="468"/>
    <cellStyle name="Normal 2 2 2 2 4" xfId="128"/>
    <cellStyle name="Normal 2 2 2 2 4 2" xfId="322"/>
    <cellStyle name="Normal 2 2 2 2 4 2 2" xfId="708"/>
    <cellStyle name="Normal 2 2 2 2 4 3" xfId="516"/>
    <cellStyle name="Normal 2 2 2 2 5" xfId="226"/>
    <cellStyle name="Normal 2 2 2 2 5 2" xfId="612"/>
    <cellStyle name="Normal 2 2 2 2 6" xfId="420"/>
    <cellStyle name="Normal 2 2 2 3" xfId="40"/>
    <cellStyle name="Normal 2 2 2 3 2" xfId="90"/>
    <cellStyle name="Normal 2 2 2 3 2 2" xfId="188"/>
    <cellStyle name="Normal 2 2 2 3 2 2 2" xfId="382"/>
    <cellStyle name="Normal 2 2 2 3 2 2 2 2" xfId="768"/>
    <cellStyle name="Normal 2 2 2 3 2 2 3" xfId="576"/>
    <cellStyle name="Normal 2 2 2 3 2 3" xfId="286"/>
    <cellStyle name="Normal 2 2 2 3 2 3 2" xfId="672"/>
    <cellStyle name="Normal 2 2 2 3 2 4" xfId="480"/>
    <cellStyle name="Normal 2 2 2 3 3" xfId="140"/>
    <cellStyle name="Normal 2 2 2 3 3 2" xfId="334"/>
    <cellStyle name="Normal 2 2 2 3 3 2 2" xfId="720"/>
    <cellStyle name="Normal 2 2 2 3 3 3" xfId="528"/>
    <cellStyle name="Normal 2 2 2 3 4" xfId="238"/>
    <cellStyle name="Normal 2 2 2 3 4 2" xfId="624"/>
    <cellStyle name="Normal 2 2 2 3 5" xfId="432"/>
    <cellStyle name="Normal 2 2 2 4" xfId="66"/>
    <cellStyle name="Normal 2 2 2 4 2" xfId="164"/>
    <cellStyle name="Normal 2 2 2 4 2 2" xfId="358"/>
    <cellStyle name="Normal 2 2 2 4 2 2 2" xfId="744"/>
    <cellStyle name="Normal 2 2 2 4 2 3" xfId="552"/>
    <cellStyle name="Normal 2 2 2 4 3" xfId="262"/>
    <cellStyle name="Normal 2 2 2 4 3 2" xfId="648"/>
    <cellStyle name="Normal 2 2 2 4 4" xfId="456"/>
    <cellStyle name="Normal 2 2 2 5" xfId="116"/>
    <cellStyle name="Normal 2 2 2 5 2" xfId="310"/>
    <cellStyle name="Normal 2 2 2 5 2 2" xfId="696"/>
    <cellStyle name="Normal 2 2 2 5 3" xfId="504"/>
    <cellStyle name="Normal 2 2 2 6" xfId="214"/>
    <cellStyle name="Normal 2 2 2 6 2" xfId="600"/>
    <cellStyle name="Normal 2 2 2 7" xfId="408"/>
    <cellStyle name="Normal 2 2 3" xfId="20"/>
    <cellStyle name="Normal 2 2 3 2" xfId="46"/>
    <cellStyle name="Normal 2 2 3 2 2" xfId="96"/>
    <cellStyle name="Normal 2 2 3 2 2 2" xfId="194"/>
    <cellStyle name="Normal 2 2 3 2 2 2 2" xfId="388"/>
    <cellStyle name="Normal 2 2 3 2 2 2 2 2" xfId="774"/>
    <cellStyle name="Normal 2 2 3 2 2 2 3" xfId="582"/>
    <cellStyle name="Normal 2 2 3 2 2 3" xfId="292"/>
    <cellStyle name="Normal 2 2 3 2 2 3 2" xfId="678"/>
    <cellStyle name="Normal 2 2 3 2 2 4" xfId="486"/>
    <cellStyle name="Normal 2 2 3 2 3" xfId="146"/>
    <cellStyle name="Normal 2 2 3 2 3 2" xfId="340"/>
    <cellStyle name="Normal 2 2 3 2 3 2 2" xfId="726"/>
    <cellStyle name="Normal 2 2 3 2 3 3" xfId="534"/>
    <cellStyle name="Normal 2 2 3 2 4" xfId="244"/>
    <cellStyle name="Normal 2 2 3 2 4 2" xfId="630"/>
    <cellStyle name="Normal 2 2 3 2 5" xfId="438"/>
    <cellStyle name="Normal 2 2 3 3" xfId="72"/>
    <cellStyle name="Normal 2 2 3 3 2" xfId="170"/>
    <cellStyle name="Normal 2 2 3 3 2 2" xfId="364"/>
    <cellStyle name="Normal 2 2 3 3 2 2 2" xfId="750"/>
    <cellStyle name="Normal 2 2 3 3 2 3" xfId="558"/>
    <cellStyle name="Normal 2 2 3 3 3" xfId="268"/>
    <cellStyle name="Normal 2 2 3 3 3 2" xfId="654"/>
    <cellStyle name="Normal 2 2 3 3 4" xfId="462"/>
    <cellStyle name="Normal 2 2 3 4" xfId="122"/>
    <cellStyle name="Normal 2 2 3 4 2" xfId="316"/>
    <cellStyle name="Normal 2 2 3 4 2 2" xfId="702"/>
    <cellStyle name="Normal 2 2 3 4 3" xfId="510"/>
    <cellStyle name="Normal 2 2 3 5" xfId="220"/>
    <cellStyle name="Normal 2 2 3 5 2" xfId="606"/>
    <cellStyle name="Normal 2 2 3 6" xfId="414"/>
    <cellStyle name="Normal 2 2 4" xfId="34"/>
    <cellStyle name="Normal 2 2 4 2" xfId="84"/>
    <cellStyle name="Normal 2 2 4 2 2" xfId="182"/>
    <cellStyle name="Normal 2 2 4 2 2 2" xfId="376"/>
    <cellStyle name="Normal 2 2 4 2 2 2 2" xfId="762"/>
    <cellStyle name="Normal 2 2 4 2 2 3" xfId="570"/>
    <cellStyle name="Normal 2 2 4 2 3" xfId="280"/>
    <cellStyle name="Normal 2 2 4 2 3 2" xfId="666"/>
    <cellStyle name="Normal 2 2 4 2 4" xfId="474"/>
    <cellStyle name="Normal 2 2 4 3" xfId="134"/>
    <cellStyle name="Normal 2 2 4 3 2" xfId="328"/>
    <cellStyle name="Normal 2 2 4 3 2 2" xfId="714"/>
    <cellStyle name="Normal 2 2 4 3 3" xfId="522"/>
    <cellStyle name="Normal 2 2 4 4" xfId="232"/>
    <cellStyle name="Normal 2 2 4 4 2" xfId="618"/>
    <cellStyle name="Normal 2 2 4 5" xfId="426"/>
    <cellStyle name="Normal 2 2 5" xfId="60"/>
    <cellStyle name="Normal 2 2 5 2" xfId="158"/>
    <cellStyle name="Normal 2 2 5 2 2" xfId="352"/>
    <cellStyle name="Normal 2 2 5 2 2 2" xfId="738"/>
    <cellStyle name="Normal 2 2 5 2 3" xfId="546"/>
    <cellStyle name="Normal 2 2 5 3" xfId="256"/>
    <cellStyle name="Normal 2 2 5 3 2" xfId="642"/>
    <cellStyle name="Normal 2 2 5 4" xfId="450"/>
    <cellStyle name="Normal 2 2 6" xfId="110"/>
    <cellStyle name="Normal 2 2 6 2" xfId="304"/>
    <cellStyle name="Normal 2 2 6 2 2" xfId="690"/>
    <cellStyle name="Normal 2 2 6 3" xfId="498"/>
    <cellStyle name="Normal 2 2 7" xfId="208"/>
    <cellStyle name="Normal 2 2 7 2" xfId="594"/>
    <cellStyle name="Normal 2 2 8" xfId="402"/>
    <cellStyle name="Normal 2 3" xfId="9"/>
    <cellStyle name="Normal 2 3 2" xfId="23"/>
    <cellStyle name="Normal 2 3 2 2" xfId="49"/>
    <cellStyle name="Normal 2 3 2 2 2" xfId="99"/>
    <cellStyle name="Normal 2 3 2 2 2 2" xfId="197"/>
    <cellStyle name="Normal 2 3 2 2 2 2 2" xfId="391"/>
    <cellStyle name="Normal 2 3 2 2 2 2 2 2" xfId="777"/>
    <cellStyle name="Normal 2 3 2 2 2 2 3" xfId="585"/>
    <cellStyle name="Normal 2 3 2 2 2 3" xfId="295"/>
    <cellStyle name="Normal 2 3 2 2 2 3 2" xfId="681"/>
    <cellStyle name="Normal 2 3 2 2 2 4" xfId="489"/>
    <cellStyle name="Normal 2 3 2 2 3" xfId="149"/>
    <cellStyle name="Normal 2 3 2 2 3 2" xfId="343"/>
    <cellStyle name="Normal 2 3 2 2 3 2 2" xfId="729"/>
    <cellStyle name="Normal 2 3 2 2 3 3" xfId="537"/>
    <cellStyle name="Normal 2 3 2 2 4" xfId="247"/>
    <cellStyle name="Normal 2 3 2 2 4 2" xfId="633"/>
    <cellStyle name="Normal 2 3 2 2 5" xfId="441"/>
    <cellStyle name="Normal 2 3 2 3" xfId="75"/>
    <cellStyle name="Normal 2 3 2 3 2" xfId="173"/>
    <cellStyle name="Normal 2 3 2 3 2 2" xfId="367"/>
    <cellStyle name="Normal 2 3 2 3 2 2 2" xfId="753"/>
    <cellStyle name="Normal 2 3 2 3 2 3" xfId="561"/>
    <cellStyle name="Normal 2 3 2 3 3" xfId="271"/>
    <cellStyle name="Normal 2 3 2 3 3 2" xfId="657"/>
    <cellStyle name="Normal 2 3 2 3 4" xfId="465"/>
    <cellStyle name="Normal 2 3 2 4" xfId="125"/>
    <cellStyle name="Normal 2 3 2 4 2" xfId="319"/>
    <cellStyle name="Normal 2 3 2 4 2 2" xfId="705"/>
    <cellStyle name="Normal 2 3 2 4 3" xfId="513"/>
    <cellStyle name="Normal 2 3 2 5" xfId="223"/>
    <cellStyle name="Normal 2 3 2 5 2" xfId="609"/>
    <cellStyle name="Normal 2 3 2 6" xfId="417"/>
    <cellStyle name="Normal 2 3 3" xfId="37"/>
    <cellStyle name="Normal 2 3 3 2" xfId="87"/>
    <cellStyle name="Normal 2 3 3 2 2" xfId="185"/>
    <cellStyle name="Normal 2 3 3 2 2 2" xfId="379"/>
    <cellStyle name="Normal 2 3 3 2 2 2 2" xfId="765"/>
    <cellStyle name="Normal 2 3 3 2 2 3" xfId="573"/>
    <cellStyle name="Normal 2 3 3 2 3" xfId="283"/>
    <cellStyle name="Normal 2 3 3 2 3 2" xfId="669"/>
    <cellStyle name="Normal 2 3 3 2 4" xfId="477"/>
    <cellStyle name="Normal 2 3 3 3" xfId="137"/>
    <cellStyle name="Normal 2 3 3 3 2" xfId="331"/>
    <cellStyle name="Normal 2 3 3 3 2 2" xfId="717"/>
    <cellStyle name="Normal 2 3 3 3 3" xfId="525"/>
    <cellStyle name="Normal 2 3 3 4" xfId="235"/>
    <cellStyle name="Normal 2 3 3 4 2" xfId="621"/>
    <cellStyle name="Normal 2 3 3 5" xfId="429"/>
    <cellStyle name="Normal 2 3 4" xfId="63"/>
    <cellStyle name="Normal 2 3 4 2" xfId="161"/>
    <cellStyle name="Normal 2 3 4 2 2" xfId="355"/>
    <cellStyle name="Normal 2 3 4 2 2 2" xfId="741"/>
    <cellStyle name="Normal 2 3 4 2 3" xfId="549"/>
    <cellStyle name="Normal 2 3 4 3" xfId="259"/>
    <cellStyle name="Normal 2 3 4 3 2" xfId="645"/>
    <cellStyle name="Normal 2 3 4 4" xfId="453"/>
    <cellStyle name="Normal 2 3 5" xfId="113"/>
    <cellStyle name="Normal 2 3 5 2" xfId="307"/>
    <cellStyle name="Normal 2 3 5 2 2" xfId="693"/>
    <cellStyle name="Normal 2 3 5 3" xfId="501"/>
    <cellStyle name="Normal 2 3 6" xfId="211"/>
    <cellStyle name="Normal 2 3 6 2" xfId="597"/>
    <cellStyle name="Normal 2 3 7" xfId="405"/>
    <cellStyle name="Normal 2 4" xfId="17"/>
    <cellStyle name="Normal 2 4 2" xfId="43"/>
    <cellStyle name="Normal 2 4 2 2" xfId="93"/>
    <cellStyle name="Normal 2 4 2 2 2" xfId="191"/>
    <cellStyle name="Normal 2 4 2 2 2 2" xfId="385"/>
    <cellStyle name="Normal 2 4 2 2 2 2 2" xfId="771"/>
    <cellStyle name="Normal 2 4 2 2 2 3" xfId="579"/>
    <cellStyle name="Normal 2 4 2 2 3" xfId="289"/>
    <cellStyle name="Normal 2 4 2 2 3 2" xfId="675"/>
    <cellStyle name="Normal 2 4 2 2 4" xfId="483"/>
    <cellStyle name="Normal 2 4 2 3" xfId="143"/>
    <cellStyle name="Normal 2 4 2 3 2" xfId="337"/>
    <cellStyle name="Normal 2 4 2 3 2 2" xfId="723"/>
    <cellStyle name="Normal 2 4 2 3 3" xfId="531"/>
    <cellStyle name="Normal 2 4 2 4" xfId="241"/>
    <cellStyle name="Normal 2 4 2 4 2" xfId="627"/>
    <cellStyle name="Normal 2 4 2 5" xfId="435"/>
    <cellStyle name="Normal 2 4 3" xfId="69"/>
    <cellStyle name="Normal 2 4 3 2" xfId="167"/>
    <cellStyle name="Normal 2 4 3 2 2" xfId="361"/>
    <cellStyle name="Normal 2 4 3 2 2 2" xfId="747"/>
    <cellStyle name="Normal 2 4 3 2 3" xfId="555"/>
    <cellStyle name="Normal 2 4 3 3" xfId="265"/>
    <cellStyle name="Normal 2 4 3 3 2" xfId="651"/>
    <cellStyle name="Normal 2 4 3 4" xfId="459"/>
    <cellStyle name="Normal 2 4 4" xfId="119"/>
    <cellStyle name="Normal 2 4 4 2" xfId="313"/>
    <cellStyle name="Normal 2 4 4 2 2" xfId="699"/>
    <cellStyle name="Normal 2 4 4 3" xfId="507"/>
    <cellStyle name="Normal 2 4 5" xfId="217"/>
    <cellStyle name="Normal 2 4 5 2" xfId="603"/>
    <cellStyle name="Normal 2 4 6" xfId="411"/>
    <cellStyle name="Normal 2 5" xfId="31"/>
    <cellStyle name="Normal 2 5 2" xfId="81"/>
    <cellStyle name="Normal 2 5 2 2" xfId="179"/>
    <cellStyle name="Normal 2 5 2 2 2" xfId="373"/>
    <cellStyle name="Normal 2 5 2 2 2 2" xfId="759"/>
    <cellStyle name="Normal 2 5 2 2 3" xfId="567"/>
    <cellStyle name="Normal 2 5 2 3" xfId="277"/>
    <cellStyle name="Normal 2 5 2 3 2" xfId="663"/>
    <cellStyle name="Normal 2 5 2 4" xfId="471"/>
    <cellStyle name="Normal 2 5 3" xfId="131"/>
    <cellStyle name="Normal 2 5 3 2" xfId="325"/>
    <cellStyle name="Normal 2 5 3 2 2" xfId="711"/>
    <cellStyle name="Normal 2 5 3 3" xfId="519"/>
    <cellStyle name="Normal 2 5 4" xfId="229"/>
    <cellStyle name="Normal 2 5 4 2" xfId="615"/>
    <cellStyle name="Normal 2 5 5" xfId="423"/>
    <cellStyle name="Normal 2 6" xfId="57"/>
    <cellStyle name="Normal 2 6 2" xfId="155"/>
    <cellStyle name="Normal 2 6 2 2" xfId="349"/>
    <cellStyle name="Normal 2 6 2 2 2" xfId="735"/>
    <cellStyle name="Normal 2 6 2 3" xfId="543"/>
    <cellStyle name="Normal 2 6 3" xfId="253"/>
    <cellStyle name="Normal 2 6 3 2" xfId="639"/>
    <cellStyle name="Normal 2 6 4" xfId="447"/>
    <cellStyle name="Normal 2 7" xfId="107"/>
    <cellStyle name="Normal 2 7 2" xfId="301"/>
    <cellStyle name="Normal 2 7 2 2" xfId="687"/>
    <cellStyle name="Normal 2 7 3" xfId="495"/>
    <cellStyle name="Normal 2 8" xfId="205"/>
    <cellStyle name="Normal 2 8 2" xfId="591"/>
    <cellStyle name="Normal 2 9" xfId="399"/>
    <cellStyle name="Normal 20" xfId="782"/>
    <cellStyle name="Normal 21" xfId="783"/>
    <cellStyle name="Normal 22" xfId="784"/>
    <cellStyle name="Normal 3" xfId="2"/>
    <cellStyle name="Normal 3 2" xfId="6"/>
    <cellStyle name="Normal 3 2 2" xfId="13"/>
    <cellStyle name="Normal 3 2 2 2" xfId="27"/>
    <cellStyle name="Normal 3 2 2 2 2" xfId="53"/>
    <cellStyle name="Normal 3 2 2 2 2 2" xfId="103"/>
    <cellStyle name="Normal 3 2 2 2 2 2 2" xfId="201"/>
    <cellStyle name="Normal 3 2 2 2 2 2 2 2" xfId="395"/>
    <cellStyle name="Normal 3 2 2 2 2 2 2 2 2" xfId="781"/>
    <cellStyle name="Normal 3 2 2 2 2 2 2 3" xfId="589"/>
    <cellStyle name="Normal 3 2 2 2 2 2 3" xfId="299"/>
    <cellStyle name="Normal 3 2 2 2 2 2 3 2" xfId="685"/>
    <cellStyle name="Normal 3 2 2 2 2 2 4" xfId="493"/>
    <cellStyle name="Normal 3 2 2 2 2 3" xfId="153"/>
    <cellStyle name="Normal 3 2 2 2 2 3 2" xfId="347"/>
    <cellStyle name="Normal 3 2 2 2 2 3 2 2" xfId="733"/>
    <cellStyle name="Normal 3 2 2 2 2 3 3" xfId="541"/>
    <cellStyle name="Normal 3 2 2 2 2 4" xfId="251"/>
    <cellStyle name="Normal 3 2 2 2 2 4 2" xfId="637"/>
    <cellStyle name="Normal 3 2 2 2 2 5" xfId="445"/>
    <cellStyle name="Normal 3 2 2 2 3" xfId="79"/>
    <cellStyle name="Normal 3 2 2 2 3 2" xfId="177"/>
    <cellStyle name="Normal 3 2 2 2 3 2 2" xfId="371"/>
    <cellStyle name="Normal 3 2 2 2 3 2 2 2" xfId="757"/>
    <cellStyle name="Normal 3 2 2 2 3 2 3" xfId="565"/>
    <cellStyle name="Normal 3 2 2 2 3 3" xfId="275"/>
    <cellStyle name="Normal 3 2 2 2 3 3 2" xfId="661"/>
    <cellStyle name="Normal 3 2 2 2 3 4" xfId="469"/>
    <cellStyle name="Normal 3 2 2 2 4" xfId="129"/>
    <cellStyle name="Normal 3 2 2 2 4 2" xfId="323"/>
    <cellStyle name="Normal 3 2 2 2 4 2 2" xfId="709"/>
    <cellStyle name="Normal 3 2 2 2 4 3" xfId="517"/>
    <cellStyle name="Normal 3 2 2 2 5" xfId="227"/>
    <cellStyle name="Normal 3 2 2 2 5 2" xfId="613"/>
    <cellStyle name="Normal 3 2 2 2 6" xfId="421"/>
    <cellStyle name="Normal 3 2 2 3" xfId="41"/>
    <cellStyle name="Normal 3 2 2 3 2" xfId="91"/>
    <cellStyle name="Normal 3 2 2 3 2 2" xfId="189"/>
    <cellStyle name="Normal 3 2 2 3 2 2 2" xfId="383"/>
    <cellStyle name="Normal 3 2 2 3 2 2 2 2" xfId="769"/>
    <cellStyle name="Normal 3 2 2 3 2 2 3" xfId="577"/>
    <cellStyle name="Normal 3 2 2 3 2 3" xfId="287"/>
    <cellStyle name="Normal 3 2 2 3 2 3 2" xfId="673"/>
    <cellStyle name="Normal 3 2 2 3 2 4" xfId="481"/>
    <cellStyle name="Normal 3 2 2 3 3" xfId="141"/>
    <cellStyle name="Normal 3 2 2 3 3 2" xfId="335"/>
    <cellStyle name="Normal 3 2 2 3 3 2 2" xfId="721"/>
    <cellStyle name="Normal 3 2 2 3 3 3" xfId="529"/>
    <cellStyle name="Normal 3 2 2 3 4" xfId="239"/>
    <cellStyle name="Normal 3 2 2 3 4 2" xfId="625"/>
    <cellStyle name="Normal 3 2 2 3 5" xfId="433"/>
    <cellStyle name="Normal 3 2 2 4" xfId="67"/>
    <cellStyle name="Normal 3 2 2 4 2" xfId="165"/>
    <cellStyle name="Normal 3 2 2 4 2 2" xfId="359"/>
    <cellStyle name="Normal 3 2 2 4 2 2 2" xfId="745"/>
    <cellStyle name="Normal 3 2 2 4 2 3" xfId="553"/>
    <cellStyle name="Normal 3 2 2 4 3" xfId="263"/>
    <cellStyle name="Normal 3 2 2 4 3 2" xfId="649"/>
    <cellStyle name="Normal 3 2 2 4 4" xfId="457"/>
    <cellStyle name="Normal 3 2 2 5" xfId="117"/>
    <cellStyle name="Normal 3 2 2 5 2" xfId="311"/>
    <cellStyle name="Normal 3 2 2 5 2 2" xfId="697"/>
    <cellStyle name="Normal 3 2 2 5 3" xfId="505"/>
    <cellStyle name="Normal 3 2 2 6" xfId="215"/>
    <cellStyle name="Normal 3 2 2 6 2" xfId="601"/>
    <cellStyle name="Normal 3 2 2 7" xfId="409"/>
    <cellStyle name="Normal 3 2 3" xfId="21"/>
    <cellStyle name="Normal 3 2 3 2" xfId="47"/>
    <cellStyle name="Normal 3 2 3 2 2" xfId="97"/>
    <cellStyle name="Normal 3 2 3 2 2 2" xfId="195"/>
    <cellStyle name="Normal 3 2 3 2 2 2 2" xfId="389"/>
    <cellStyle name="Normal 3 2 3 2 2 2 2 2" xfId="775"/>
    <cellStyle name="Normal 3 2 3 2 2 2 3" xfId="583"/>
    <cellStyle name="Normal 3 2 3 2 2 3" xfId="293"/>
    <cellStyle name="Normal 3 2 3 2 2 3 2" xfId="679"/>
    <cellStyle name="Normal 3 2 3 2 2 4" xfId="487"/>
    <cellStyle name="Normal 3 2 3 2 3" xfId="147"/>
    <cellStyle name="Normal 3 2 3 2 3 2" xfId="341"/>
    <cellStyle name="Normal 3 2 3 2 3 2 2" xfId="727"/>
    <cellStyle name="Normal 3 2 3 2 3 3" xfId="535"/>
    <cellStyle name="Normal 3 2 3 2 4" xfId="245"/>
    <cellStyle name="Normal 3 2 3 2 4 2" xfId="631"/>
    <cellStyle name="Normal 3 2 3 2 5" xfId="439"/>
    <cellStyle name="Normal 3 2 3 3" xfId="73"/>
    <cellStyle name="Normal 3 2 3 3 2" xfId="171"/>
    <cellStyle name="Normal 3 2 3 3 2 2" xfId="365"/>
    <cellStyle name="Normal 3 2 3 3 2 2 2" xfId="751"/>
    <cellStyle name="Normal 3 2 3 3 2 3" xfId="559"/>
    <cellStyle name="Normal 3 2 3 3 3" xfId="269"/>
    <cellStyle name="Normal 3 2 3 3 3 2" xfId="655"/>
    <cellStyle name="Normal 3 2 3 3 4" xfId="463"/>
    <cellStyle name="Normal 3 2 3 4" xfId="123"/>
    <cellStyle name="Normal 3 2 3 4 2" xfId="317"/>
    <cellStyle name="Normal 3 2 3 4 2 2" xfId="703"/>
    <cellStyle name="Normal 3 2 3 4 3" xfId="511"/>
    <cellStyle name="Normal 3 2 3 5" xfId="221"/>
    <cellStyle name="Normal 3 2 3 5 2" xfId="607"/>
    <cellStyle name="Normal 3 2 3 6" xfId="415"/>
    <cellStyle name="Normal 3 2 4" xfId="35"/>
    <cellStyle name="Normal 3 2 4 2" xfId="85"/>
    <cellStyle name="Normal 3 2 4 2 2" xfId="183"/>
    <cellStyle name="Normal 3 2 4 2 2 2" xfId="377"/>
    <cellStyle name="Normal 3 2 4 2 2 2 2" xfId="763"/>
    <cellStyle name="Normal 3 2 4 2 2 3" xfId="571"/>
    <cellStyle name="Normal 3 2 4 2 3" xfId="281"/>
    <cellStyle name="Normal 3 2 4 2 3 2" xfId="667"/>
    <cellStyle name="Normal 3 2 4 2 4" xfId="475"/>
    <cellStyle name="Normal 3 2 4 3" xfId="135"/>
    <cellStyle name="Normal 3 2 4 3 2" xfId="329"/>
    <cellStyle name="Normal 3 2 4 3 2 2" xfId="715"/>
    <cellStyle name="Normal 3 2 4 3 3" xfId="523"/>
    <cellStyle name="Normal 3 2 4 4" xfId="233"/>
    <cellStyle name="Normal 3 2 4 4 2" xfId="619"/>
    <cellStyle name="Normal 3 2 4 5" xfId="427"/>
    <cellStyle name="Normal 3 2 5" xfId="61"/>
    <cellStyle name="Normal 3 2 5 2" xfId="159"/>
    <cellStyle name="Normal 3 2 5 2 2" xfId="353"/>
    <cellStyle name="Normal 3 2 5 2 2 2" xfId="739"/>
    <cellStyle name="Normal 3 2 5 2 3" xfId="547"/>
    <cellStyle name="Normal 3 2 5 3" xfId="257"/>
    <cellStyle name="Normal 3 2 5 3 2" xfId="643"/>
    <cellStyle name="Normal 3 2 5 4" xfId="451"/>
    <cellStyle name="Normal 3 2 6" xfId="111"/>
    <cellStyle name="Normal 3 2 6 2" xfId="305"/>
    <cellStyle name="Normal 3 2 6 2 2" xfId="691"/>
    <cellStyle name="Normal 3 2 6 3" xfId="499"/>
    <cellStyle name="Normal 3 2 7" xfId="209"/>
    <cellStyle name="Normal 3 2 7 2" xfId="595"/>
    <cellStyle name="Normal 3 2 8" xfId="403"/>
    <cellStyle name="Normal 3 3" xfId="10"/>
    <cellStyle name="Normal 3 3 2" xfId="24"/>
    <cellStyle name="Normal 3 3 2 2" xfId="50"/>
    <cellStyle name="Normal 3 3 2 2 2" xfId="100"/>
    <cellStyle name="Normal 3 3 2 2 2 2" xfId="198"/>
    <cellStyle name="Normal 3 3 2 2 2 2 2" xfId="392"/>
    <cellStyle name="Normal 3 3 2 2 2 2 2 2" xfId="778"/>
    <cellStyle name="Normal 3 3 2 2 2 2 3" xfId="586"/>
    <cellStyle name="Normal 3 3 2 2 2 3" xfId="296"/>
    <cellStyle name="Normal 3 3 2 2 2 3 2" xfId="682"/>
    <cellStyle name="Normal 3 3 2 2 2 4" xfId="490"/>
    <cellStyle name="Normal 3 3 2 2 3" xfId="150"/>
    <cellStyle name="Normal 3 3 2 2 3 2" xfId="344"/>
    <cellStyle name="Normal 3 3 2 2 3 2 2" xfId="730"/>
    <cellStyle name="Normal 3 3 2 2 3 3" xfId="538"/>
    <cellStyle name="Normal 3 3 2 2 4" xfId="248"/>
    <cellStyle name="Normal 3 3 2 2 4 2" xfId="634"/>
    <cellStyle name="Normal 3 3 2 2 5" xfId="442"/>
    <cellStyle name="Normal 3 3 2 3" xfId="76"/>
    <cellStyle name="Normal 3 3 2 3 2" xfId="174"/>
    <cellStyle name="Normal 3 3 2 3 2 2" xfId="368"/>
    <cellStyle name="Normal 3 3 2 3 2 2 2" xfId="754"/>
    <cellStyle name="Normal 3 3 2 3 2 3" xfId="562"/>
    <cellStyle name="Normal 3 3 2 3 3" xfId="272"/>
    <cellStyle name="Normal 3 3 2 3 3 2" xfId="658"/>
    <cellStyle name="Normal 3 3 2 3 4" xfId="466"/>
    <cellStyle name="Normal 3 3 2 4" xfId="126"/>
    <cellStyle name="Normal 3 3 2 4 2" xfId="320"/>
    <cellStyle name="Normal 3 3 2 4 2 2" xfId="706"/>
    <cellStyle name="Normal 3 3 2 4 3" xfId="514"/>
    <cellStyle name="Normal 3 3 2 5" xfId="224"/>
    <cellStyle name="Normal 3 3 2 5 2" xfId="610"/>
    <cellStyle name="Normal 3 3 2 6" xfId="418"/>
    <cellStyle name="Normal 3 3 3" xfId="38"/>
    <cellStyle name="Normal 3 3 3 2" xfId="88"/>
    <cellStyle name="Normal 3 3 3 2 2" xfId="186"/>
    <cellStyle name="Normal 3 3 3 2 2 2" xfId="380"/>
    <cellStyle name="Normal 3 3 3 2 2 2 2" xfId="766"/>
    <cellStyle name="Normal 3 3 3 2 2 3" xfId="574"/>
    <cellStyle name="Normal 3 3 3 2 3" xfId="284"/>
    <cellStyle name="Normal 3 3 3 2 3 2" xfId="670"/>
    <cellStyle name="Normal 3 3 3 2 4" xfId="478"/>
    <cellStyle name="Normal 3 3 3 3" xfId="138"/>
    <cellStyle name="Normal 3 3 3 3 2" xfId="332"/>
    <cellStyle name="Normal 3 3 3 3 2 2" xfId="718"/>
    <cellStyle name="Normal 3 3 3 3 3" xfId="526"/>
    <cellStyle name="Normal 3 3 3 4" xfId="236"/>
    <cellStyle name="Normal 3 3 3 4 2" xfId="622"/>
    <cellStyle name="Normal 3 3 3 5" xfId="430"/>
    <cellStyle name="Normal 3 3 4" xfId="64"/>
    <cellStyle name="Normal 3 3 4 2" xfId="162"/>
    <cellStyle name="Normal 3 3 4 2 2" xfId="356"/>
    <cellStyle name="Normal 3 3 4 2 2 2" xfId="742"/>
    <cellStyle name="Normal 3 3 4 2 3" xfId="550"/>
    <cellStyle name="Normal 3 3 4 3" xfId="260"/>
    <cellStyle name="Normal 3 3 4 3 2" xfId="646"/>
    <cellStyle name="Normal 3 3 4 4" xfId="454"/>
    <cellStyle name="Normal 3 3 5" xfId="114"/>
    <cellStyle name="Normal 3 3 5 2" xfId="308"/>
    <cellStyle name="Normal 3 3 5 2 2" xfId="694"/>
    <cellStyle name="Normal 3 3 5 3" xfId="502"/>
    <cellStyle name="Normal 3 3 6" xfId="212"/>
    <cellStyle name="Normal 3 3 6 2" xfId="598"/>
    <cellStyle name="Normal 3 3 7" xfId="406"/>
    <cellStyle name="Normal 3 4" xfId="18"/>
    <cellStyle name="Normal 3 4 2" xfId="44"/>
    <cellStyle name="Normal 3 4 2 2" xfId="94"/>
    <cellStyle name="Normal 3 4 2 2 2" xfId="192"/>
    <cellStyle name="Normal 3 4 2 2 2 2" xfId="386"/>
    <cellStyle name="Normal 3 4 2 2 2 2 2" xfId="772"/>
    <cellStyle name="Normal 3 4 2 2 2 3" xfId="580"/>
    <cellStyle name="Normal 3 4 2 2 3" xfId="290"/>
    <cellStyle name="Normal 3 4 2 2 3 2" xfId="676"/>
    <cellStyle name="Normal 3 4 2 2 4" xfId="484"/>
    <cellStyle name="Normal 3 4 2 3" xfId="144"/>
    <cellStyle name="Normal 3 4 2 3 2" xfId="338"/>
    <cellStyle name="Normal 3 4 2 3 2 2" xfId="724"/>
    <cellStyle name="Normal 3 4 2 3 3" xfId="532"/>
    <cellStyle name="Normal 3 4 2 4" xfId="242"/>
    <cellStyle name="Normal 3 4 2 4 2" xfId="628"/>
    <cellStyle name="Normal 3 4 2 5" xfId="436"/>
    <cellStyle name="Normal 3 4 3" xfId="70"/>
    <cellStyle name="Normal 3 4 3 2" xfId="168"/>
    <cellStyle name="Normal 3 4 3 2 2" xfId="362"/>
    <cellStyle name="Normal 3 4 3 2 2 2" xfId="748"/>
    <cellStyle name="Normal 3 4 3 2 3" xfId="556"/>
    <cellStyle name="Normal 3 4 3 3" xfId="266"/>
    <cellStyle name="Normal 3 4 3 3 2" xfId="652"/>
    <cellStyle name="Normal 3 4 3 4" xfId="460"/>
    <cellStyle name="Normal 3 4 4" xfId="120"/>
    <cellStyle name="Normal 3 4 4 2" xfId="314"/>
    <cellStyle name="Normal 3 4 4 2 2" xfId="700"/>
    <cellStyle name="Normal 3 4 4 3" xfId="508"/>
    <cellStyle name="Normal 3 4 5" xfId="218"/>
    <cellStyle name="Normal 3 4 5 2" xfId="604"/>
    <cellStyle name="Normal 3 4 6" xfId="412"/>
    <cellStyle name="Normal 3 5" xfId="32"/>
    <cellStyle name="Normal 3 5 2" xfId="82"/>
    <cellStyle name="Normal 3 5 2 2" xfId="180"/>
    <cellStyle name="Normal 3 5 2 2 2" xfId="374"/>
    <cellStyle name="Normal 3 5 2 2 2 2" xfId="760"/>
    <cellStyle name="Normal 3 5 2 2 3" xfId="568"/>
    <cellStyle name="Normal 3 5 2 3" xfId="278"/>
    <cellStyle name="Normal 3 5 2 3 2" xfId="664"/>
    <cellStyle name="Normal 3 5 2 4" xfId="472"/>
    <cellStyle name="Normal 3 5 3" xfId="132"/>
    <cellStyle name="Normal 3 5 3 2" xfId="326"/>
    <cellStyle name="Normal 3 5 3 2 2" xfId="712"/>
    <cellStyle name="Normal 3 5 3 3" xfId="520"/>
    <cellStyle name="Normal 3 5 4" xfId="230"/>
    <cellStyle name="Normal 3 5 4 2" xfId="616"/>
    <cellStyle name="Normal 3 5 5" xfId="424"/>
    <cellStyle name="Normal 3 6" xfId="58"/>
    <cellStyle name="Normal 3 6 2" xfId="156"/>
    <cellStyle name="Normal 3 6 2 2" xfId="350"/>
    <cellStyle name="Normal 3 6 2 2 2" xfId="736"/>
    <cellStyle name="Normal 3 6 2 3" xfId="544"/>
    <cellStyle name="Normal 3 6 3" xfId="254"/>
    <cellStyle name="Normal 3 6 3 2" xfId="640"/>
    <cellStyle name="Normal 3 6 4" xfId="448"/>
    <cellStyle name="Normal 3 7" xfId="108"/>
    <cellStyle name="Normal 3 7 2" xfId="302"/>
    <cellStyle name="Normal 3 7 2 2" xfId="688"/>
    <cellStyle name="Normal 3 7 3" xfId="496"/>
    <cellStyle name="Normal 3 8" xfId="206"/>
    <cellStyle name="Normal 3 8 2" xfId="592"/>
    <cellStyle name="Normal 3 9" xfId="400"/>
    <cellStyle name="Normal 4" xfId="4"/>
    <cellStyle name="Normal 5" xfId="3"/>
    <cellStyle name="Normal 5 2" xfId="11"/>
    <cellStyle name="Normal 5 2 2" xfId="25"/>
    <cellStyle name="Normal 5 2 2 2" xfId="51"/>
    <cellStyle name="Normal 5 2 2 2 2" xfId="101"/>
    <cellStyle name="Normal 5 2 2 2 2 2" xfId="199"/>
    <cellStyle name="Normal 5 2 2 2 2 2 2" xfId="393"/>
    <cellStyle name="Normal 5 2 2 2 2 2 2 2" xfId="779"/>
    <cellStyle name="Normal 5 2 2 2 2 2 3" xfId="587"/>
    <cellStyle name="Normal 5 2 2 2 2 3" xfId="297"/>
    <cellStyle name="Normal 5 2 2 2 2 3 2" xfId="683"/>
    <cellStyle name="Normal 5 2 2 2 2 4" xfId="491"/>
    <cellStyle name="Normal 5 2 2 2 3" xfId="151"/>
    <cellStyle name="Normal 5 2 2 2 3 2" xfId="345"/>
    <cellStyle name="Normal 5 2 2 2 3 2 2" xfId="731"/>
    <cellStyle name="Normal 5 2 2 2 3 3" xfId="539"/>
    <cellStyle name="Normal 5 2 2 2 4" xfId="249"/>
    <cellStyle name="Normal 5 2 2 2 4 2" xfId="635"/>
    <cellStyle name="Normal 5 2 2 2 5" xfId="443"/>
    <cellStyle name="Normal 5 2 2 3" xfId="77"/>
    <cellStyle name="Normal 5 2 2 3 2" xfId="175"/>
    <cellStyle name="Normal 5 2 2 3 2 2" xfId="369"/>
    <cellStyle name="Normal 5 2 2 3 2 2 2" xfId="755"/>
    <cellStyle name="Normal 5 2 2 3 2 3" xfId="563"/>
    <cellStyle name="Normal 5 2 2 3 3" xfId="273"/>
    <cellStyle name="Normal 5 2 2 3 3 2" xfId="659"/>
    <cellStyle name="Normal 5 2 2 3 4" xfId="467"/>
    <cellStyle name="Normal 5 2 2 4" xfId="127"/>
    <cellStyle name="Normal 5 2 2 4 2" xfId="321"/>
    <cellStyle name="Normal 5 2 2 4 2 2" xfId="707"/>
    <cellStyle name="Normal 5 2 2 4 3" xfId="515"/>
    <cellStyle name="Normal 5 2 2 5" xfId="225"/>
    <cellStyle name="Normal 5 2 2 5 2" xfId="611"/>
    <cellStyle name="Normal 5 2 2 6" xfId="419"/>
    <cellStyle name="Normal 5 2 3" xfId="39"/>
    <cellStyle name="Normal 5 2 3 2" xfId="89"/>
    <cellStyle name="Normal 5 2 3 2 2" xfId="187"/>
    <cellStyle name="Normal 5 2 3 2 2 2" xfId="381"/>
    <cellStyle name="Normal 5 2 3 2 2 2 2" xfId="767"/>
    <cellStyle name="Normal 5 2 3 2 2 3" xfId="575"/>
    <cellStyle name="Normal 5 2 3 2 3" xfId="285"/>
    <cellStyle name="Normal 5 2 3 2 3 2" xfId="671"/>
    <cellStyle name="Normal 5 2 3 2 4" xfId="479"/>
    <cellStyle name="Normal 5 2 3 3" xfId="139"/>
    <cellStyle name="Normal 5 2 3 3 2" xfId="333"/>
    <cellStyle name="Normal 5 2 3 3 2 2" xfId="719"/>
    <cellStyle name="Normal 5 2 3 3 3" xfId="527"/>
    <cellStyle name="Normal 5 2 3 4" xfId="237"/>
    <cellStyle name="Normal 5 2 3 4 2" xfId="623"/>
    <cellStyle name="Normal 5 2 3 5" xfId="431"/>
    <cellStyle name="Normal 5 2 4" xfId="65"/>
    <cellStyle name="Normal 5 2 4 2" xfId="163"/>
    <cellStyle name="Normal 5 2 4 2 2" xfId="357"/>
    <cellStyle name="Normal 5 2 4 2 2 2" xfId="743"/>
    <cellStyle name="Normal 5 2 4 2 3" xfId="551"/>
    <cellStyle name="Normal 5 2 4 3" xfId="261"/>
    <cellStyle name="Normal 5 2 4 3 2" xfId="647"/>
    <cellStyle name="Normal 5 2 4 4" xfId="455"/>
    <cellStyle name="Normal 5 2 5" xfId="115"/>
    <cellStyle name="Normal 5 2 5 2" xfId="309"/>
    <cellStyle name="Normal 5 2 5 2 2" xfId="695"/>
    <cellStyle name="Normal 5 2 5 3" xfId="503"/>
    <cellStyle name="Normal 5 2 6" xfId="213"/>
    <cellStyle name="Normal 5 2 6 2" xfId="599"/>
    <cellStyle name="Normal 5 2 7" xfId="407"/>
    <cellStyle name="Normal 5 3" xfId="19"/>
    <cellStyle name="Normal 5 3 2" xfId="45"/>
    <cellStyle name="Normal 5 3 2 2" xfId="95"/>
    <cellStyle name="Normal 5 3 2 2 2" xfId="193"/>
    <cellStyle name="Normal 5 3 2 2 2 2" xfId="387"/>
    <cellStyle name="Normal 5 3 2 2 2 2 2" xfId="773"/>
    <cellStyle name="Normal 5 3 2 2 2 3" xfId="581"/>
    <cellStyle name="Normal 5 3 2 2 3" xfId="291"/>
    <cellStyle name="Normal 5 3 2 2 3 2" xfId="677"/>
    <cellStyle name="Normal 5 3 2 2 4" xfId="485"/>
    <cellStyle name="Normal 5 3 2 3" xfId="145"/>
    <cellStyle name="Normal 5 3 2 3 2" xfId="339"/>
    <cellStyle name="Normal 5 3 2 3 2 2" xfId="725"/>
    <cellStyle name="Normal 5 3 2 3 3" xfId="533"/>
    <cellStyle name="Normal 5 3 2 4" xfId="243"/>
    <cellStyle name="Normal 5 3 2 4 2" xfId="629"/>
    <cellStyle name="Normal 5 3 2 5" xfId="437"/>
    <cellStyle name="Normal 5 3 3" xfId="71"/>
    <cellStyle name="Normal 5 3 3 2" xfId="169"/>
    <cellStyle name="Normal 5 3 3 2 2" xfId="363"/>
    <cellStyle name="Normal 5 3 3 2 2 2" xfId="749"/>
    <cellStyle name="Normal 5 3 3 2 3" xfId="557"/>
    <cellStyle name="Normal 5 3 3 3" xfId="267"/>
    <cellStyle name="Normal 5 3 3 3 2" xfId="653"/>
    <cellStyle name="Normal 5 3 3 4" xfId="461"/>
    <cellStyle name="Normal 5 3 4" xfId="121"/>
    <cellStyle name="Normal 5 3 4 2" xfId="315"/>
    <cellStyle name="Normal 5 3 4 2 2" xfId="701"/>
    <cellStyle name="Normal 5 3 4 3" xfId="509"/>
    <cellStyle name="Normal 5 3 5" xfId="219"/>
    <cellStyle name="Normal 5 3 5 2" xfId="605"/>
    <cellStyle name="Normal 5 3 6" xfId="413"/>
    <cellStyle name="Normal 5 4" xfId="33"/>
    <cellStyle name="Normal 5 4 2" xfId="83"/>
    <cellStyle name="Normal 5 4 2 2" xfId="181"/>
    <cellStyle name="Normal 5 4 2 2 2" xfId="375"/>
    <cellStyle name="Normal 5 4 2 2 2 2" xfId="761"/>
    <cellStyle name="Normal 5 4 2 2 3" xfId="569"/>
    <cellStyle name="Normal 5 4 2 3" xfId="279"/>
    <cellStyle name="Normal 5 4 2 3 2" xfId="665"/>
    <cellStyle name="Normal 5 4 2 4" xfId="473"/>
    <cellStyle name="Normal 5 4 3" xfId="133"/>
    <cellStyle name="Normal 5 4 3 2" xfId="327"/>
    <cellStyle name="Normal 5 4 3 2 2" xfId="713"/>
    <cellStyle name="Normal 5 4 3 3" xfId="521"/>
    <cellStyle name="Normal 5 4 4" xfId="231"/>
    <cellStyle name="Normal 5 4 4 2" xfId="617"/>
    <cellStyle name="Normal 5 4 5" xfId="425"/>
    <cellStyle name="Normal 5 5" xfId="59"/>
    <cellStyle name="Normal 5 5 2" xfId="157"/>
    <cellStyle name="Normal 5 5 2 2" xfId="351"/>
    <cellStyle name="Normal 5 5 2 2 2" xfId="737"/>
    <cellStyle name="Normal 5 5 2 3" xfId="545"/>
    <cellStyle name="Normal 5 5 3" xfId="255"/>
    <cellStyle name="Normal 5 5 3 2" xfId="641"/>
    <cellStyle name="Normal 5 5 4" xfId="449"/>
    <cellStyle name="Normal 5 6" xfId="109"/>
    <cellStyle name="Normal 5 6 2" xfId="303"/>
    <cellStyle name="Normal 5 6 2 2" xfId="689"/>
    <cellStyle name="Normal 5 6 3" xfId="497"/>
    <cellStyle name="Normal 5 7" xfId="207"/>
    <cellStyle name="Normal 5 7 2" xfId="593"/>
    <cellStyle name="Normal 5 8" xfId="401"/>
    <cellStyle name="Normal 6" xfId="8"/>
    <cellStyle name="Normal 6 2" xfId="14"/>
    <cellStyle name="Normal 7" xfId="7"/>
    <cellStyle name="Normal 7 2" xfId="22"/>
    <cellStyle name="Normal 7 2 2" xfId="48"/>
    <cellStyle name="Normal 7 2 2 2" xfId="98"/>
    <cellStyle name="Normal 7 2 2 2 2" xfId="196"/>
    <cellStyle name="Normal 7 2 2 2 2 2" xfId="390"/>
    <cellStyle name="Normal 7 2 2 2 2 2 2" xfId="776"/>
    <cellStyle name="Normal 7 2 2 2 2 3" xfId="584"/>
    <cellStyle name="Normal 7 2 2 2 3" xfId="294"/>
    <cellStyle name="Normal 7 2 2 2 3 2" xfId="680"/>
    <cellStyle name="Normal 7 2 2 2 4" xfId="488"/>
    <cellStyle name="Normal 7 2 2 3" xfId="148"/>
    <cellStyle name="Normal 7 2 2 3 2" xfId="342"/>
    <cellStyle name="Normal 7 2 2 3 2 2" xfId="728"/>
    <cellStyle name="Normal 7 2 2 3 3" xfId="536"/>
    <cellStyle name="Normal 7 2 2 4" xfId="246"/>
    <cellStyle name="Normal 7 2 2 4 2" xfId="632"/>
    <cellStyle name="Normal 7 2 2 5" xfId="440"/>
    <cellStyle name="Normal 7 2 3" xfId="74"/>
    <cellStyle name="Normal 7 2 3 2" xfId="172"/>
    <cellStyle name="Normal 7 2 3 2 2" xfId="366"/>
    <cellStyle name="Normal 7 2 3 2 2 2" xfId="752"/>
    <cellStyle name="Normal 7 2 3 2 3" xfId="560"/>
    <cellStyle name="Normal 7 2 3 3" xfId="270"/>
    <cellStyle name="Normal 7 2 3 3 2" xfId="656"/>
    <cellStyle name="Normal 7 2 3 4" xfId="464"/>
    <cellStyle name="Normal 7 2 4" xfId="124"/>
    <cellStyle name="Normal 7 2 4 2" xfId="318"/>
    <cellStyle name="Normal 7 2 4 2 2" xfId="704"/>
    <cellStyle name="Normal 7 2 4 3" xfId="512"/>
    <cellStyle name="Normal 7 2 5" xfId="222"/>
    <cellStyle name="Normal 7 2 5 2" xfId="608"/>
    <cellStyle name="Normal 7 2 6" xfId="416"/>
    <cellStyle name="Normal 7 3" xfId="36"/>
    <cellStyle name="Normal 7 3 2" xfId="86"/>
    <cellStyle name="Normal 7 3 2 2" xfId="184"/>
    <cellStyle name="Normal 7 3 2 2 2" xfId="378"/>
    <cellStyle name="Normal 7 3 2 2 2 2" xfId="764"/>
    <cellStyle name="Normal 7 3 2 2 3" xfId="572"/>
    <cellStyle name="Normal 7 3 2 3" xfId="282"/>
    <cellStyle name="Normal 7 3 2 3 2" xfId="668"/>
    <cellStyle name="Normal 7 3 2 4" xfId="476"/>
    <cellStyle name="Normal 7 3 3" xfId="136"/>
    <cellStyle name="Normal 7 3 3 2" xfId="330"/>
    <cellStyle name="Normal 7 3 3 2 2" xfId="716"/>
    <cellStyle name="Normal 7 3 3 3" xfId="524"/>
    <cellStyle name="Normal 7 3 4" xfId="234"/>
    <cellStyle name="Normal 7 3 4 2" xfId="620"/>
    <cellStyle name="Normal 7 3 5" xfId="428"/>
    <cellStyle name="Normal 7 4" xfId="62"/>
    <cellStyle name="Normal 7 4 2" xfId="160"/>
    <cellStyle name="Normal 7 4 2 2" xfId="354"/>
    <cellStyle name="Normal 7 4 2 2 2" xfId="740"/>
    <cellStyle name="Normal 7 4 2 3" xfId="548"/>
    <cellStyle name="Normal 7 4 3" xfId="258"/>
    <cellStyle name="Normal 7 4 3 2" xfId="644"/>
    <cellStyle name="Normal 7 4 4" xfId="452"/>
    <cellStyle name="Normal 7 5" xfId="112"/>
    <cellStyle name="Normal 7 5 2" xfId="306"/>
    <cellStyle name="Normal 7 5 2 2" xfId="692"/>
    <cellStyle name="Normal 7 5 3" xfId="500"/>
    <cellStyle name="Normal 7 6" xfId="210"/>
    <cellStyle name="Normal 7 6 2" xfId="596"/>
    <cellStyle name="Normal 7 7" xfId="404"/>
    <cellStyle name="Normal 8" xfId="16"/>
    <cellStyle name="Normal 8 2" xfId="28"/>
    <cellStyle name="Normal 9" xfId="15"/>
    <cellStyle name="Normal 9 2" xfId="42"/>
    <cellStyle name="Normal 9 2 2" xfId="92"/>
    <cellStyle name="Normal 9 2 2 2" xfId="190"/>
    <cellStyle name="Normal 9 2 2 2 2" xfId="384"/>
    <cellStyle name="Normal 9 2 2 2 2 2" xfId="770"/>
    <cellStyle name="Normal 9 2 2 2 3" xfId="578"/>
    <cellStyle name="Normal 9 2 2 3" xfId="288"/>
    <cellStyle name="Normal 9 2 2 3 2" xfId="674"/>
    <cellStyle name="Normal 9 2 2 4" xfId="482"/>
    <cellStyle name="Normal 9 2 3" xfId="142"/>
    <cellStyle name="Normal 9 2 3 2" xfId="336"/>
    <cellStyle name="Normal 9 2 3 2 2" xfId="722"/>
    <cellStyle name="Normal 9 2 3 3" xfId="530"/>
    <cellStyle name="Normal 9 2 4" xfId="240"/>
    <cellStyle name="Normal 9 2 4 2" xfId="626"/>
    <cellStyle name="Normal 9 2 5" xfId="434"/>
    <cellStyle name="Normal 9 3" xfId="68"/>
    <cellStyle name="Normal 9 3 2" xfId="166"/>
    <cellStyle name="Normal 9 3 2 2" xfId="360"/>
    <cellStyle name="Normal 9 3 2 2 2" xfId="746"/>
    <cellStyle name="Normal 9 3 2 3" xfId="554"/>
    <cellStyle name="Normal 9 3 3" xfId="264"/>
    <cellStyle name="Normal 9 3 3 2" xfId="650"/>
    <cellStyle name="Normal 9 3 4" xfId="458"/>
    <cellStyle name="Normal 9 4" xfId="118"/>
    <cellStyle name="Normal 9 4 2" xfId="312"/>
    <cellStyle name="Normal 9 4 2 2" xfId="698"/>
    <cellStyle name="Normal 9 4 3" xfId="506"/>
    <cellStyle name="Normal 9 5" xfId="216"/>
    <cellStyle name="Normal 9 5 2" xfId="602"/>
    <cellStyle name="Normal 9 6" xfId="4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Burt Lake - Main</a:t>
            </a:r>
          </a:p>
        </c:rich>
      </c:tx>
      <c:layout>
        <c:manualLayout>
          <c:xMode val="edge"/>
          <c:yMode val="edge"/>
          <c:x val="0.35661803303998763"/>
          <c:y val="3.25814536340852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02953386152727"/>
          <c:y val="0.1879703848742581"/>
          <c:w val="0.83823604649805994"/>
          <c:h val="0.5889738726060086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'All TSI'!$C$61:$C$89</c:f>
              <c:numCache>
                <c:formatCode>General</c:formatCode>
                <c:ptCount val="29"/>
                <c:pt idx="0">
                  <c:v>1974</c:v>
                </c:pt>
                <c:pt idx="1">
                  <c:v>1978</c:v>
                </c:pt>
                <c:pt idx="2">
                  <c:v>1979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</c:numCache>
            </c:numRef>
          </c:cat>
          <c:val>
            <c:numRef>
              <c:f>'All TSI'!$D$61:$D$89</c:f>
              <c:numCache>
                <c:formatCode>0</c:formatCode>
                <c:ptCount val="29"/>
                <c:pt idx="0">
                  <c:v>42</c:v>
                </c:pt>
                <c:pt idx="1">
                  <c:v>42</c:v>
                </c:pt>
                <c:pt idx="2">
                  <c:v>40</c:v>
                </c:pt>
                <c:pt idx="3">
                  <c:v>40</c:v>
                </c:pt>
                <c:pt idx="4">
                  <c:v>39</c:v>
                </c:pt>
                <c:pt idx="5">
                  <c:v>37</c:v>
                </c:pt>
                <c:pt idx="6">
                  <c:v>40</c:v>
                </c:pt>
                <c:pt idx="7">
                  <c:v>45</c:v>
                </c:pt>
                <c:pt idx="8">
                  <c:v>43</c:v>
                </c:pt>
                <c:pt idx="9">
                  <c:v>45</c:v>
                </c:pt>
                <c:pt idx="10">
                  <c:v>44.394174949959734</c:v>
                </c:pt>
                <c:pt idx="11">
                  <c:v>43</c:v>
                </c:pt>
                <c:pt idx="12">
                  <c:v>34</c:v>
                </c:pt>
                <c:pt idx="13">
                  <c:v>42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40</c:v>
                </c:pt>
                <c:pt idx="18">
                  <c:v>38</c:v>
                </c:pt>
                <c:pt idx="19">
                  <c:v>38</c:v>
                </c:pt>
                <c:pt idx="20">
                  <c:v>36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  <c:pt idx="24">
                  <c:v>37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42464"/>
        <c:axId val="141744384"/>
      </c:barChart>
      <c:catAx>
        <c:axId val="14174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Year</a:t>
                </a:r>
              </a:p>
            </c:rich>
          </c:tx>
          <c:layout>
            <c:manualLayout>
              <c:xMode val="edge"/>
              <c:yMode val="edge"/>
              <c:x val="0.52205920951057583"/>
              <c:y val="0.89223268144113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4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4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Trophic Status Index Value</a:t>
                </a:r>
              </a:p>
            </c:rich>
          </c:tx>
          <c:layout>
            <c:manualLayout>
              <c:xMode val="edge"/>
              <c:yMode val="edge"/>
              <c:x val="2.9411764705882353E-2"/>
              <c:y val="0.238095764345246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42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(1991-2003)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Bellaire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v>Bellaire</c:v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Bellaire!$Q$2:$Q$14</c:f>
              <c:numCache>
                <c:formatCode>General</c:formatCode>
                <c:ptCount val="1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</c:numCache>
            </c:numRef>
          </c:cat>
          <c:val>
            <c:numRef>
              <c:f>Bellaire!$S$2:$S$14</c:f>
              <c:numCache>
                <c:formatCode>0.00</c:formatCode>
                <c:ptCount val="13"/>
                <c:pt idx="0">
                  <c:v>41.383640461103525</c:v>
                </c:pt>
                <c:pt idx="1">
                  <c:v>39.364787406442268</c:v>
                </c:pt>
                <c:pt idx="8">
                  <c:v>42.58525574352899</c:v>
                </c:pt>
                <c:pt idx="12">
                  <c:v>38.972111884161272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93344"/>
        <c:axId val="148243200"/>
      </c:lineChart>
      <c:catAx>
        <c:axId val="14639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4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243200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93344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Thumb Lake (Louise)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'Thumb (Louise)'!$Q$2:$Q$25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'Thumb (Louise)'!$T$2:$T$25</c:f>
              <c:numCache>
                <c:formatCode>0.00</c:formatCode>
                <c:ptCount val="24"/>
                <c:pt idx="0">
                  <c:v>0.46666666666666662</c:v>
                </c:pt>
                <c:pt idx="1">
                  <c:v>0.91666666666666652</c:v>
                </c:pt>
                <c:pt idx="2">
                  <c:v>0.95000000000000018</c:v>
                </c:pt>
                <c:pt idx="4">
                  <c:v>1.1933333333333331</c:v>
                </c:pt>
                <c:pt idx="5">
                  <c:v>1.2449999999999999</c:v>
                </c:pt>
                <c:pt idx="6">
                  <c:v>1.3483333333333334</c:v>
                </c:pt>
                <c:pt idx="7">
                  <c:v>0.92999999999999994</c:v>
                </c:pt>
                <c:pt idx="8">
                  <c:v>1.1316666666666666</c:v>
                </c:pt>
                <c:pt idx="9">
                  <c:v>0.56200000000000006</c:v>
                </c:pt>
                <c:pt idx="10">
                  <c:v>1.5819999999999999</c:v>
                </c:pt>
                <c:pt idx="12">
                  <c:v>0.87099999999999989</c:v>
                </c:pt>
                <c:pt idx="13">
                  <c:v>1</c:v>
                </c:pt>
                <c:pt idx="14">
                  <c:v>0.69</c:v>
                </c:pt>
                <c:pt idx="15">
                  <c:v>0.69000000000000006</c:v>
                </c:pt>
                <c:pt idx="16">
                  <c:v>0.57499999999999996</c:v>
                </c:pt>
                <c:pt idx="17">
                  <c:v>1.2350000000000001</c:v>
                </c:pt>
                <c:pt idx="18">
                  <c:v>0.95333333333333325</c:v>
                </c:pt>
                <c:pt idx="19">
                  <c:v>1.41</c:v>
                </c:pt>
                <c:pt idx="22">
                  <c:v>1.3800000000000001</c:v>
                </c:pt>
                <c:pt idx="23">
                  <c:v>0.87857142857142867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54816"/>
        <c:axId val="154357120"/>
      </c:lineChart>
      <c:catAx>
        <c:axId val="1543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35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57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35481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(1990-2013)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Thumb Lake (Louise)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'Thumb (Louise)'!$Q$2:$Q$25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'Thumb (Louise)'!$S$2:$S$25</c:f>
              <c:numCache>
                <c:formatCode>0.00</c:formatCode>
                <c:ptCount val="24"/>
                <c:pt idx="0">
                  <c:v>32.902054144170961</c:v>
                </c:pt>
                <c:pt idx="1">
                  <c:v>29.155034865439546</c:v>
                </c:pt>
                <c:pt idx="2">
                  <c:v>33.633940822178481</c:v>
                </c:pt>
                <c:pt idx="3">
                  <c:v>29.916358804219044</c:v>
                </c:pt>
                <c:pt idx="4">
                  <c:v>31.160601440529948</c:v>
                </c:pt>
                <c:pt idx="5">
                  <c:v>32.72645590940791</c:v>
                </c:pt>
                <c:pt idx="6">
                  <c:v>35.262255090184382</c:v>
                </c:pt>
                <c:pt idx="7">
                  <c:v>32.782576734832112</c:v>
                </c:pt>
                <c:pt idx="8">
                  <c:v>36.089269883581061</c:v>
                </c:pt>
                <c:pt idx="9">
                  <c:v>37.978194667131106</c:v>
                </c:pt>
                <c:pt idx="10">
                  <c:v>35.953714962590972</c:v>
                </c:pt>
                <c:pt idx="11">
                  <c:v>39.115950253934976</c:v>
                </c:pt>
                <c:pt idx="12">
                  <c:v>35.350133306121798</c:v>
                </c:pt>
                <c:pt idx="13">
                  <c:v>38.166545882513518</c:v>
                </c:pt>
                <c:pt idx="14">
                  <c:v>37.289960686314473</c:v>
                </c:pt>
                <c:pt idx="15">
                  <c:v>39.301363396155239</c:v>
                </c:pt>
                <c:pt idx="16">
                  <c:v>36.530250994413713</c:v>
                </c:pt>
                <c:pt idx="17">
                  <c:v>34.753166308561553</c:v>
                </c:pt>
                <c:pt idx="18">
                  <c:v>37.29184994604082</c:v>
                </c:pt>
                <c:pt idx="22">
                  <c:v>35.473553086501177</c:v>
                </c:pt>
                <c:pt idx="23">
                  <c:v>34.270946986742558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70272"/>
        <c:axId val="156489216"/>
      </c:lineChart>
      <c:catAx>
        <c:axId val="15647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48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489216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47027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(1990-2013)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Twin Lakes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'Twin Lakes'!$Q$2:$Q$25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'Twin Lakes'!$R$2:$R$25</c:f>
              <c:numCache>
                <c:formatCode>0.00</c:formatCode>
                <c:ptCount val="24"/>
                <c:pt idx="0">
                  <c:v>22.5</c:v>
                </c:pt>
                <c:pt idx="1">
                  <c:v>18.214285714285715</c:v>
                </c:pt>
                <c:pt idx="7">
                  <c:v>15.625</c:v>
                </c:pt>
                <c:pt idx="9">
                  <c:v>15</c:v>
                </c:pt>
                <c:pt idx="10">
                  <c:v>14</c:v>
                </c:pt>
                <c:pt idx="11">
                  <c:v>17.545454545454547</c:v>
                </c:pt>
                <c:pt idx="16">
                  <c:v>15.285714285714286</c:v>
                </c:pt>
                <c:pt idx="18">
                  <c:v>14.666666666666666</c:v>
                </c:pt>
                <c:pt idx="19">
                  <c:v>14.071428571428571</c:v>
                </c:pt>
                <c:pt idx="20">
                  <c:v>11.611111111111111</c:v>
                </c:pt>
                <c:pt idx="21">
                  <c:v>11.538461538461538</c:v>
                </c:pt>
                <c:pt idx="22">
                  <c:v>13.76923076923077</c:v>
                </c:pt>
                <c:pt idx="23">
                  <c:v>13.363636363636363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85856"/>
        <c:axId val="157388160"/>
      </c:lineChart>
      <c:catAx>
        <c:axId val="15738585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8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38816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8585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(1997-2013)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Twin Lakes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'Twin Lakes'!$Q$9:$Q$25</c:f>
              <c:numCache>
                <c:formatCode>General</c:formatCode>
                <c:ptCount val="1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</c:numCache>
            </c:numRef>
          </c:cat>
          <c:val>
            <c:numRef>
              <c:f>'Twin Lakes'!$T$9:$T$25</c:f>
              <c:numCache>
                <c:formatCode>0.00</c:formatCode>
                <c:ptCount val="17"/>
                <c:pt idx="0">
                  <c:v>0.23500000000000001</c:v>
                </c:pt>
                <c:pt idx="4">
                  <c:v>1.3919999999999999</c:v>
                </c:pt>
                <c:pt idx="10">
                  <c:v>1.4300000000000002</c:v>
                </c:pt>
                <c:pt idx="11">
                  <c:v>2.2466666666666666</c:v>
                </c:pt>
                <c:pt idx="12">
                  <c:v>2.2571428571428571</c:v>
                </c:pt>
                <c:pt idx="13">
                  <c:v>2.0333333333333332</c:v>
                </c:pt>
                <c:pt idx="14">
                  <c:v>2.2983333333333333</c:v>
                </c:pt>
                <c:pt idx="15">
                  <c:v>1.6314285714285715</c:v>
                </c:pt>
                <c:pt idx="16">
                  <c:v>1.6228571428571428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12352"/>
        <c:axId val="157295360"/>
      </c:lineChart>
      <c:catAx>
        <c:axId val="15741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9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29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1235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(1990-2013)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Twin Lakes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'Twin Lakes'!$Q$2:$Q$25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'Twin Lakes'!$S$2:$S$25</c:f>
              <c:numCache>
                <c:formatCode>0.00</c:formatCode>
                <c:ptCount val="24"/>
                <c:pt idx="0">
                  <c:v>32.312191105078796</c:v>
                </c:pt>
                <c:pt idx="1">
                  <c:v>35.793555404005083</c:v>
                </c:pt>
                <c:pt idx="7">
                  <c:v>37.526534998869252</c:v>
                </c:pt>
                <c:pt idx="9">
                  <c:v>38.272066511051335</c:v>
                </c:pt>
                <c:pt idx="10">
                  <c:v>39.28141191738694</c:v>
                </c:pt>
                <c:pt idx="11">
                  <c:v>35.921899868050211</c:v>
                </c:pt>
                <c:pt idx="16">
                  <c:v>37.858191677840587</c:v>
                </c:pt>
                <c:pt idx="18">
                  <c:v>38.515066266119028</c:v>
                </c:pt>
                <c:pt idx="19">
                  <c:v>39.052735718035358</c:v>
                </c:pt>
                <c:pt idx="20">
                  <c:v>41.885410982507182</c:v>
                </c:pt>
                <c:pt idx="21">
                  <c:v>42.045504613967765</c:v>
                </c:pt>
                <c:pt idx="22">
                  <c:v>39.511646094185373</c:v>
                </c:pt>
                <c:pt idx="23">
                  <c:v>39.873909804541078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40800"/>
        <c:axId val="157343104"/>
      </c:lineChart>
      <c:catAx>
        <c:axId val="15734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4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343104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4080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(1989-2013)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Foot Basin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'Walloon, Foot'!$Q$2:$Q$26</c:f>
              <c:numCache>
                <c:formatCode>General</c:formatCode>
                <c:ptCount val="25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</c:numCache>
            </c:numRef>
          </c:cat>
          <c:val>
            <c:numRef>
              <c:f>'Walloon, Foot'!$R$2:$R$26</c:f>
              <c:numCache>
                <c:formatCode>0.00</c:formatCode>
                <c:ptCount val="25"/>
                <c:pt idx="0">
                  <c:v>10.571428571428571</c:v>
                </c:pt>
                <c:pt idx="1">
                  <c:v>11.0625</c:v>
                </c:pt>
                <c:pt idx="2">
                  <c:v>10.611111111111111</c:v>
                </c:pt>
                <c:pt idx="3">
                  <c:v>12.055555555555555</c:v>
                </c:pt>
                <c:pt idx="5">
                  <c:v>11.461538461538462</c:v>
                </c:pt>
                <c:pt idx="6">
                  <c:v>9.5</c:v>
                </c:pt>
                <c:pt idx="7">
                  <c:v>11.611111111111111</c:v>
                </c:pt>
                <c:pt idx="8">
                  <c:v>10.807692307692308</c:v>
                </c:pt>
                <c:pt idx="9">
                  <c:v>9.4615384615384617</c:v>
                </c:pt>
                <c:pt idx="10">
                  <c:v>9.6538461538461533</c:v>
                </c:pt>
                <c:pt idx="11">
                  <c:v>11.884615384615385</c:v>
                </c:pt>
                <c:pt idx="12">
                  <c:v>14.285714285714286</c:v>
                </c:pt>
                <c:pt idx="13">
                  <c:v>15.541666666666666</c:v>
                </c:pt>
                <c:pt idx="14">
                  <c:v>14.090909090909092</c:v>
                </c:pt>
                <c:pt idx="15">
                  <c:v>17.192307692307693</c:v>
                </c:pt>
                <c:pt idx="16">
                  <c:v>12.9</c:v>
                </c:pt>
                <c:pt idx="17">
                  <c:v>17</c:v>
                </c:pt>
                <c:pt idx="18">
                  <c:v>23.076923076923077</c:v>
                </c:pt>
                <c:pt idx="19">
                  <c:v>19.384615384615383</c:v>
                </c:pt>
                <c:pt idx="20">
                  <c:v>20.846153846153847</c:v>
                </c:pt>
                <c:pt idx="21">
                  <c:v>16.692307692307693</c:v>
                </c:pt>
                <c:pt idx="22">
                  <c:v>15.583333333333334</c:v>
                </c:pt>
                <c:pt idx="23">
                  <c:v>15.363636363636363</c:v>
                </c:pt>
                <c:pt idx="24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89792"/>
        <c:axId val="157656192"/>
      </c:lineChart>
      <c:catAx>
        <c:axId val="15748979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656192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8979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Foot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'Walloon, Foot'!$Q$3:$Q$26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'Walloon, Foot'!$T$3:$T$26</c:f>
              <c:numCache>
                <c:formatCode>0.00</c:formatCode>
                <c:ptCount val="24"/>
                <c:pt idx="0">
                  <c:v>0.53333333333333333</c:v>
                </c:pt>
                <c:pt idx="1">
                  <c:v>2.0142857142857142</c:v>
                </c:pt>
                <c:pt idx="2">
                  <c:v>0.9</c:v>
                </c:pt>
                <c:pt idx="3">
                  <c:v>0.5625</c:v>
                </c:pt>
                <c:pt idx="4">
                  <c:v>0.97142857142857153</c:v>
                </c:pt>
                <c:pt idx="5">
                  <c:v>0.84666666666666668</c:v>
                </c:pt>
                <c:pt idx="6">
                  <c:v>1.2725</c:v>
                </c:pt>
                <c:pt idx="7">
                  <c:v>0.99428571428571433</c:v>
                </c:pt>
                <c:pt idx="8">
                  <c:v>1.2585714285714287</c:v>
                </c:pt>
                <c:pt idx="9">
                  <c:v>1.4433333333333334</c:v>
                </c:pt>
                <c:pt idx="10">
                  <c:v>0.93666666666666654</c:v>
                </c:pt>
                <c:pt idx="11">
                  <c:v>1.17</c:v>
                </c:pt>
                <c:pt idx="12">
                  <c:v>1.0883333333333332</c:v>
                </c:pt>
                <c:pt idx="13">
                  <c:v>1.2979999999999998</c:v>
                </c:pt>
                <c:pt idx="14">
                  <c:v>0.88857142857142857</c:v>
                </c:pt>
                <c:pt idx="15">
                  <c:v>1.4885714285714282</c:v>
                </c:pt>
                <c:pt idx="16">
                  <c:v>1.2066666666666666</c:v>
                </c:pt>
                <c:pt idx="17">
                  <c:v>0.71666666666666667</c:v>
                </c:pt>
                <c:pt idx="18">
                  <c:v>1.5899999999999999</c:v>
                </c:pt>
                <c:pt idx="19">
                  <c:v>0.9771428571428572</c:v>
                </c:pt>
                <c:pt idx="20">
                  <c:v>1.1142857142857143</c:v>
                </c:pt>
                <c:pt idx="21">
                  <c:v>1.5457142857142858</c:v>
                </c:pt>
                <c:pt idx="22">
                  <c:v>0.93</c:v>
                </c:pt>
                <c:pt idx="23">
                  <c:v>0.77999999999999992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77056"/>
        <c:axId val="157749248"/>
      </c:lineChart>
      <c:catAx>
        <c:axId val="15767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4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74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7705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(1989-2013)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Foot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'Walloon, Foot'!$Q$2:$Q$26</c:f>
              <c:numCache>
                <c:formatCode>General</c:formatCode>
                <c:ptCount val="25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</c:numCache>
            </c:numRef>
          </c:cat>
          <c:val>
            <c:numRef>
              <c:f>'Walloon, Foot'!$S$2:$S$26</c:f>
              <c:numCache>
                <c:formatCode>0.00</c:formatCode>
                <c:ptCount val="25"/>
                <c:pt idx="0">
                  <c:v>43.269636329256628</c:v>
                </c:pt>
                <c:pt idx="1">
                  <c:v>42.997422636822208</c:v>
                </c:pt>
                <c:pt idx="2">
                  <c:v>43.446344478598412</c:v>
                </c:pt>
                <c:pt idx="3">
                  <c:v>41.339878637762318</c:v>
                </c:pt>
                <c:pt idx="5">
                  <c:v>42.229905732479246</c:v>
                </c:pt>
                <c:pt idx="6">
                  <c:v>44.851087812621664</c:v>
                </c:pt>
                <c:pt idx="7">
                  <c:v>41.97258520760434</c:v>
                </c:pt>
                <c:pt idx="8">
                  <c:v>43.042608473182547</c:v>
                </c:pt>
                <c:pt idx="9">
                  <c:v>44.876024212534325</c:v>
                </c:pt>
                <c:pt idx="10">
                  <c:v>44.614006903166576</c:v>
                </c:pt>
                <c:pt idx="11">
                  <c:v>41.584578537982864</c:v>
                </c:pt>
                <c:pt idx="12">
                  <c:v>40.14012550549625</c:v>
                </c:pt>
                <c:pt idx="13">
                  <c:v>38.446360667847294</c:v>
                </c:pt>
                <c:pt idx="14">
                  <c:v>39.76423724940534</c:v>
                </c:pt>
                <c:pt idx="15">
                  <c:v>36.904721538155108</c:v>
                </c:pt>
                <c:pt idx="16">
                  <c:v>41.312476641851802</c:v>
                </c:pt>
                <c:pt idx="17">
                  <c:v>37.580015672328358</c:v>
                </c:pt>
                <c:pt idx="18">
                  <c:v>32.411975727706853</c:v>
                </c:pt>
                <c:pt idx="19">
                  <c:v>35.653193942344991</c:v>
                </c:pt>
                <c:pt idx="20">
                  <c:v>33.827353924049056</c:v>
                </c:pt>
                <c:pt idx="21">
                  <c:v>37.461481640274805</c:v>
                </c:pt>
                <c:pt idx="22">
                  <c:v>37.989341980925396</c:v>
                </c:pt>
                <c:pt idx="23">
                  <c:v>38.497147265757725</c:v>
                </c:pt>
                <c:pt idx="24">
                  <c:v>36.612036041380954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72416"/>
        <c:axId val="157779072"/>
      </c:lineChart>
      <c:catAx>
        <c:axId val="15777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779072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7241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(1990-2013)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North Arm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'Walloon, North'!$Q$2:$Q$25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'Walloon, North'!$R$2:$R$25</c:f>
              <c:numCache>
                <c:formatCode>0.00</c:formatCode>
                <c:ptCount val="24"/>
                <c:pt idx="0">
                  <c:v>9.7692307692307701</c:v>
                </c:pt>
                <c:pt idx="1">
                  <c:v>9.25</c:v>
                </c:pt>
                <c:pt idx="2">
                  <c:v>8.6428571428571423</c:v>
                </c:pt>
                <c:pt idx="3">
                  <c:v>8.1666666666666661</c:v>
                </c:pt>
                <c:pt idx="4">
                  <c:v>8.0833333333333339</c:v>
                </c:pt>
                <c:pt idx="5">
                  <c:v>7.041666666666667</c:v>
                </c:pt>
                <c:pt idx="6">
                  <c:v>7.9545454545454541</c:v>
                </c:pt>
                <c:pt idx="7">
                  <c:v>6.75</c:v>
                </c:pt>
                <c:pt idx="8">
                  <c:v>7.8181818181818183</c:v>
                </c:pt>
                <c:pt idx="9">
                  <c:v>8.8888888888888893</c:v>
                </c:pt>
                <c:pt idx="10">
                  <c:v>7.5</c:v>
                </c:pt>
                <c:pt idx="11">
                  <c:v>12.653846153846153</c:v>
                </c:pt>
                <c:pt idx="12">
                  <c:v>12.666666666666666</c:v>
                </c:pt>
                <c:pt idx="14">
                  <c:v>12.115384615384615</c:v>
                </c:pt>
                <c:pt idx="15">
                  <c:v>11.076923076923077</c:v>
                </c:pt>
                <c:pt idx="16">
                  <c:v>10.454545454545455</c:v>
                </c:pt>
                <c:pt idx="17">
                  <c:v>12.961538461538462</c:v>
                </c:pt>
                <c:pt idx="18">
                  <c:v>13.23076923076923</c:v>
                </c:pt>
                <c:pt idx="19">
                  <c:v>13.875</c:v>
                </c:pt>
                <c:pt idx="20">
                  <c:v>10.692307692307692</c:v>
                </c:pt>
                <c:pt idx="21">
                  <c:v>11.692307692307692</c:v>
                </c:pt>
                <c:pt idx="22">
                  <c:v>10.727272727272727</c:v>
                </c:pt>
                <c:pt idx="23">
                  <c:v>14.3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71360"/>
        <c:axId val="158331264"/>
      </c:lineChart>
      <c:catAx>
        <c:axId val="15827136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33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33126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27136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North Arm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'Walloon, North'!$Q$2:$Q$25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'Walloon, North'!$T$2:$T$25</c:f>
              <c:numCache>
                <c:formatCode>0.00</c:formatCode>
                <c:ptCount val="24"/>
                <c:pt idx="0">
                  <c:v>3.0500000000000003</c:v>
                </c:pt>
                <c:pt idx="1">
                  <c:v>2.0750000000000002</c:v>
                </c:pt>
                <c:pt idx="2">
                  <c:v>1.8428571428571432</c:v>
                </c:pt>
                <c:pt idx="3">
                  <c:v>2.2666666666666662</c:v>
                </c:pt>
                <c:pt idx="4">
                  <c:v>1.1500000000000001</c:v>
                </c:pt>
                <c:pt idx="5">
                  <c:v>1.2866666666666668</c:v>
                </c:pt>
                <c:pt idx="6">
                  <c:v>1.45</c:v>
                </c:pt>
                <c:pt idx="7">
                  <c:v>1.7833333333333332</c:v>
                </c:pt>
                <c:pt idx="8">
                  <c:v>1.4791666666666667</c:v>
                </c:pt>
                <c:pt idx="9">
                  <c:v>2.13</c:v>
                </c:pt>
                <c:pt idx="10">
                  <c:v>2.2600000000000002</c:v>
                </c:pt>
                <c:pt idx="11">
                  <c:v>1.675</c:v>
                </c:pt>
                <c:pt idx="12">
                  <c:v>1.5833333333333333</c:v>
                </c:pt>
                <c:pt idx="13" formatCode="0.0">
                  <c:v>1.8780000000000001</c:v>
                </c:pt>
                <c:pt idx="14">
                  <c:v>1.2585714285714287</c:v>
                </c:pt>
                <c:pt idx="15">
                  <c:v>1.9942857142857144</c:v>
                </c:pt>
                <c:pt idx="16">
                  <c:v>1.9914285714285715</c:v>
                </c:pt>
                <c:pt idx="17">
                  <c:v>1.4366666666666665</c:v>
                </c:pt>
                <c:pt idx="18">
                  <c:v>1.2071428571428571</c:v>
                </c:pt>
                <c:pt idx="19">
                  <c:v>1.7733333333333332</c:v>
                </c:pt>
                <c:pt idx="20">
                  <c:v>1.4000000000000001</c:v>
                </c:pt>
                <c:pt idx="21">
                  <c:v>1.2099999999999997</c:v>
                </c:pt>
                <c:pt idx="22">
                  <c:v>2.0150000000000001</c:v>
                </c:pt>
                <c:pt idx="23">
                  <c:v>1.7533333333333332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55456"/>
        <c:axId val="158357760"/>
      </c:lineChart>
      <c:catAx>
        <c:axId val="15835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35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357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35545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(1987-2013)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Black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Black!$Q$2:$Q$28</c:f>
              <c:numCache>
                <c:formatCode>General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</c:numCache>
            </c:numRef>
          </c:cat>
          <c:val>
            <c:numRef>
              <c:f>Black!$R$2:$R$28</c:f>
              <c:numCache>
                <c:formatCode>0.00</c:formatCode>
                <c:ptCount val="27"/>
                <c:pt idx="0">
                  <c:v>10.26923076923077</c:v>
                </c:pt>
                <c:pt idx="1">
                  <c:v>10.653846153846153</c:v>
                </c:pt>
                <c:pt idx="2">
                  <c:v>11.153846153846153</c:v>
                </c:pt>
                <c:pt idx="3">
                  <c:v>11.807692307692308</c:v>
                </c:pt>
                <c:pt idx="4">
                  <c:v>10.692307692307692</c:v>
                </c:pt>
                <c:pt idx="5">
                  <c:v>12.653846153846153</c:v>
                </c:pt>
                <c:pt idx="6">
                  <c:v>12.666666666666666</c:v>
                </c:pt>
                <c:pt idx="7">
                  <c:v>12.944444444444445</c:v>
                </c:pt>
                <c:pt idx="9">
                  <c:v>14</c:v>
                </c:pt>
                <c:pt idx="10">
                  <c:v>14.541666666666666</c:v>
                </c:pt>
                <c:pt idx="19">
                  <c:v>15</c:v>
                </c:pt>
                <c:pt idx="20">
                  <c:v>15.245454545454544</c:v>
                </c:pt>
                <c:pt idx="21">
                  <c:v>14.461538461538462</c:v>
                </c:pt>
                <c:pt idx="22">
                  <c:v>13.681818181818182</c:v>
                </c:pt>
                <c:pt idx="23">
                  <c:v>12.464285714285714</c:v>
                </c:pt>
                <c:pt idx="24">
                  <c:v>13.75</c:v>
                </c:pt>
                <c:pt idx="25">
                  <c:v>13.153846153846153</c:v>
                </c:pt>
                <c:pt idx="26">
                  <c:v>13.045454545454545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57056"/>
        <c:axId val="146959360"/>
      </c:lineChart>
      <c:catAx>
        <c:axId val="14695705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59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95936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5705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(1990-2013)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North Arm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'Walloon, North'!$Q$2:$Q$25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'Walloon, North'!$S$2:$S$25</c:f>
              <c:numCache>
                <c:formatCode>0.00</c:formatCode>
                <c:ptCount val="24"/>
                <c:pt idx="0">
                  <c:v>44.57740157707854</c:v>
                </c:pt>
                <c:pt idx="1">
                  <c:v>45.019989761536195</c:v>
                </c:pt>
                <c:pt idx="2">
                  <c:v>46.226404418302295</c:v>
                </c:pt>
                <c:pt idx="3">
                  <c:v>46.872884942753416</c:v>
                </c:pt>
                <c:pt idx="4">
                  <c:v>47.033771492753054</c:v>
                </c:pt>
                <c:pt idx="5">
                  <c:v>49.032366359555425</c:v>
                </c:pt>
                <c:pt idx="6">
                  <c:v>47.266650027478818</c:v>
                </c:pt>
                <c:pt idx="7">
                  <c:v>49.795807905060457</c:v>
                </c:pt>
                <c:pt idx="8">
                  <c:v>47.619201636973145</c:v>
                </c:pt>
                <c:pt idx="9">
                  <c:v>45.6520400594394</c:v>
                </c:pt>
                <c:pt idx="10">
                  <c:v>48.144181711929377</c:v>
                </c:pt>
                <c:pt idx="11">
                  <c:v>41.830015348387775</c:v>
                </c:pt>
                <c:pt idx="12">
                  <c:v>41.613691926516402</c:v>
                </c:pt>
                <c:pt idx="14">
                  <c:v>41.886779991909862</c:v>
                </c:pt>
                <c:pt idx="15">
                  <c:v>43.618179377699228</c:v>
                </c:pt>
                <c:pt idx="16">
                  <c:v>44.483391111284512</c:v>
                </c:pt>
                <c:pt idx="17">
                  <c:v>41.14231533327299</c:v>
                </c:pt>
                <c:pt idx="18">
                  <c:v>40.942196530322491</c:v>
                </c:pt>
                <c:pt idx="19">
                  <c:v>39.479995114101882</c:v>
                </c:pt>
                <c:pt idx="20">
                  <c:v>43.794347176020132</c:v>
                </c:pt>
                <c:pt idx="21">
                  <c:v>42.106905721282729</c:v>
                </c:pt>
                <c:pt idx="22">
                  <c:v>44.057931734809252</c:v>
                </c:pt>
                <c:pt idx="23">
                  <c:v>39.376922245620008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81952"/>
        <c:axId val="158384512"/>
      </c:lineChart>
      <c:catAx>
        <c:axId val="15838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38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384512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38195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(1990-2012)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Wildwood Basin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v>Walloon, Wildwood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'Walloon, Wildwood'!$Q$2:$Q$24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'Walloon, Wildwood'!$R$2:$R$24</c:f>
              <c:numCache>
                <c:formatCode>0.00</c:formatCode>
                <c:ptCount val="23"/>
                <c:pt idx="0">
                  <c:v>10.5</c:v>
                </c:pt>
                <c:pt idx="1">
                  <c:v>10.26923076923077</c:v>
                </c:pt>
                <c:pt idx="2">
                  <c:v>11.461538461538462</c:v>
                </c:pt>
                <c:pt idx="3">
                  <c:v>14.5</c:v>
                </c:pt>
                <c:pt idx="4">
                  <c:v>10.833333333333334</c:v>
                </c:pt>
                <c:pt idx="6">
                  <c:v>10.791666666666666</c:v>
                </c:pt>
                <c:pt idx="8">
                  <c:v>8.454545454545455</c:v>
                </c:pt>
                <c:pt idx="9">
                  <c:v>8.9166666666666661</c:v>
                </c:pt>
                <c:pt idx="10">
                  <c:v>10.321428571428571</c:v>
                </c:pt>
                <c:pt idx="11">
                  <c:v>14.653846153846153</c:v>
                </c:pt>
                <c:pt idx="12">
                  <c:v>13.818181818181818</c:v>
                </c:pt>
                <c:pt idx="13" formatCode="0.0">
                  <c:v>12.708333333333334</c:v>
                </c:pt>
                <c:pt idx="14">
                  <c:v>13.692307692307692</c:v>
                </c:pt>
                <c:pt idx="15">
                  <c:v>14.692307692307692</c:v>
                </c:pt>
                <c:pt idx="16">
                  <c:v>14.833333333333334</c:v>
                </c:pt>
                <c:pt idx="17">
                  <c:v>22.73076923076923</c:v>
                </c:pt>
                <c:pt idx="18">
                  <c:v>15.576923076923077</c:v>
                </c:pt>
                <c:pt idx="19">
                  <c:v>23.181818181818183</c:v>
                </c:pt>
                <c:pt idx="20">
                  <c:v>13.23076923076923</c:v>
                </c:pt>
                <c:pt idx="21">
                  <c:v>16.03846153846154</c:v>
                </c:pt>
                <c:pt idx="22">
                  <c:v>15.227272727272727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70816"/>
        <c:axId val="157973120"/>
      </c:lineChart>
      <c:catAx>
        <c:axId val="15797081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97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97312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97081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(1990-2012)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Wildwood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v>Walloon, Wildwood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'Walloon, Wildwood'!$Q$2:$Q$24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'Walloon, Wildwood'!$T$2:$T$24</c:f>
              <c:numCache>
                <c:formatCode>0.00</c:formatCode>
                <c:ptCount val="23"/>
                <c:pt idx="0">
                  <c:v>2.3714285714285714</c:v>
                </c:pt>
                <c:pt idx="1">
                  <c:v>1.0285714285714287</c:v>
                </c:pt>
                <c:pt idx="2">
                  <c:v>1.1285714285714286</c:v>
                </c:pt>
                <c:pt idx="3">
                  <c:v>1.3214285714285714</c:v>
                </c:pt>
                <c:pt idx="4">
                  <c:v>1.0614285714285714</c:v>
                </c:pt>
                <c:pt idx="6">
                  <c:v>1.01</c:v>
                </c:pt>
                <c:pt idx="7">
                  <c:v>0.75249999999999995</c:v>
                </c:pt>
                <c:pt idx="8">
                  <c:v>0.74857142857142855</c:v>
                </c:pt>
                <c:pt idx="9">
                  <c:v>1.0050000000000001</c:v>
                </c:pt>
                <c:pt idx="10">
                  <c:v>1</c:v>
                </c:pt>
                <c:pt idx="11">
                  <c:v>1.0149999999999999</c:v>
                </c:pt>
                <c:pt idx="12">
                  <c:v>0.95800000000000007</c:v>
                </c:pt>
                <c:pt idx="13" formatCode="0.0">
                  <c:v>0.97000000000000008</c:v>
                </c:pt>
                <c:pt idx="14">
                  <c:v>0.9257142857142856</c:v>
                </c:pt>
                <c:pt idx="15">
                  <c:v>0.95285714285714285</c:v>
                </c:pt>
                <c:pt idx="16">
                  <c:v>1.4033333333333333</c:v>
                </c:pt>
                <c:pt idx="17">
                  <c:v>0.68166666666666664</c:v>
                </c:pt>
                <c:pt idx="18">
                  <c:v>1.0542857142857143</c:v>
                </c:pt>
                <c:pt idx="19">
                  <c:v>0.79666666666666675</c:v>
                </c:pt>
                <c:pt idx="20">
                  <c:v>1.2428571428571427</c:v>
                </c:pt>
                <c:pt idx="22">
                  <c:v>0.78833333333333344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40448"/>
        <c:axId val="158439680"/>
      </c:lineChart>
      <c:catAx>
        <c:axId val="15844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43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43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44044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(1990-2012)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Wildwood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v>Walloon, Wildwood</c:v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'Walloon, Wildwood'!$Q$2:$Q$24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'Walloon, Wildwood'!$S$2:$S$24</c:f>
              <c:numCache>
                <c:formatCode>0.00</c:formatCode>
                <c:ptCount val="23"/>
                <c:pt idx="0">
                  <c:v>43.562779565509764</c:v>
                </c:pt>
                <c:pt idx="1">
                  <c:v>43.655371878380073</c:v>
                </c:pt>
                <c:pt idx="2">
                  <c:v>42.254273088033834</c:v>
                </c:pt>
                <c:pt idx="3">
                  <c:v>38.965610745863728</c:v>
                </c:pt>
                <c:pt idx="4">
                  <c:v>42.969833668177536</c:v>
                </c:pt>
                <c:pt idx="6">
                  <c:v>42.999303449800976</c:v>
                </c:pt>
                <c:pt idx="8">
                  <c:v>46.49265599676847</c:v>
                </c:pt>
                <c:pt idx="9">
                  <c:v>45.750212546352628</c:v>
                </c:pt>
                <c:pt idx="10">
                  <c:v>43.752240798165097</c:v>
                </c:pt>
                <c:pt idx="11">
                  <c:v>39.910246342977331</c:v>
                </c:pt>
                <c:pt idx="12">
                  <c:v>39.945877401252687</c:v>
                </c:pt>
                <c:pt idx="13" formatCode="0.0">
                  <c:v>40.79750632712652</c:v>
                </c:pt>
                <c:pt idx="14">
                  <c:v>39.647523639233057</c:v>
                </c:pt>
                <c:pt idx="15">
                  <c:v>39.218348728214487</c:v>
                </c:pt>
                <c:pt idx="16">
                  <c:v>38.904828599120343</c:v>
                </c:pt>
                <c:pt idx="17">
                  <c:v>32.33091711727878</c:v>
                </c:pt>
                <c:pt idx="18">
                  <c:v>38.271836006800719</c:v>
                </c:pt>
                <c:pt idx="19">
                  <c:v>31.983954709134903</c:v>
                </c:pt>
                <c:pt idx="20">
                  <c:v>40.282972545444437</c:v>
                </c:pt>
                <c:pt idx="21">
                  <c:v>37.45411585061651</c:v>
                </c:pt>
                <c:pt idx="22">
                  <c:v>37.942543213215018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09088"/>
        <c:axId val="158411392"/>
      </c:lineChart>
      <c:catAx>
        <c:axId val="15840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41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411392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40908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(1991-2013)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West Basin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'Walloon, West'!$Q$2:$Q$24</c:f>
              <c:numCache>
                <c:formatCode>General</c:formatCode>
                <c:ptCount val="2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</c:numCache>
            </c:numRef>
          </c:cat>
          <c:val>
            <c:numRef>
              <c:f>'Walloon, West'!$R$2:$R$24</c:f>
              <c:numCache>
                <c:formatCode>0.00</c:formatCode>
                <c:ptCount val="23"/>
                <c:pt idx="0">
                  <c:v>13.454545454545455</c:v>
                </c:pt>
                <c:pt idx="1">
                  <c:v>13.636363636363637</c:v>
                </c:pt>
                <c:pt idx="2">
                  <c:v>14.15</c:v>
                </c:pt>
                <c:pt idx="3">
                  <c:v>9.8181818181818183</c:v>
                </c:pt>
                <c:pt idx="4">
                  <c:v>10.557692307692308</c:v>
                </c:pt>
                <c:pt idx="5">
                  <c:v>9.5</c:v>
                </c:pt>
                <c:pt idx="6">
                  <c:v>11.227272727272727</c:v>
                </c:pt>
                <c:pt idx="7">
                  <c:v>9.25</c:v>
                </c:pt>
                <c:pt idx="8">
                  <c:v>9.5833333333333339</c:v>
                </c:pt>
                <c:pt idx="9">
                  <c:v>9.8076923076923084</c:v>
                </c:pt>
                <c:pt idx="10">
                  <c:v>12.692307692307692</c:v>
                </c:pt>
                <c:pt idx="11">
                  <c:v>12.55</c:v>
                </c:pt>
                <c:pt idx="13">
                  <c:v>12.038461538461538</c:v>
                </c:pt>
                <c:pt idx="14">
                  <c:v>14.76923076923077</c:v>
                </c:pt>
                <c:pt idx="15">
                  <c:v>13.125</c:v>
                </c:pt>
                <c:pt idx="16">
                  <c:v>17.692307692307693</c:v>
                </c:pt>
                <c:pt idx="17">
                  <c:v>14.923076923076923</c:v>
                </c:pt>
                <c:pt idx="18">
                  <c:v>19.5</c:v>
                </c:pt>
                <c:pt idx="19">
                  <c:v>12.673076923076923</c:v>
                </c:pt>
                <c:pt idx="20">
                  <c:v>14.686153846153845</c:v>
                </c:pt>
                <c:pt idx="21">
                  <c:v>15.363636363636363</c:v>
                </c:pt>
                <c:pt idx="22">
                  <c:v>19.25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89248"/>
        <c:axId val="155632768"/>
      </c:lineChart>
      <c:catAx>
        <c:axId val="15558924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63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63276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589248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West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'Walloon, West'!$Q$2:$Q$24</c:f>
              <c:numCache>
                <c:formatCode>General</c:formatCode>
                <c:ptCount val="2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</c:numCache>
            </c:numRef>
          </c:cat>
          <c:val>
            <c:numRef>
              <c:f>'Walloon, West'!$T$2:$T$24</c:f>
              <c:numCache>
                <c:formatCode>0.00</c:formatCode>
                <c:ptCount val="23"/>
                <c:pt idx="0">
                  <c:v>0.66666666666666663</c:v>
                </c:pt>
                <c:pt idx="1">
                  <c:v>0.75</c:v>
                </c:pt>
                <c:pt idx="2">
                  <c:v>0.89800000000000002</c:v>
                </c:pt>
                <c:pt idx="3">
                  <c:v>1.1171428571428572</c:v>
                </c:pt>
                <c:pt idx="4">
                  <c:v>0.7583333333333333</c:v>
                </c:pt>
                <c:pt idx="5">
                  <c:v>0.8620000000000001</c:v>
                </c:pt>
                <c:pt idx="6">
                  <c:v>0.15285714285714286</c:v>
                </c:pt>
                <c:pt idx="7">
                  <c:v>0.7466666666666667</c:v>
                </c:pt>
                <c:pt idx="8">
                  <c:v>1.175</c:v>
                </c:pt>
                <c:pt idx="9">
                  <c:v>0.74375000000000002</c:v>
                </c:pt>
                <c:pt idx="10">
                  <c:v>0.16</c:v>
                </c:pt>
                <c:pt idx="11">
                  <c:v>0.6166666666666667</c:v>
                </c:pt>
                <c:pt idx="13">
                  <c:v>0.83571428571428574</c:v>
                </c:pt>
                <c:pt idx="14">
                  <c:v>0.73714285714285721</c:v>
                </c:pt>
                <c:pt idx="15">
                  <c:v>0.8933333333333332</c:v>
                </c:pt>
                <c:pt idx="16">
                  <c:v>0.69833333333333325</c:v>
                </c:pt>
                <c:pt idx="17">
                  <c:v>0.74</c:v>
                </c:pt>
                <c:pt idx="18">
                  <c:v>0.72333333333333327</c:v>
                </c:pt>
                <c:pt idx="19">
                  <c:v>1</c:v>
                </c:pt>
                <c:pt idx="20">
                  <c:v>0.68714285714285717</c:v>
                </c:pt>
                <c:pt idx="21">
                  <c:v>0.70166666666666666</c:v>
                </c:pt>
                <c:pt idx="22">
                  <c:v>0.33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06944"/>
        <c:axId val="157109248"/>
      </c:lineChart>
      <c:catAx>
        <c:axId val="15710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0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10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0694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(1991-2013)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West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'Walloon, West'!$Q$2:$Q$24</c:f>
              <c:numCache>
                <c:formatCode>General</c:formatCode>
                <c:ptCount val="2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</c:numCache>
            </c:numRef>
          </c:cat>
          <c:val>
            <c:numRef>
              <c:f>'Walloon, West'!$S$2:$S$24</c:f>
              <c:numCache>
                <c:formatCode>0.00</c:formatCode>
                <c:ptCount val="23"/>
                <c:pt idx="0">
                  <c:v>39.745288006423372</c:v>
                </c:pt>
                <c:pt idx="1">
                  <c:v>39.846009683608891</c:v>
                </c:pt>
                <c:pt idx="2">
                  <c:v>39.140174995507884</c:v>
                </c:pt>
                <c:pt idx="3">
                  <c:v>44.419986835507714</c:v>
                </c:pt>
                <c:pt idx="4">
                  <c:v>43.301286704386108</c:v>
                </c:pt>
                <c:pt idx="5">
                  <c:v>44.769922848242828</c:v>
                </c:pt>
                <c:pt idx="6">
                  <c:v>42.445319445868058</c:v>
                </c:pt>
                <c:pt idx="7">
                  <c:v>45.25964438180781</c:v>
                </c:pt>
                <c:pt idx="8">
                  <c:v>44.636700592382027</c:v>
                </c:pt>
                <c:pt idx="9">
                  <c:v>44.471869917140538</c:v>
                </c:pt>
                <c:pt idx="10">
                  <c:v>40.654477808548833</c:v>
                </c:pt>
                <c:pt idx="11">
                  <c:v>40.910985396254347</c:v>
                </c:pt>
                <c:pt idx="13">
                  <c:v>41.388046846987329</c:v>
                </c:pt>
                <c:pt idx="14">
                  <c:v>38.760797382219124</c:v>
                </c:pt>
                <c:pt idx="15">
                  <c:v>40.240619742240376</c:v>
                </c:pt>
                <c:pt idx="16">
                  <c:v>36.12778181705864</c:v>
                </c:pt>
                <c:pt idx="17">
                  <c:v>38.515700902855976</c:v>
                </c:pt>
                <c:pt idx="18">
                  <c:v>34.73528259818147</c:v>
                </c:pt>
                <c:pt idx="19">
                  <c:v>40.95122082855687</c:v>
                </c:pt>
                <c:pt idx="20">
                  <c:v>39.13073967533056</c:v>
                </c:pt>
                <c:pt idx="21">
                  <c:v>38.071647651064474</c:v>
                </c:pt>
                <c:pt idx="22">
                  <c:v>34.556227006616218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21152"/>
        <c:axId val="157144192"/>
      </c:lineChart>
      <c:catAx>
        <c:axId val="15712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4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144192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2115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(1987-2013)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Black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Black!$Q$2:$Q$28</c:f>
              <c:numCache>
                <c:formatCode>General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</c:numCache>
            </c:numRef>
          </c:cat>
          <c:val>
            <c:numRef>
              <c:f>Black!$T$2:$T$28</c:f>
              <c:numCache>
                <c:formatCode>General</c:formatCode>
                <c:ptCount val="27"/>
                <c:pt idx="3" formatCode="0.00">
                  <c:v>2.7714285714285714</c:v>
                </c:pt>
                <c:pt idx="4" formatCode="0.00">
                  <c:v>2.2166666666666668</c:v>
                </c:pt>
                <c:pt idx="5" formatCode="0.00">
                  <c:v>1.4333333333333333</c:v>
                </c:pt>
                <c:pt idx="6" formatCode="0.00">
                  <c:v>1.9683333333333335</c:v>
                </c:pt>
                <c:pt idx="7" formatCode="0.00">
                  <c:v>2.0225</c:v>
                </c:pt>
                <c:pt idx="9" formatCode="0.00">
                  <c:v>1.1200000000000001</c:v>
                </c:pt>
                <c:pt idx="10" formatCode="0.00">
                  <c:v>1.3360000000000001</c:v>
                </c:pt>
                <c:pt idx="14" formatCode="0.00">
                  <c:v>0.48660000000000003</c:v>
                </c:pt>
                <c:pt idx="19" formatCode="0.00">
                  <c:v>0.27500000000000002</c:v>
                </c:pt>
                <c:pt idx="20" formatCode="0.00">
                  <c:v>0.36000000000000004</c:v>
                </c:pt>
                <c:pt idx="21" formatCode="0.00">
                  <c:v>0.21600000000000003</c:v>
                </c:pt>
                <c:pt idx="22" formatCode="0.00">
                  <c:v>0.2583333333333333</c:v>
                </c:pt>
                <c:pt idx="23" formatCode="0.00">
                  <c:v>1.5714285714285714</c:v>
                </c:pt>
                <c:pt idx="24" formatCode="0.00">
                  <c:v>1.5799999999999998</c:v>
                </c:pt>
                <c:pt idx="25" formatCode="0.00">
                  <c:v>2.1857142857142859</c:v>
                </c:pt>
                <c:pt idx="26" formatCode="0.00">
                  <c:v>1.8283333333333334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83552"/>
        <c:axId val="147141760"/>
      </c:lineChart>
      <c:catAx>
        <c:axId val="14698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4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14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8355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(1987-2013)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Black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Black!$Q$2:$Q$28</c:f>
              <c:numCache>
                <c:formatCode>General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</c:numCache>
            </c:numRef>
          </c:cat>
          <c:val>
            <c:numRef>
              <c:f>Black!$S$2:$S$28</c:f>
              <c:numCache>
                <c:formatCode>0.00</c:formatCode>
                <c:ptCount val="27"/>
                <c:pt idx="0">
                  <c:v>43.846233472307794</c:v>
                </c:pt>
                <c:pt idx="1">
                  <c:v>43.248985934559606</c:v>
                </c:pt>
                <c:pt idx="2">
                  <c:v>42.537780458276728</c:v>
                </c:pt>
                <c:pt idx="3">
                  <c:v>41.628914131068342</c:v>
                </c:pt>
                <c:pt idx="4">
                  <c:v>43.030720894274914</c:v>
                </c:pt>
                <c:pt idx="5">
                  <c:v>40.788603079282829</c:v>
                </c:pt>
                <c:pt idx="6">
                  <c:v>40.70617857664859</c:v>
                </c:pt>
                <c:pt idx="7">
                  <c:v>40.302365919426677</c:v>
                </c:pt>
                <c:pt idx="9">
                  <c:v>39.700090669440783</c:v>
                </c:pt>
                <c:pt idx="10">
                  <c:v>38.680510171241608</c:v>
                </c:pt>
                <c:pt idx="19">
                  <c:v>38.1136514748788</c:v>
                </c:pt>
                <c:pt idx="20">
                  <c:v>37.908207534466186</c:v>
                </c:pt>
                <c:pt idx="21">
                  <c:v>38.696422843566616</c:v>
                </c:pt>
                <c:pt idx="22">
                  <c:v>39.487917332825155</c:v>
                </c:pt>
                <c:pt idx="23">
                  <c:v>40.913616345785051</c:v>
                </c:pt>
                <c:pt idx="24">
                  <c:v>39.405068548329588</c:v>
                </c:pt>
                <c:pt idx="25">
                  <c:v>40.16038478935203</c:v>
                </c:pt>
                <c:pt idx="26">
                  <c:v>40.190265228418028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82336"/>
        <c:axId val="147184640"/>
      </c:lineChart>
      <c:catAx>
        <c:axId val="14718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8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184640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8233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(1989-2013)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Central Basin</a:t>
            </a:r>
            <a:endParaRPr lang="en-US" sz="14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'Burt (Main)'!$Q$2:$Q$26</c:f>
              <c:numCache>
                <c:formatCode>General</c:formatCode>
                <c:ptCount val="25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</c:numCache>
            </c:numRef>
          </c:cat>
          <c:val>
            <c:numRef>
              <c:f>'Burt (Main)'!$R$2:$R$26</c:f>
              <c:numCache>
                <c:formatCode>0.00</c:formatCode>
                <c:ptCount val="25"/>
                <c:pt idx="0">
                  <c:v>10.5</c:v>
                </c:pt>
                <c:pt idx="1">
                  <c:v>9.4166666666666661</c:v>
                </c:pt>
                <c:pt idx="2">
                  <c:v>10.125</c:v>
                </c:pt>
                <c:pt idx="3">
                  <c:v>11</c:v>
                </c:pt>
                <c:pt idx="4">
                  <c:v>22.541666666666668</c:v>
                </c:pt>
                <c:pt idx="6">
                  <c:v>15.395833333333334</c:v>
                </c:pt>
                <c:pt idx="7">
                  <c:v>14.708333333333334</c:v>
                </c:pt>
                <c:pt idx="8">
                  <c:v>14.791666666666666</c:v>
                </c:pt>
                <c:pt idx="9">
                  <c:v>13</c:v>
                </c:pt>
                <c:pt idx="10">
                  <c:v>16.53846153846154</c:v>
                </c:pt>
                <c:pt idx="11">
                  <c:v>15.090909090909092</c:v>
                </c:pt>
                <c:pt idx="12">
                  <c:v>17.454545454545453</c:v>
                </c:pt>
                <c:pt idx="13">
                  <c:v>21.692307692307693</c:v>
                </c:pt>
                <c:pt idx="14">
                  <c:v>21.083333333333332</c:v>
                </c:pt>
                <c:pt idx="15">
                  <c:v>20</c:v>
                </c:pt>
                <c:pt idx="16">
                  <c:v>17.818181818181817</c:v>
                </c:pt>
                <c:pt idx="17">
                  <c:v>16.8</c:v>
                </c:pt>
                <c:pt idx="18">
                  <c:v>19</c:v>
                </c:pt>
                <c:pt idx="19">
                  <c:v>16</c:v>
                </c:pt>
                <c:pt idx="20">
                  <c:v>18.5</c:v>
                </c:pt>
                <c:pt idx="21">
                  <c:v>17.384615384615383</c:v>
                </c:pt>
                <c:pt idx="22">
                  <c:v>18.25</c:v>
                </c:pt>
                <c:pt idx="23">
                  <c:v>19.357142857142858</c:v>
                </c:pt>
                <c:pt idx="24">
                  <c:v>19.318181818181817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46208"/>
        <c:axId val="148448768"/>
      </c:lineChart>
      <c:catAx>
        <c:axId val="14844620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4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44876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46208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(1992-2013</a:t>
            </a: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Central Basin</a:t>
            </a:r>
            <a:endParaRPr lang="en-US" sz="14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'Burt (Main)'!$Q$5:$Q$26</c:f>
              <c:numCache>
                <c:formatCode>General</c:formatCode>
                <c:ptCount val="2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</c:numCache>
            </c:numRef>
          </c:cat>
          <c:val>
            <c:numRef>
              <c:f>'Burt (Main)'!$T$5:$T$26</c:f>
              <c:numCache>
                <c:formatCode>0.00</c:formatCode>
                <c:ptCount val="22"/>
                <c:pt idx="0">
                  <c:v>1.6833333333333333</c:v>
                </c:pt>
                <c:pt idx="1">
                  <c:v>0.82000000000000006</c:v>
                </c:pt>
                <c:pt idx="3">
                  <c:v>0.96333333333333337</c:v>
                </c:pt>
                <c:pt idx="4">
                  <c:v>1.3733333333333333</c:v>
                </c:pt>
                <c:pt idx="5">
                  <c:v>1.1328571428571428</c:v>
                </c:pt>
                <c:pt idx="6">
                  <c:v>1.4785714285714284</c:v>
                </c:pt>
                <c:pt idx="7">
                  <c:v>0.77846153846153865</c:v>
                </c:pt>
                <c:pt idx="8">
                  <c:v>0.99428571428571444</c:v>
                </c:pt>
                <c:pt idx="9">
                  <c:v>0.86166666666666669</c:v>
                </c:pt>
                <c:pt idx="10">
                  <c:v>0.9642857142857143</c:v>
                </c:pt>
                <c:pt idx="11">
                  <c:v>0.8849999999999999</c:v>
                </c:pt>
                <c:pt idx="12">
                  <c:v>0.80142857142857149</c:v>
                </c:pt>
                <c:pt idx="13">
                  <c:v>0.86166666666666669</c:v>
                </c:pt>
                <c:pt idx="14">
                  <c:v>1.0685714285714287</c:v>
                </c:pt>
                <c:pt idx="15">
                  <c:v>0.96599999999999997</c:v>
                </c:pt>
                <c:pt idx="16">
                  <c:v>1.0266666666666668</c:v>
                </c:pt>
                <c:pt idx="17">
                  <c:v>1.0014285714285713</c:v>
                </c:pt>
                <c:pt idx="19">
                  <c:v>0.70666666666666667</c:v>
                </c:pt>
                <c:pt idx="20">
                  <c:v>0.54833333333333334</c:v>
                </c:pt>
                <c:pt idx="21">
                  <c:v>1.232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77824"/>
        <c:axId val="148771200"/>
      </c:lineChart>
      <c:catAx>
        <c:axId val="14847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7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77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7782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(1989-2013)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Central Basin</a:t>
            </a:r>
            <a:endParaRPr lang="en-US" sz="14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'Burt (Main)'!$Q$2:$Q$26</c:f>
              <c:numCache>
                <c:formatCode>General</c:formatCode>
                <c:ptCount val="25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</c:numCache>
            </c:numRef>
          </c:cat>
          <c:val>
            <c:numRef>
              <c:f>'Burt (Main)'!$S$2:$S$26</c:f>
              <c:numCache>
                <c:formatCode>0.00</c:formatCode>
                <c:ptCount val="25"/>
                <c:pt idx="0">
                  <c:v>43.415387747580972</c:v>
                </c:pt>
                <c:pt idx="1">
                  <c:v>45.008089723427283</c:v>
                </c:pt>
                <c:pt idx="2">
                  <c:v>44.206599722037446</c:v>
                </c:pt>
                <c:pt idx="3">
                  <c:v>42.766639729453736</c:v>
                </c:pt>
                <c:pt idx="4">
                  <c:v>32.845104078210277</c:v>
                </c:pt>
                <c:pt idx="6">
                  <c:v>38.298590601663015</c:v>
                </c:pt>
                <c:pt idx="7">
                  <c:v>38.517872422525478</c:v>
                </c:pt>
                <c:pt idx="8">
                  <c:v>38.418045974903151</c:v>
                </c:pt>
                <c:pt idx="9">
                  <c:v>40.611544836315325</c:v>
                </c:pt>
                <c:pt idx="10">
                  <c:v>37.084939352884668</c:v>
                </c:pt>
                <c:pt idx="11">
                  <c:v>38.174747002000863</c:v>
                </c:pt>
                <c:pt idx="12">
                  <c:v>36.02678501693304</c:v>
                </c:pt>
                <c:pt idx="13">
                  <c:v>33.021352500688948</c:v>
                </c:pt>
                <c:pt idx="14">
                  <c:v>33.719754118331387</c:v>
                </c:pt>
                <c:pt idx="15">
                  <c:v>34.057503736616681</c:v>
                </c:pt>
                <c:pt idx="16">
                  <c:v>36.187500305860368</c:v>
                </c:pt>
                <c:pt idx="17">
                  <c:v>36.583498059472937</c:v>
                </c:pt>
                <c:pt idx="18">
                  <c:v>35.05403476329257</c:v>
                </c:pt>
                <c:pt idx="19">
                  <c:v>37.418386610749842</c:v>
                </c:pt>
                <c:pt idx="20">
                  <c:v>35.39064687338427</c:v>
                </c:pt>
                <c:pt idx="21">
                  <c:v>36.433349444272686</c:v>
                </c:pt>
                <c:pt idx="22">
                  <c:v>36.099024018541279</c:v>
                </c:pt>
                <c:pt idx="23">
                  <c:v>34.585067341749728</c:v>
                </c:pt>
                <c:pt idx="24">
                  <c:v>34.58042469439777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86176"/>
        <c:axId val="148809216"/>
      </c:lineChart>
      <c:catAx>
        <c:axId val="14878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80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80921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8617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(1992-2013</a:t>
            </a: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Lake: Central, North, and South Basins</a:t>
            </a:r>
            <a:endParaRPr lang="en-US" sz="14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v>Central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'Burt (Main)'!$Q$5:$Q$26</c:f>
              <c:numCache>
                <c:formatCode>General</c:formatCode>
                <c:ptCount val="2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</c:numCache>
            </c:numRef>
          </c:cat>
          <c:val>
            <c:numRef>
              <c:f>'Burt (Main)'!$T$5:$T$26</c:f>
              <c:numCache>
                <c:formatCode>0.00</c:formatCode>
                <c:ptCount val="22"/>
                <c:pt idx="0">
                  <c:v>1.6833333333333333</c:v>
                </c:pt>
                <c:pt idx="1">
                  <c:v>0.82000000000000006</c:v>
                </c:pt>
                <c:pt idx="3">
                  <c:v>0.96333333333333337</c:v>
                </c:pt>
                <c:pt idx="4">
                  <c:v>1.3733333333333333</c:v>
                </c:pt>
                <c:pt idx="5">
                  <c:v>1.1328571428571428</c:v>
                </c:pt>
                <c:pt idx="6">
                  <c:v>1.4785714285714284</c:v>
                </c:pt>
                <c:pt idx="7">
                  <c:v>0.77846153846153865</c:v>
                </c:pt>
                <c:pt idx="8">
                  <c:v>0.99428571428571444</c:v>
                </c:pt>
                <c:pt idx="9">
                  <c:v>0.86166666666666669</c:v>
                </c:pt>
                <c:pt idx="10">
                  <c:v>0.9642857142857143</c:v>
                </c:pt>
                <c:pt idx="11">
                  <c:v>0.8849999999999999</c:v>
                </c:pt>
                <c:pt idx="12">
                  <c:v>0.80142857142857149</c:v>
                </c:pt>
                <c:pt idx="13">
                  <c:v>0.86166666666666669</c:v>
                </c:pt>
                <c:pt idx="14">
                  <c:v>1.0685714285714287</c:v>
                </c:pt>
                <c:pt idx="15">
                  <c:v>0.96599999999999997</c:v>
                </c:pt>
                <c:pt idx="16">
                  <c:v>1.0266666666666668</c:v>
                </c:pt>
                <c:pt idx="17">
                  <c:v>1.0014285714285713</c:v>
                </c:pt>
                <c:pt idx="19">
                  <c:v>0.70666666666666667</c:v>
                </c:pt>
                <c:pt idx="20">
                  <c:v>0.54833333333333334</c:v>
                </c:pt>
                <c:pt idx="21">
                  <c:v>1.232</c:v>
                </c:pt>
              </c:numCache>
            </c:numRef>
          </c:val>
          <c:smooth val="0"/>
        </c:ser>
        <c:ser>
          <c:idx val="1"/>
          <c:order val="1"/>
          <c:tx>
            <c:v>North</c:v>
          </c:tx>
          <c:val>
            <c:numRef>
              <c:f>'Burt (Main)'!$U$3:$U$26</c:f>
              <c:numCache>
                <c:formatCode>0.00</c:formatCode>
                <c:ptCount val="24"/>
                <c:pt idx="17">
                  <c:v>0.40400000000000003</c:v>
                </c:pt>
                <c:pt idx="18">
                  <c:v>0.92555555555555558</c:v>
                </c:pt>
                <c:pt idx="20">
                  <c:v>0.96</c:v>
                </c:pt>
                <c:pt idx="21">
                  <c:v>0.97333333333333327</c:v>
                </c:pt>
                <c:pt idx="22">
                  <c:v>0.89166666666666661</c:v>
                </c:pt>
              </c:numCache>
            </c:numRef>
          </c:val>
          <c:smooth val="0"/>
        </c:ser>
        <c:ser>
          <c:idx val="2"/>
          <c:order val="2"/>
          <c:tx>
            <c:v>South</c:v>
          </c:tx>
          <c:val>
            <c:numRef>
              <c:f>'Burt (Main)'!$V$3:$V$26</c:f>
              <c:numCache>
                <c:formatCode>0.00</c:formatCode>
                <c:ptCount val="24"/>
                <c:pt idx="13">
                  <c:v>0.79249999999999998</c:v>
                </c:pt>
                <c:pt idx="15">
                  <c:v>0.66</c:v>
                </c:pt>
                <c:pt idx="16">
                  <c:v>1.0879999999999999</c:v>
                </c:pt>
                <c:pt idx="18">
                  <c:v>1.3699999999999999</c:v>
                </c:pt>
                <c:pt idx="20">
                  <c:v>0.89375000000000004</c:v>
                </c:pt>
                <c:pt idx="21">
                  <c:v>1.6700000000000002</c:v>
                </c:pt>
                <c:pt idx="22">
                  <c:v>1.26428571428571</c:v>
                </c:pt>
                <c:pt idx="23">
                  <c:v>0.91142857142857159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52800"/>
        <c:axId val="148654720"/>
      </c:lineChart>
      <c:catAx>
        <c:axId val="14865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65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5280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(1987-2013)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North Basin</a:t>
            </a:r>
            <a:endParaRPr lang="en-US" sz="1800"/>
          </a:p>
        </c:rich>
      </c:tx>
      <c:layout>
        <c:manualLayout>
          <c:xMode val="edge"/>
          <c:yMode val="edge"/>
          <c:x val="0.15894039735099338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'Burt (North)'!$Q$2:$Q$28</c:f>
              <c:numCache>
                <c:formatCode>General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 formatCode="0">
                  <c:v>2013</c:v>
                </c:pt>
              </c:numCache>
            </c:numRef>
          </c:cat>
          <c:val>
            <c:numRef>
              <c:f>'Burt (North)'!$R$2:$R$28</c:f>
              <c:numCache>
                <c:formatCode>0.00</c:formatCode>
                <c:ptCount val="27"/>
                <c:pt idx="0">
                  <c:v>11.229166666666666</c:v>
                </c:pt>
                <c:pt idx="17">
                  <c:v>17.142857142857142</c:v>
                </c:pt>
                <c:pt idx="20">
                  <c:v>17.136363636363637</c:v>
                </c:pt>
                <c:pt idx="21">
                  <c:v>15.333333333333334</c:v>
                </c:pt>
                <c:pt idx="23">
                  <c:v>17.05</c:v>
                </c:pt>
                <c:pt idx="24">
                  <c:v>17.115384615384617</c:v>
                </c:pt>
                <c:pt idx="25">
                  <c:v>14.291666666666666</c:v>
                </c:pt>
                <c:pt idx="26">
                  <c:v>19.444444444444443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81856"/>
        <c:axId val="148684160"/>
      </c:lineChart>
      <c:catAx>
        <c:axId val="14868185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8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68416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8185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(2004-2012)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North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'Burt (North)'!$Q$19:$Q$27</c:f>
              <c:numCache>
                <c:formatCode>General</c:formatCode>
                <c:ptCount val="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</c:numCache>
            </c:numRef>
          </c:cat>
          <c:val>
            <c:numRef>
              <c:f>'Burt (North)'!$T$19:$T$27</c:f>
              <c:numCache>
                <c:formatCode>0.00</c:formatCode>
                <c:ptCount val="9"/>
                <c:pt idx="0">
                  <c:v>0.02</c:v>
                </c:pt>
                <c:pt idx="3">
                  <c:v>0.40400000000000003</c:v>
                </c:pt>
                <c:pt idx="4">
                  <c:v>0.92555555555555558</c:v>
                </c:pt>
                <c:pt idx="6">
                  <c:v>0.96</c:v>
                </c:pt>
                <c:pt idx="7">
                  <c:v>0.97333333333333327</c:v>
                </c:pt>
                <c:pt idx="8">
                  <c:v>0.89166666666666661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22048"/>
        <c:axId val="149136896"/>
      </c:lineChart>
      <c:catAx>
        <c:axId val="14912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3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13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2204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Walloon Lake (Foot Basin) </a:t>
            </a:r>
          </a:p>
        </c:rich>
      </c:tx>
      <c:layout>
        <c:manualLayout>
          <c:xMode val="edge"/>
          <c:yMode val="edge"/>
          <c:x val="0.29430945522053642"/>
          <c:y val="3.2345013477088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8150737027974"/>
          <c:y val="0.21293800539083557"/>
          <c:w val="0.84552979790681837"/>
          <c:h val="0.525606469002695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'All TSI'!$C$768:$C$792</c:f>
              <c:numCache>
                <c:formatCode>General</c:formatCode>
                <c:ptCount val="25"/>
                <c:pt idx="0">
                  <c:v>1978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</c:numCache>
            </c:numRef>
          </c:cat>
          <c:val>
            <c:numRef>
              <c:f>'All TSI'!$D$768:$D$792</c:f>
              <c:numCache>
                <c:formatCode>0</c:formatCode>
                <c:ptCount val="25"/>
                <c:pt idx="0">
                  <c:v>35</c:v>
                </c:pt>
                <c:pt idx="1">
                  <c:v>40</c:v>
                </c:pt>
                <c:pt idx="2">
                  <c:v>38</c:v>
                </c:pt>
                <c:pt idx="3">
                  <c:v>42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41</c:v>
                </c:pt>
                <c:pt idx="9">
                  <c:v>42</c:v>
                </c:pt>
                <c:pt idx="10">
                  <c:v>44</c:v>
                </c:pt>
                <c:pt idx="11">
                  <c:v>42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41</c:v>
                </c:pt>
                <c:pt idx="16">
                  <c:v>40</c:v>
                </c:pt>
                <c:pt idx="17">
                  <c:v>39</c:v>
                </c:pt>
                <c:pt idx="18">
                  <c:v>40</c:v>
                </c:pt>
                <c:pt idx="19">
                  <c:v>38</c:v>
                </c:pt>
                <c:pt idx="20">
                  <c:v>42</c:v>
                </c:pt>
                <c:pt idx="21">
                  <c:v>38</c:v>
                </c:pt>
                <c:pt idx="22">
                  <c:v>33</c:v>
                </c:pt>
                <c:pt idx="23">
                  <c:v>36</c:v>
                </c:pt>
                <c:pt idx="24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82016"/>
        <c:axId val="97595776"/>
      </c:barChart>
      <c:catAx>
        <c:axId val="977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2032605680387511"/>
              <c:y val="0.8787061994609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9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Trophic Status Index </a:t>
                </a:r>
              </a:p>
            </c:rich>
          </c:tx>
          <c:layout>
            <c:manualLayout>
              <c:xMode val="edge"/>
              <c:yMode val="edge"/>
              <c:x val="2.7642276422764227E-2"/>
              <c:y val="0.253369272237196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82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(1987-2013)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North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'Burt (North)'!$Q$2:$Q$28</c:f>
              <c:numCache>
                <c:formatCode>General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 formatCode="0">
                  <c:v>2013</c:v>
                </c:pt>
              </c:numCache>
            </c:numRef>
          </c:cat>
          <c:val>
            <c:numRef>
              <c:f>'Burt (North)'!$S$2:$S$28</c:f>
              <c:numCache>
                <c:formatCode>0.00</c:formatCode>
                <c:ptCount val="27"/>
                <c:pt idx="0">
                  <c:v>42.497277889011016</c:v>
                </c:pt>
                <c:pt idx="17">
                  <c:v>36.204935538943836</c:v>
                </c:pt>
                <c:pt idx="20">
                  <c:v>36.62637254211792</c:v>
                </c:pt>
                <c:pt idx="21">
                  <c:v>38.471540564856042</c:v>
                </c:pt>
                <c:pt idx="23">
                  <c:v>36.562449773339836</c:v>
                </c:pt>
                <c:pt idx="24">
                  <c:v>36.811742943055663</c:v>
                </c:pt>
                <c:pt idx="25">
                  <c:v>39.397444904382368</c:v>
                </c:pt>
                <c:pt idx="26">
                  <c:v>34.511579610740569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43712"/>
        <c:axId val="149446016"/>
      </c:lineChart>
      <c:catAx>
        <c:axId val="14944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4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44601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4371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(1986-2013)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South Basin</a:t>
            </a:r>
            <a:endParaRPr lang="en-US" sz="1800"/>
          </a:p>
        </c:rich>
      </c:tx>
      <c:layout>
        <c:manualLayout>
          <c:xMode val="edge"/>
          <c:yMode val="edge"/>
          <c:x val="0.15894039735099338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'Burt (South)'!$R$2:$R$29</c:f>
              <c:numCache>
                <c:formatCode>General</c:formatCode>
                <c:ptCount val="28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</c:numCache>
            </c:numRef>
          </c:cat>
          <c:val>
            <c:numRef>
              <c:f>'Burt (South)'!$S$2:$S$29</c:f>
              <c:numCache>
                <c:formatCode>0.00</c:formatCode>
                <c:ptCount val="28"/>
                <c:pt idx="0">
                  <c:v>12.063636363636363</c:v>
                </c:pt>
                <c:pt idx="17">
                  <c:v>18.375</c:v>
                </c:pt>
                <c:pt idx="19">
                  <c:v>16.136363636363637</c:v>
                </c:pt>
                <c:pt idx="20">
                  <c:v>16.181818181818183</c:v>
                </c:pt>
                <c:pt idx="22">
                  <c:v>17</c:v>
                </c:pt>
                <c:pt idx="24">
                  <c:v>17.46153846153846</c:v>
                </c:pt>
                <c:pt idx="25">
                  <c:v>19.333333333333332</c:v>
                </c:pt>
                <c:pt idx="26">
                  <c:v>18.9583333333333</c:v>
                </c:pt>
                <c:pt idx="27">
                  <c:v>21.346153846153847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41216"/>
        <c:axId val="141789056"/>
      </c:lineChart>
      <c:catAx>
        <c:axId val="14924121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8905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4121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(2003-2013)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South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v>Burt South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'Burt (South)'!$R$19:$R$29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'Burt (South)'!$U$19:$U$29</c:f>
              <c:numCache>
                <c:formatCode>0.00</c:formatCode>
                <c:ptCount val="11"/>
                <c:pt idx="0">
                  <c:v>0.79249999999999998</c:v>
                </c:pt>
                <c:pt idx="2">
                  <c:v>0.66</c:v>
                </c:pt>
                <c:pt idx="3">
                  <c:v>1.0879999999999999</c:v>
                </c:pt>
                <c:pt idx="5">
                  <c:v>1.3699999999999999</c:v>
                </c:pt>
                <c:pt idx="7">
                  <c:v>0.89375000000000004</c:v>
                </c:pt>
                <c:pt idx="8">
                  <c:v>1.6700000000000002</c:v>
                </c:pt>
                <c:pt idx="9">
                  <c:v>1.26428571428571</c:v>
                </c:pt>
                <c:pt idx="10">
                  <c:v>0.91142857142857159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80256"/>
        <c:axId val="149479424"/>
      </c:lineChart>
      <c:catAx>
        <c:axId val="14928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7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47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8025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(1986-2013)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South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'Burt (South)'!$R$2:$R$29</c:f>
              <c:numCache>
                <c:formatCode>General</c:formatCode>
                <c:ptCount val="28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</c:numCache>
            </c:numRef>
          </c:cat>
          <c:val>
            <c:numRef>
              <c:f>'Burt (South)'!$T$2:$T$29</c:f>
              <c:numCache>
                <c:formatCode>0.00</c:formatCode>
                <c:ptCount val="28"/>
                <c:pt idx="0">
                  <c:v>41.472361865621721</c:v>
                </c:pt>
                <c:pt idx="17">
                  <c:v>35.683548701749615</c:v>
                </c:pt>
                <c:pt idx="19">
                  <c:v>37.456032562133039</c:v>
                </c:pt>
                <c:pt idx="20">
                  <c:v>37.205027553866223</c:v>
                </c:pt>
                <c:pt idx="22">
                  <c:v>36.649081614280895</c:v>
                </c:pt>
                <c:pt idx="24">
                  <c:v>36.500470455195384</c:v>
                </c:pt>
                <c:pt idx="25">
                  <c:v>35.067518281340718</c:v>
                </c:pt>
                <c:pt idx="26">
                  <c:v>35.1946004848961</c:v>
                </c:pt>
                <c:pt idx="27">
                  <c:v>33.150300194771674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01280"/>
        <c:axId val="149203200"/>
      </c:lineChart>
      <c:catAx>
        <c:axId val="14920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203200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0128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(1987-2013)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Main Basin</a:t>
            </a:r>
            <a:endParaRPr lang="en-US" sz="1800"/>
          </a:p>
        </c:rich>
      </c:tx>
      <c:layout>
        <c:manualLayout>
          <c:xMode val="edge"/>
          <c:yMode val="edge"/>
          <c:x val="0.1554083885209713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'Charlevoix (Main)'!$Q$2:$Q$28</c:f>
              <c:numCache>
                <c:formatCode>0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</c:numCache>
            </c:numRef>
          </c:cat>
          <c:val>
            <c:numRef>
              <c:f>'Charlevoix (Main)'!$R$2:$R$28</c:f>
              <c:numCache>
                <c:formatCode>0</c:formatCode>
                <c:ptCount val="27"/>
                <c:pt idx="0">
                  <c:v>8.9600000000000009</c:v>
                </c:pt>
                <c:pt idx="3">
                  <c:v>9.35</c:v>
                </c:pt>
                <c:pt idx="4">
                  <c:v>11.38</c:v>
                </c:pt>
                <c:pt idx="5">
                  <c:v>8.98</c:v>
                </c:pt>
                <c:pt idx="6">
                  <c:v>11.75</c:v>
                </c:pt>
                <c:pt idx="7">
                  <c:v>13.3</c:v>
                </c:pt>
                <c:pt idx="8">
                  <c:v>12.45</c:v>
                </c:pt>
                <c:pt idx="9">
                  <c:v>14.42</c:v>
                </c:pt>
                <c:pt idx="10">
                  <c:v>19.46</c:v>
                </c:pt>
                <c:pt idx="11">
                  <c:v>17.149999999999999</c:v>
                </c:pt>
                <c:pt idx="12">
                  <c:v>16.350000000000001</c:v>
                </c:pt>
                <c:pt idx="13">
                  <c:v>18.38</c:v>
                </c:pt>
                <c:pt idx="15">
                  <c:v>20.399999999999999</c:v>
                </c:pt>
                <c:pt idx="16">
                  <c:v>21.89</c:v>
                </c:pt>
                <c:pt idx="18">
                  <c:v>19.079999999999998</c:v>
                </c:pt>
                <c:pt idx="19">
                  <c:v>21.08</c:v>
                </c:pt>
                <c:pt idx="21">
                  <c:v>23.35</c:v>
                </c:pt>
                <c:pt idx="22">
                  <c:v>23.23</c:v>
                </c:pt>
                <c:pt idx="23">
                  <c:v>20.77</c:v>
                </c:pt>
                <c:pt idx="24">
                  <c:v>21.29</c:v>
                </c:pt>
                <c:pt idx="26" formatCode="0.00">
                  <c:v>19.666666666666668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41440"/>
        <c:axId val="148865408"/>
      </c:lineChart>
      <c:catAx>
        <c:axId val="14894144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86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86540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4144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Main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'Charlevoix (Main)'!$Q$5:$Q$28</c:f>
              <c:numCache>
                <c:formatCode>0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'Charlevoix (Main)'!$T$5:$T$28</c:f>
              <c:numCache>
                <c:formatCode>0.00</c:formatCode>
                <c:ptCount val="24"/>
                <c:pt idx="0">
                  <c:v>2.72</c:v>
                </c:pt>
                <c:pt idx="1">
                  <c:v>1.27</c:v>
                </c:pt>
                <c:pt idx="2">
                  <c:v>0.82</c:v>
                </c:pt>
                <c:pt idx="3">
                  <c:v>0.5</c:v>
                </c:pt>
                <c:pt idx="4">
                  <c:v>0.25</c:v>
                </c:pt>
                <c:pt idx="5">
                  <c:v>0.46</c:v>
                </c:pt>
                <c:pt idx="6">
                  <c:v>0.7</c:v>
                </c:pt>
                <c:pt idx="7">
                  <c:v>0.34</c:v>
                </c:pt>
                <c:pt idx="9">
                  <c:v>0.93</c:v>
                </c:pt>
                <c:pt idx="10">
                  <c:v>0.55000000000000004</c:v>
                </c:pt>
                <c:pt idx="12">
                  <c:v>0.89</c:v>
                </c:pt>
                <c:pt idx="13">
                  <c:v>0.86</c:v>
                </c:pt>
                <c:pt idx="14">
                  <c:v>0.31</c:v>
                </c:pt>
                <c:pt idx="15">
                  <c:v>0.16</c:v>
                </c:pt>
                <c:pt idx="16">
                  <c:v>0.24</c:v>
                </c:pt>
                <c:pt idx="17">
                  <c:v>0.26</c:v>
                </c:pt>
                <c:pt idx="18">
                  <c:v>0.43</c:v>
                </c:pt>
                <c:pt idx="19">
                  <c:v>0.3</c:v>
                </c:pt>
                <c:pt idx="20">
                  <c:v>0.18</c:v>
                </c:pt>
                <c:pt idx="21">
                  <c:v>0.15</c:v>
                </c:pt>
                <c:pt idx="23">
                  <c:v>0.32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55904"/>
        <c:axId val="148958208"/>
      </c:lineChart>
      <c:catAx>
        <c:axId val="14895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95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5590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(1987-2013)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Main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'Charlevoix (Main)'!$Q$2:$Q$28</c:f>
              <c:numCache>
                <c:formatCode>0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</c:numCache>
            </c:numRef>
          </c:cat>
          <c:val>
            <c:numRef>
              <c:f>'Charlevoix (Main)'!$S$2:$S$28</c:f>
              <c:numCache>
                <c:formatCode>0.0</c:formatCode>
                <c:ptCount val="27"/>
                <c:pt idx="0">
                  <c:v>45.86</c:v>
                </c:pt>
                <c:pt idx="3">
                  <c:v>45.63</c:v>
                </c:pt>
                <c:pt idx="4">
                  <c:v>42.27</c:v>
                </c:pt>
                <c:pt idx="5">
                  <c:v>45.83</c:v>
                </c:pt>
                <c:pt idx="6">
                  <c:v>41.95</c:v>
                </c:pt>
                <c:pt idx="7">
                  <c:v>40.1</c:v>
                </c:pt>
                <c:pt idx="8">
                  <c:v>41.09</c:v>
                </c:pt>
                <c:pt idx="9">
                  <c:v>38.82</c:v>
                </c:pt>
                <c:pt idx="10">
                  <c:v>34.49</c:v>
                </c:pt>
                <c:pt idx="11">
                  <c:v>36.58</c:v>
                </c:pt>
                <c:pt idx="12">
                  <c:v>37.07</c:v>
                </c:pt>
                <c:pt idx="13">
                  <c:v>35.380000000000003</c:v>
                </c:pt>
                <c:pt idx="15">
                  <c:v>34</c:v>
                </c:pt>
                <c:pt idx="16">
                  <c:v>32.85</c:v>
                </c:pt>
                <c:pt idx="18">
                  <c:v>34.83</c:v>
                </c:pt>
                <c:pt idx="19">
                  <c:v>34.049999999999997</c:v>
                </c:pt>
                <c:pt idx="21">
                  <c:v>32.1</c:v>
                </c:pt>
                <c:pt idx="22">
                  <c:v>32</c:v>
                </c:pt>
                <c:pt idx="23">
                  <c:v>33.729999999999997</c:v>
                </c:pt>
                <c:pt idx="24">
                  <c:v>33.43</c:v>
                </c:pt>
                <c:pt idx="26" formatCode="0.00">
                  <c:v>34.786500690414577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58464"/>
        <c:axId val="149369216"/>
      </c:lineChart>
      <c:catAx>
        <c:axId val="14935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6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36921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58464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(1986-2013)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South Arm</a:t>
            </a:r>
            <a:endParaRPr lang="en-US" sz="1800"/>
          </a:p>
        </c:rich>
      </c:tx>
      <c:layout>
        <c:manualLayout>
          <c:xMode val="edge"/>
          <c:yMode val="edge"/>
          <c:x val="0.1554083885209713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'Charlevoix (South Arm)'!$Q$2:$Q$29</c:f>
              <c:numCache>
                <c:formatCode>General</c:formatCode>
                <c:ptCount val="28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</c:numCache>
            </c:numRef>
          </c:cat>
          <c:val>
            <c:numRef>
              <c:f>'Charlevoix (South Arm)'!$R$2:$R$29</c:f>
              <c:numCache>
                <c:formatCode>0.00</c:formatCode>
                <c:ptCount val="28"/>
                <c:pt idx="0">
                  <c:v>7.4545454545454541</c:v>
                </c:pt>
                <c:pt idx="1">
                  <c:v>6.4090909090909092</c:v>
                </c:pt>
                <c:pt idx="4">
                  <c:v>8.1666666666666661</c:v>
                </c:pt>
                <c:pt idx="5">
                  <c:v>7.5384615384615383</c:v>
                </c:pt>
                <c:pt idx="6">
                  <c:v>6.041666666666667</c:v>
                </c:pt>
                <c:pt idx="7">
                  <c:v>7.75</c:v>
                </c:pt>
                <c:pt idx="8">
                  <c:v>7.6538461538461542</c:v>
                </c:pt>
                <c:pt idx="9">
                  <c:v>7.4249999999999998</c:v>
                </c:pt>
                <c:pt idx="10">
                  <c:v>13.5</c:v>
                </c:pt>
                <c:pt idx="16">
                  <c:v>14.35</c:v>
                </c:pt>
                <c:pt idx="17">
                  <c:v>17.500000559999997</c:v>
                </c:pt>
                <c:pt idx="19">
                  <c:v>17.357142857142858</c:v>
                </c:pt>
                <c:pt idx="20">
                  <c:v>17.046153846153846</c:v>
                </c:pt>
                <c:pt idx="21">
                  <c:v>18.729166666666668</c:v>
                </c:pt>
                <c:pt idx="22">
                  <c:v>17.613636363636363</c:v>
                </c:pt>
                <c:pt idx="23">
                  <c:v>18.425000000000001</c:v>
                </c:pt>
                <c:pt idx="26">
                  <c:v>16.850000000000001</c:v>
                </c:pt>
                <c:pt idx="27">
                  <c:v>17.541666666666668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03392"/>
        <c:axId val="149805696"/>
      </c:lineChart>
      <c:catAx>
        <c:axId val="14980339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0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80569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0339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South Arm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'Charlevoix (South Arm)'!$Q$6:$Q$29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'Charlevoix (South Arm)'!$T$6:$T$29</c:f>
              <c:numCache>
                <c:formatCode>0.00</c:formatCode>
                <c:ptCount val="24"/>
                <c:pt idx="0">
                  <c:v>3.5799999999999996</c:v>
                </c:pt>
                <c:pt idx="1">
                  <c:v>1.4714285714285713</c:v>
                </c:pt>
                <c:pt idx="2">
                  <c:v>1.825</c:v>
                </c:pt>
                <c:pt idx="3">
                  <c:v>1.2249999999999999</c:v>
                </c:pt>
                <c:pt idx="4">
                  <c:v>1.2442857142857144</c:v>
                </c:pt>
                <c:pt idx="5">
                  <c:v>1.5228571428571429</c:v>
                </c:pt>
                <c:pt idx="6">
                  <c:v>0.41857142857142848</c:v>
                </c:pt>
                <c:pt idx="12">
                  <c:v>0.64399999999999991</c:v>
                </c:pt>
                <c:pt idx="13">
                  <c:v>0.17666666666666667</c:v>
                </c:pt>
                <c:pt idx="15">
                  <c:v>0.99599999999999989</c:v>
                </c:pt>
                <c:pt idx="16">
                  <c:v>0.38714285714285712</c:v>
                </c:pt>
                <c:pt idx="17">
                  <c:v>0.67</c:v>
                </c:pt>
                <c:pt idx="18">
                  <c:v>0.82333333333333325</c:v>
                </c:pt>
                <c:pt idx="19">
                  <c:v>0.99399999999999999</c:v>
                </c:pt>
                <c:pt idx="20">
                  <c:v>0.7</c:v>
                </c:pt>
                <c:pt idx="22">
                  <c:v>0.89200000000000013</c:v>
                </c:pt>
                <c:pt idx="23">
                  <c:v>0.82285714285714284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52416"/>
        <c:axId val="149063168"/>
      </c:lineChart>
      <c:catAx>
        <c:axId val="14905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06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06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05241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(1986-2013)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Main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'Charlevoix (South Arm)'!$Q$2:$Q$29</c:f>
              <c:numCache>
                <c:formatCode>General</c:formatCode>
                <c:ptCount val="28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</c:numCache>
            </c:numRef>
          </c:cat>
          <c:val>
            <c:numRef>
              <c:f>'Charlevoix (South Arm)'!$S$2:$S$29</c:f>
              <c:numCache>
                <c:formatCode>0.00</c:formatCode>
                <c:ptCount val="28"/>
                <c:pt idx="0">
                  <c:v>48.259339811888076</c:v>
                </c:pt>
                <c:pt idx="1">
                  <c:v>51.054846027385835</c:v>
                </c:pt>
                <c:pt idx="4">
                  <c:v>47.518332419842046</c:v>
                </c:pt>
                <c:pt idx="5">
                  <c:v>48.245046050327034</c:v>
                </c:pt>
                <c:pt idx="6">
                  <c:v>52.276050604925892</c:v>
                </c:pt>
                <c:pt idx="7">
                  <c:v>47.978876480210225</c:v>
                </c:pt>
                <c:pt idx="8">
                  <c:v>48.128521921885749</c:v>
                </c:pt>
                <c:pt idx="9">
                  <c:v>49.020297123617411</c:v>
                </c:pt>
                <c:pt idx="10">
                  <c:v>39.806189808481349</c:v>
                </c:pt>
                <c:pt idx="16">
                  <c:v>38.810840631738742</c:v>
                </c:pt>
                <c:pt idx="17">
                  <c:v>35.895158173484539</c:v>
                </c:pt>
                <c:pt idx="19">
                  <c:v>36.069931140274448</c:v>
                </c:pt>
                <c:pt idx="20">
                  <c:v>36.542541214105889</c:v>
                </c:pt>
                <c:pt idx="21">
                  <c:v>35.190378856690039</c:v>
                </c:pt>
                <c:pt idx="22">
                  <c:v>35.977086850851535</c:v>
                </c:pt>
                <c:pt idx="23">
                  <c:v>35.452237666118485</c:v>
                </c:pt>
                <c:pt idx="26">
                  <c:v>36.639656080445789</c:v>
                </c:pt>
                <c:pt idx="27">
                  <c:v>35.976830128869757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63168"/>
        <c:axId val="147065472"/>
      </c:lineChart>
      <c:catAx>
        <c:axId val="14706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06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065472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06316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Lake Charlevoix</a:t>
            </a:r>
          </a:p>
        </c:rich>
      </c:tx>
      <c:layout>
        <c:manualLayout>
          <c:xMode val="edge"/>
          <c:yMode val="edge"/>
          <c:x val="0.37138556310598159"/>
          <c:y val="3.08370044052863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76578220988842"/>
          <c:y val="0.18722487096562559"/>
          <c:w val="0.85540462002446616"/>
          <c:h val="0.59911958709000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'All TSI'!$C$113:$C$143</c:f>
              <c:numCache>
                <c:formatCode>General</c:formatCode>
                <c:ptCount val="31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</c:numCache>
            </c:numRef>
          </c:cat>
          <c:val>
            <c:numRef>
              <c:f>'All TSI'!$D$113:$D$143</c:f>
              <c:numCache>
                <c:formatCode>0</c:formatCode>
                <c:ptCount val="31"/>
                <c:pt idx="0">
                  <c:v>33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41</c:v>
                </c:pt>
                <c:pt idx="5">
                  <c:v>43</c:v>
                </c:pt>
                <c:pt idx="6">
                  <c:v>41</c:v>
                </c:pt>
                <c:pt idx="7">
                  <c:v>41</c:v>
                </c:pt>
                <c:pt idx="8">
                  <c:v>36</c:v>
                </c:pt>
                <c:pt idx="9">
                  <c:v>45</c:v>
                </c:pt>
                <c:pt idx="10">
                  <c:v>41</c:v>
                </c:pt>
                <c:pt idx="11">
                  <c:v>44</c:v>
                </c:pt>
                <c:pt idx="12">
                  <c:v>45</c:v>
                </c:pt>
                <c:pt idx="13">
                  <c:v>42</c:v>
                </c:pt>
                <c:pt idx="14">
                  <c:v>46</c:v>
                </c:pt>
                <c:pt idx="15">
                  <c:v>42</c:v>
                </c:pt>
                <c:pt idx="16">
                  <c:v>40</c:v>
                </c:pt>
                <c:pt idx="17">
                  <c:v>41</c:v>
                </c:pt>
                <c:pt idx="18">
                  <c:v>39</c:v>
                </c:pt>
                <c:pt idx="19">
                  <c:v>34</c:v>
                </c:pt>
                <c:pt idx="20">
                  <c:v>37</c:v>
                </c:pt>
                <c:pt idx="21">
                  <c:v>37</c:v>
                </c:pt>
                <c:pt idx="22">
                  <c:v>35</c:v>
                </c:pt>
                <c:pt idx="23">
                  <c:v>38</c:v>
                </c:pt>
                <c:pt idx="24">
                  <c:v>34</c:v>
                </c:pt>
                <c:pt idx="25">
                  <c:v>33</c:v>
                </c:pt>
                <c:pt idx="26">
                  <c:v>32</c:v>
                </c:pt>
                <c:pt idx="27">
                  <c:v>35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12864"/>
        <c:axId val="97814784"/>
      </c:barChart>
      <c:catAx>
        <c:axId val="9781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Year</a:t>
                </a:r>
              </a:p>
            </c:rich>
          </c:tx>
          <c:layout>
            <c:manualLayout>
              <c:xMode val="edge"/>
              <c:yMode val="edge"/>
              <c:x val="0.51902667417714343"/>
              <c:y val="0.900881982263230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1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81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Trophic Status Index Score</a:t>
                </a:r>
              </a:p>
            </c:rich>
          </c:tx>
          <c:layout>
            <c:manualLayout>
              <c:xMode val="edge"/>
              <c:yMode val="edge"/>
              <c:x val="2.5875190258751901E-2"/>
              <c:y val="0.253304196006336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128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(2013-)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West Basin</a:t>
            </a:r>
            <a:endParaRPr lang="en-US" sz="1800"/>
          </a:p>
        </c:rich>
      </c:tx>
      <c:layout>
        <c:manualLayout>
          <c:xMode val="edge"/>
          <c:yMode val="edge"/>
          <c:x val="0.1554083885209713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strRef>
              <c:f>'Charlevoix (West)'!$S$1</c:f>
              <c:strCache>
                <c:ptCount val="1"/>
                <c:pt idx="0">
                  <c:v>Secchi-Avg (ft)</c:v>
                </c:pt>
              </c:strCache>
            </c:strRef>
          </c:tx>
          <c:cat>
            <c:numRef>
              <c:f>'Charlevoix (West)'!$R$2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'Charlevoix (West)'!$S$2</c:f>
              <c:numCache>
                <c:formatCode>0.00</c:formatCode>
                <c:ptCount val="1"/>
                <c:pt idx="0">
                  <c:v>22.611111111111111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27296"/>
        <c:axId val="149906560"/>
      </c:lineChart>
      <c:catAx>
        <c:axId val="14712729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0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90656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2729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(2013-)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West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strRef>
              <c:f>'Charlevoix (West)'!$U$1</c:f>
              <c:strCache>
                <c:ptCount val="1"/>
                <c:pt idx="0">
                  <c:v>Chl-Avg</c:v>
                </c:pt>
              </c:strCache>
            </c:strRef>
          </c:tx>
          <c:cat>
            <c:numRef>
              <c:f>'Charlevoix (West)'!$R$2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'Charlevoix (West)'!$U$2</c:f>
              <c:numCache>
                <c:formatCode>0.00</c:formatCode>
                <c:ptCount val="1"/>
                <c:pt idx="0">
                  <c:v>0.38999999999999996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35232"/>
        <c:axId val="149937152"/>
      </c:lineChart>
      <c:catAx>
        <c:axId val="14993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3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93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3523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(2013-)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West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strRef>
              <c:f>'Charlevoix (West)'!$T$1</c:f>
              <c:strCache>
                <c:ptCount val="1"/>
                <c:pt idx="0">
                  <c:v>TSI (secchi-avg)</c:v>
                </c:pt>
              </c:strCache>
            </c:strRef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'Charlevoix (West)'!$R$2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'Charlevoix (West)'!$T$2</c:f>
              <c:numCache>
                <c:formatCode>0.00</c:formatCode>
                <c:ptCount val="1"/>
                <c:pt idx="0">
                  <c:v>32.568204692305933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30976"/>
        <c:axId val="150054016"/>
      </c:lineChart>
      <c:catAx>
        <c:axId val="15003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05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05401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03097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(1991-2003)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Clam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Clam!$Q$3:$Q$14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</c:numCache>
            </c:numRef>
          </c:cat>
          <c:val>
            <c:numRef>
              <c:f>Clam!$R$3:$R$14</c:f>
              <c:numCache>
                <c:formatCode>0.00</c:formatCode>
                <c:ptCount val="12"/>
                <c:pt idx="0">
                  <c:v>10.038461538461538</c:v>
                </c:pt>
                <c:pt idx="1">
                  <c:v>10.807692307692308</c:v>
                </c:pt>
                <c:pt idx="2">
                  <c:v>11.066666666666666</c:v>
                </c:pt>
                <c:pt idx="3">
                  <c:v>10</c:v>
                </c:pt>
                <c:pt idx="4">
                  <c:v>8.954545454545455</c:v>
                </c:pt>
                <c:pt idx="5">
                  <c:v>9.5</c:v>
                </c:pt>
                <c:pt idx="6">
                  <c:v>9.1999999999999993</c:v>
                </c:pt>
                <c:pt idx="7">
                  <c:v>9.8076923076923084</c:v>
                </c:pt>
                <c:pt idx="8">
                  <c:v>10.15</c:v>
                </c:pt>
                <c:pt idx="9">
                  <c:v>11.636363636363637</c:v>
                </c:pt>
                <c:pt idx="10">
                  <c:v>14.8</c:v>
                </c:pt>
                <c:pt idx="11" formatCode="0.0">
                  <c:v>16.545454545454547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01184"/>
        <c:axId val="150703488"/>
      </c:lineChart>
      <c:catAx>
        <c:axId val="15070118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0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70348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01184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(1991-2003)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Clam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Clam!$Q$2:$Q$14</c:f>
              <c:numCache>
                <c:formatCode>General</c:formatCode>
                <c:ptCount val="1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</c:numCache>
            </c:numRef>
          </c:cat>
          <c:val>
            <c:numRef>
              <c:f>Clam!$T$2:$T$14</c:f>
              <c:numCache>
                <c:formatCode>0.00</c:formatCode>
                <c:ptCount val="13"/>
                <c:pt idx="0" formatCode="General">
                  <c:v>2.4700000000000002</c:v>
                </c:pt>
                <c:pt idx="1">
                  <c:v>1.1285714285714286</c:v>
                </c:pt>
                <c:pt idx="2">
                  <c:v>1.8166666666666667</c:v>
                </c:pt>
                <c:pt idx="3">
                  <c:v>1.397142857142857</c:v>
                </c:pt>
                <c:pt idx="4">
                  <c:v>1.2283333333333333</c:v>
                </c:pt>
                <c:pt idx="5">
                  <c:v>1.6783333333333335</c:v>
                </c:pt>
                <c:pt idx="6">
                  <c:v>1.0599999999999998</c:v>
                </c:pt>
                <c:pt idx="7">
                  <c:v>1.4216666666666669</c:v>
                </c:pt>
                <c:pt idx="8">
                  <c:v>1.332857142857143</c:v>
                </c:pt>
                <c:pt idx="9">
                  <c:v>1.7033333333333334</c:v>
                </c:pt>
                <c:pt idx="10">
                  <c:v>1.45</c:v>
                </c:pt>
                <c:pt idx="11">
                  <c:v>0.70500000000000007</c:v>
                </c:pt>
                <c:pt idx="12" formatCode="0.0">
                  <c:v>1.1400000000000001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19488"/>
        <c:axId val="150742528"/>
      </c:lineChart>
      <c:catAx>
        <c:axId val="15071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4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74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1948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(1991-2003)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Clam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Clam!$Q$3:$Q$14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</c:numCache>
            </c:numRef>
          </c:cat>
          <c:val>
            <c:numRef>
              <c:f>Clam!$S$3:$S$14</c:f>
              <c:numCache>
                <c:formatCode>0.00</c:formatCode>
                <c:ptCount val="12"/>
                <c:pt idx="0">
                  <c:v>43.991118239656508</c:v>
                </c:pt>
                <c:pt idx="1">
                  <c:v>42.845584688277469</c:v>
                </c:pt>
                <c:pt idx="2">
                  <c:v>42.493381801608379</c:v>
                </c:pt>
                <c:pt idx="3">
                  <c:v>44.043980099922102</c:v>
                </c:pt>
                <c:pt idx="4">
                  <c:v>45.541974706425485</c:v>
                </c:pt>
                <c:pt idx="5">
                  <c:v>44.679398331074999</c:v>
                </c:pt>
                <c:pt idx="6">
                  <c:v>45.151317934670701</c:v>
                </c:pt>
                <c:pt idx="7">
                  <c:v>44.286364769093666</c:v>
                </c:pt>
                <c:pt idx="8">
                  <c:v>43.927799122335074</c:v>
                </c:pt>
                <c:pt idx="9">
                  <c:v>41.831383027313301</c:v>
                </c:pt>
                <c:pt idx="10">
                  <c:v>38.370385192914441</c:v>
                </c:pt>
                <c:pt idx="11" formatCode="0.0">
                  <c:v>36.83637410033861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74912"/>
        <c:axId val="150777216"/>
      </c:lineChart>
      <c:catAx>
        <c:axId val="15077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77721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7491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(1986-2010)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Crooked Lake</a:t>
            </a:r>
            <a:endParaRPr lang="en-US" sz="1800"/>
          </a:p>
        </c:rich>
      </c:tx>
      <c:layout>
        <c:manualLayout>
          <c:xMode val="edge"/>
          <c:yMode val="edge"/>
          <c:x val="0.1554083885209713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v>Crooked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Crooked!$Q$2:$Q$26</c:f>
              <c:numCache>
                <c:formatCode>General</c:formatCode>
                <c:ptCount val="2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</c:numCache>
            </c:numRef>
          </c:cat>
          <c:val>
            <c:numRef>
              <c:f>Crooked!$R$2:$R$26</c:f>
              <c:numCache>
                <c:formatCode>0.00</c:formatCode>
                <c:ptCount val="25"/>
                <c:pt idx="0">
                  <c:v>7.2857142857142856</c:v>
                </c:pt>
                <c:pt idx="1">
                  <c:v>8.6666666666666661</c:v>
                </c:pt>
                <c:pt idx="2">
                  <c:v>7.5</c:v>
                </c:pt>
                <c:pt idx="6">
                  <c:v>14.285714285714286</c:v>
                </c:pt>
                <c:pt idx="8">
                  <c:v>11.333333333333334</c:v>
                </c:pt>
                <c:pt idx="9">
                  <c:v>7.2777777777777777</c:v>
                </c:pt>
                <c:pt idx="10">
                  <c:v>13.375</c:v>
                </c:pt>
                <c:pt idx="11">
                  <c:v>10.444444444444445</c:v>
                </c:pt>
                <c:pt idx="12">
                  <c:v>10.444444444444445</c:v>
                </c:pt>
                <c:pt idx="16">
                  <c:v>11.25</c:v>
                </c:pt>
                <c:pt idx="19" formatCode="0.0">
                  <c:v>12.071428571428571</c:v>
                </c:pt>
                <c:pt idx="20" formatCode="0.0">
                  <c:v>8.9375</c:v>
                </c:pt>
                <c:pt idx="21" formatCode="0.0">
                  <c:v>11.444444444444445</c:v>
                </c:pt>
                <c:pt idx="24">
                  <c:v>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17792"/>
        <c:axId val="150419328"/>
      </c:lineChart>
      <c:catAx>
        <c:axId val="15041779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1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41932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1779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(1991-2010)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Crooked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v>Crooked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Crooked!$Q$7:$Q$26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Crooked!$T$7:$T$26</c:f>
              <c:numCache>
                <c:formatCode>General</c:formatCode>
                <c:ptCount val="20"/>
                <c:pt idx="0" formatCode="0.00">
                  <c:v>1.1400000000000001</c:v>
                </c:pt>
                <c:pt idx="3" formatCode="0.00">
                  <c:v>1.78</c:v>
                </c:pt>
                <c:pt idx="4" formatCode="0.00">
                  <c:v>2.2999999999999998</c:v>
                </c:pt>
                <c:pt idx="5" formatCode="0.00">
                  <c:v>1.28</c:v>
                </c:pt>
                <c:pt idx="7" formatCode="0.00">
                  <c:v>1.9</c:v>
                </c:pt>
                <c:pt idx="8" formatCode="0.00">
                  <c:v>2.2725</c:v>
                </c:pt>
                <c:pt idx="10" formatCode="0.00">
                  <c:v>2.95</c:v>
                </c:pt>
                <c:pt idx="11" formatCode="0.00">
                  <c:v>1.5099999999999998</c:v>
                </c:pt>
                <c:pt idx="12" formatCode="0.0">
                  <c:v>2.16</c:v>
                </c:pt>
                <c:pt idx="14" formatCode="0.0">
                  <c:v>1.7533333333333332</c:v>
                </c:pt>
                <c:pt idx="15" formatCode="0.0">
                  <c:v>3.2339999999999995</c:v>
                </c:pt>
                <c:pt idx="16" formatCode="0.0">
                  <c:v>2.5666666666666669</c:v>
                </c:pt>
                <c:pt idx="17" formatCode="0.00">
                  <c:v>1.8849999999999998</c:v>
                </c:pt>
                <c:pt idx="18" formatCode="0.00">
                  <c:v>2.4333333333333331</c:v>
                </c:pt>
                <c:pt idx="19" formatCode="0.00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35328"/>
        <c:axId val="150147072"/>
      </c:lineChart>
      <c:catAx>
        <c:axId val="15043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4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14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3532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(1986-2010)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Crooked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v>Crooked</c:v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Crooked!$Q$2:$Q$26</c:f>
              <c:numCache>
                <c:formatCode>General</c:formatCode>
                <c:ptCount val="2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</c:numCache>
            </c:numRef>
          </c:cat>
          <c:val>
            <c:numRef>
              <c:f>Crooked!$S$2:$S$26</c:f>
              <c:numCache>
                <c:formatCode>0.00</c:formatCode>
                <c:ptCount val="25"/>
                <c:pt idx="0">
                  <c:v>48.521010483397049</c:v>
                </c:pt>
                <c:pt idx="1">
                  <c:v>46.043875487715574</c:v>
                </c:pt>
                <c:pt idx="2">
                  <c:v>48.193769729641254</c:v>
                </c:pt>
                <c:pt idx="6">
                  <c:v>38.959000091928353</c:v>
                </c:pt>
                <c:pt idx="8">
                  <c:v>43.169792226922695</c:v>
                </c:pt>
                <c:pt idx="9">
                  <c:v>48.722013008010514</c:v>
                </c:pt>
                <c:pt idx="10">
                  <c:v>40.065360319144801</c:v>
                </c:pt>
                <c:pt idx="11">
                  <c:v>44.034171156722856</c:v>
                </c:pt>
                <c:pt idx="12">
                  <c:v>43.482984775725299</c:v>
                </c:pt>
                <c:pt idx="16">
                  <c:v>42.581689016883224</c:v>
                </c:pt>
                <c:pt idx="19" formatCode="0.0">
                  <c:v>42.113297978187333</c:v>
                </c:pt>
                <c:pt idx="20" formatCode="0.0">
                  <c:v>45.762203850942022</c:v>
                </c:pt>
                <c:pt idx="21" formatCode="0.0">
                  <c:v>42.672215107531478</c:v>
                </c:pt>
                <c:pt idx="24">
                  <c:v>45.906531444774316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54624"/>
        <c:axId val="150181760"/>
      </c:lineChart>
      <c:catAx>
        <c:axId val="15015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8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181760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54624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(1986-2013)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Douglas Lake, Cheboygan County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'Douglas, Cheboygan'!$R$2:$R$29</c:f>
              <c:numCache>
                <c:formatCode>General</c:formatCode>
                <c:ptCount val="28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</c:numCache>
            </c:numRef>
          </c:cat>
          <c:val>
            <c:numRef>
              <c:f>'Douglas, Cheboygan'!$S$2:$S$29</c:f>
              <c:numCache>
                <c:formatCode>0.00</c:formatCode>
                <c:ptCount val="28"/>
                <c:pt idx="0">
                  <c:v>10.5</c:v>
                </c:pt>
                <c:pt idx="2">
                  <c:v>11.6</c:v>
                </c:pt>
                <c:pt idx="3">
                  <c:v>11.227272727272727</c:v>
                </c:pt>
                <c:pt idx="4">
                  <c:v>9.5</c:v>
                </c:pt>
                <c:pt idx="5">
                  <c:v>11.75</c:v>
                </c:pt>
                <c:pt idx="9">
                  <c:v>11.944444444444445</c:v>
                </c:pt>
                <c:pt idx="10">
                  <c:v>11.388888888888889</c:v>
                </c:pt>
                <c:pt idx="11">
                  <c:v>12.6875</c:v>
                </c:pt>
                <c:pt idx="12">
                  <c:v>11.291666666666666</c:v>
                </c:pt>
                <c:pt idx="13">
                  <c:v>12.166666666666666</c:v>
                </c:pt>
                <c:pt idx="14">
                  <c:v>11.454545454545455</c:v>
                </c:pt>
                <c:pt idx="15">
                  <c:v>12.222222222222221</c:v>
                </c:pt>
                <c:pt idx="16">
                  <c:v>11.3</c:v>
                </c:pt>
                <c:pt idx="17">
                  <c:v>12</c:v>
                </c:pt>
                <c:pt idx="18">
                  <c:v>12.5</c:v>
                </c:pt>
                <c:pt idx="19">
                  <c:v>14.666666666666666</c:v>
                </c:pt>
                <c:pt idx="20">
                  <c:v>15</c:v>
                </c:pt>
                <c:pt idx="21">
                  <c:v>14.4</c:v>
                </c:pt>
                <c:pt idx="22">
                  <c:v>14.722222222222221</c:v>
                </c:pt>
                <c:pt idx="23">
                  <c:v>14.375</c:v>
                </c:pt>
                <c:pt idx="26">
                  <c:v>12.5625</c:v>
                </c:pt>
                <c:pt idx="27">
                  <c:v>13.4375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02944"/>
        <c:axId val="150540672"/>
      </c:lineChart>
      <c:catAx>
        <c:axId val="15040294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4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540672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02944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Thumb Lake</a:t>
            </a:r>
          </a:p>
        </c:rich>
      </c:tx>
      <c:layout>
        <c:manualLayout>
          <c:xMode val="edge"/>
          <c:yMode val="edge"/>
          <c:x val="0.39490479295183645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79627615280728"/>
          <c:y val="0.19385387543835753"/>
          <c:w val="0.8519114904019226"/>
          <c:h val="0.579197554663385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'All TSI'!$C$688:$C$717</c:f>
              <c:numCache>
                <c:formatCode>General</c:formatCode>
                <c:ptCount val="3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</c:numCache>
            </c:numRef>
          </c:cat>
          <c:val>
            <c:numRef>
              <c:f>'All TSI'!$D$688:$D$717</c:f>
              <c:numCache>
                <c:formatCode>0</c:formatCode>
                <c:ptCount val="30"/>
                <c:pt idx="0">
                  <c:v>36</c:v>
                </c:pt>
                <c:pt idx="1">
                  <c:v>32</c:v>
                </c:pt>
                <c:pt idx="2">
                  <c:v>32</c:v>
                </c:pt>
                <c:pt idx="3">
                  <c:v>35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37</c:v>
                </c:pt>
                <c:pt idx="9">
                  <c:v>33</c:v>
                </c:pt>
                <c:pt idx="10">
                  <c:v>33</c:v>
                </c:pt>
                <c:pt idx="11">
                  <c:v>29</c:v>
                </c:pt>
                <c:pt idx="12">
                  <c:v>34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35</c:v>
                </c:pt>
                <c:pt idx="17">
                  <c:v>33</c:v>
                </c:pt>
                <c:pt idx="18">
                  <c:v>36</c:v>
                </c:pt>
                <c:pt idx="19">
                  <c:v>38</c:v>
                </c:pt>
                <c:pt idx="20">
                  <c:v>36</c:v>
                </c:pt>
                <c:pt idx="21">
                  <c:v>39</c:v>
                </c:pt>
                <c:pt idx="22">
                  <c:v>36</c:v>
                </c:pt>
                <c:pt idx="23">
                  <c:v>39</c:v>
                </c:pt>
                <c:pt idx="24">
                  <c:v>37</c:v>
                </c:pt>
                <c:pt idx="25">
                  <c:v>39</c:v>
                </c:pt>
                <c:pt idx="26">
                  <c:v>37</c:v>
                </c:pt>
                <c:pt idx="27">
                  <c:v>35</c:v>
                </c:pt>
                <c:pt idx="28">
                  <c:v>37</c:v>
                </c:pt>
                <c:pt idx="29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83328"/>
        <c:axId val="141285248"/>
      </c:barChart>
      <c:catAx>
        <c:axId val="14128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1910861460788738"/>
              <c:y val="0.89598307303785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8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28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Trophic Status Index Value</a:t>
                </a:r>
              </a:p>
            </c:rich>
          </c:tx>
          <c:layout>
            <c:manualLayout>
              <c:xMode val="edge"/>
              <c:yMode val="edge"/>
              <c:x val="2.5477707006369428E-2"/>
              <c:y val="0.234043049583341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83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(1995-2013)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Douglas Lake, Cheboygan County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'Douglas, Cheboygan'!$R$11:$R$29</c:f>
              <c:numCache>
                <c:formatCode>General</c:formatCode>
                <c:ptCount val="1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</c:numCache>
            </c:numRef>
          </c:cat>
          <c:val>
            <c:numRef>
              <c:f>'Douglas, Cheboygan'!$U$11:$U$29</c:f>
              <c:numCache>
                <c:formatCode>0.00</c:formatCode>
                <c:ptCount val="19"/>
                <c:pt idx="0">
                  <c:v>1.8066666666666666</c:v>
                </c:pt>
                <c:pt idx="1">
                  <c:v>2.9800000000000004</c:v>
                </c:pt>
                <c:pt idx="2">
                  <c:v>1.4499999999999997</c:v>
                </c:pt>
                <c:pt idx="3">
                  <c:v>1.8499999999999999</c:v>
                </c:pt>
                <c:pt idx="4">
                  <c:v>2.7900000000000005</c:v>
                </c:pt>
                <c:pt idx="5">
                  <c:v>3.1040000000000001</c:v>
                </c:pt>
                <c:pt idx="6">
                  <c:v>2.34</c:v>
                </c:pt>
                <c:pt idx="7">
                  <c:v>2.9519999999999995</c:v>
                </c:pt>
                <c:pt idx="8">
                  <c:v>3.46</c:v>
                </c:pt>
                <c:pt idx="9">
                  <c:v>2.7166666666666668</c:v>
                </c:pt>
                <c:pt idx="10">
                  <c:v>1.9522222222222223</c:v>
                </c:pt>
                <c:pt idx="11">
                  <c:v>2.04</c:v>
                </c:pt>
                <c:pt idx="12">
                  <c:v>2.1040000000000001</c:v>
                </c:pt>
                <c:pt idx="13">
                  <c:v>2.5679999999999996</c:v>
                </c:pt>
                <c:pt idx="14">
                  <c:v>3.25</c:v>
                </c:pt>
                <c:pt idx="17">
                  <c:v>2.81</c:v>
                </c:pt>
                <c:pt idx="18">
                  <c:v>1.8399999999999999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73056"/>
        <c:axId val="150575360"/>
      </c:lineChart>
      <c:catAx>
        <c:axId val="15057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7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57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7305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(1986-2013)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Douglas Lake, Cheboygan County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'Douglas, Cheboygan'!$R$2:$R$29</c:f>
              <c:numCache>
                <c:formatCode>General</c:formatCode>
                <c:ptCount val="28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</c:numCache>
            </c:numRef>
          </c:cat>
          <c:val>
            <c:numRef>
              <c:f>'Douglas, Cheboygan'!$T$2:$T$29</c:f>
              <c:numCache>
                <c:formatCode>0.00</c:formatCode>
                <c:ptCount val="28"/>
                <c:pt idx="0">
                  <c:v>43.325686951330695</c:v>
                </c:pt>
                <c:pt idx="2">
                  <c:v>41.819549723065322</c:v>
                </c:pt>
                <c:pt idx="3">
                  <c:v>42.320474878147927</c:v>
                </c:pt>
                <c:pt idx="4">
                  <c:v>44.695387245627032</c:v>
                </c:pt>
                <c:pt idx="5">
                  <c:v>41.627621853955915</c:v>
                </c:pt>
                <c:pt idx="9">
                  <c:v>41.392308610951702</c:v>
                </c:pt>
                <c:pt idx="10">
                  <c:v>42.084348415458834</c:v>
                </c:pt>
                <c:pt idx="11">
                  <c:v>40.543102844487493</c:v>
                </c:pt>
                <c:pt idx="12">
                  <c:v>42.204971878586633</c:v>
                </c:pt>
                <c:pt idx="13">
                  <c:v>41.125109326263221</c:v>
                </c:pt>
                <c:pt idx="14">
                  <c:v>41.999857857636655</c:v>
                </c:pt>
                <c:pt idx="15">
                  <c:v>41.081597570336655</c:v>
                </c:pt>
                <c:pt idx="16">
                  <c:v>42.185238914269725</c:v>
                </c:pt>
                <c:pt idx="17">
                  <c:v>41.341352536314425</c:v>
                </c:pt>
                <c:pt idx="18">
                  <c:v>40.75637082444171</c:v>
                </c:pt>
                <c:pt idx="19">
                  <c:v>38.485447782820707</c:v>
                </c:pt>
                <c:pt idx="20">
                  <c:v>38.129942403084655</c:v>
                </c:pt>
                <c:pt idx="21">
                  <c:v>38.688878750337778</c:v>
                </c:pt>
                <c:pt idx="22">
                  <c:v>38.379727368708245</c:v>
                </c:pt>
                <c:pt idx="23">
                  <c:v>38.734064880599597</c:v>
                </c:pt>
                <c:pt idx="26">
                  <c:v>40.665436542920311</c:v>
                </c:pt>
                <c:pt idx="27">
                  <c:v>39.699369583307821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59136"/>
        <c:axId val="152461696"/>
      </c:lineChart>
      <c:catAx>
        <c:axId val="15245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46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6169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45913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(1993-2013)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Douglas Lake, Otsego County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'Douglas, Otsego'!$Q$2:$Q$22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</c:numCache>
            </c:numRef>
          </c:cat>
          <c:val>
            <c:numRef>
              <c:f>'Douglas, Otsego'!$R$2:$R$22</c:f>
              <c:numCache>
                <c:formatCode>0.00</c:formatCode>
                <c:ptCount val="21"/>
                <c:pt idx="0">
                  <c:v>14.041666666666666</c:v>
                </c:pt>
                <c:pt idx="1">
                  <c:v>16</c:v>
                </c:pt>
                <c:pt idx="2">
                  <c:v>14.23076923076923</c:v>
                </c:pt>
                <c:pt idx="3">
                  <c:v>16.464285714285715</c:v>
                </c:pt>
                <c:pt idx="4">
                  <c:v>16.384615384615383</c:v>
                </c:pt>
                <c:pt idx="5">
                  <c:v>15.541666666666666</c:v>
                </c:pt>
                <c:pt idx="6">
                  <c:v>13.576923076923077</c:v>
                </c:pt>
                <c:pt idx="7">
                  <c:v>12.961538461538462</c:v>
                </c:pt>
                <c:pt idx="8">
                  <c:v>13.23076923076923</c:v>
                </c:pt>
                <c:pt idx="9">
                  <c:v>14.346153846153847</c:v>
                </c:pt>
                <c:pt idx="10">
                  <c:v>12.928571428571429</c:v>
                </c:pt>
                <c:pt idx="11">
                  <c:v>11.826923076923077</c:v>
                </c:pt>
                <c:pt idx="12">
                  <c:v>12.23076923076923</c:v>
                </c:pt>
                <c:pt idx="13">
                  <c:v>14.846153846153847</c:v>
                </c:pt>
                <c:pt idx="14">
                  <c:v>13.461538461538462</c:v>
                </c:pt>
                <c:pt idx="15">
                  <c:v>10.339285714285714</c:v>
                </c:pt>
                <c:pt idx="16">
                  <c:v>11.403846153846153</c:v>
                </c:pt>
                <c:pt idx="17">
                  <c:v>10.711538461538462</c:v>
                </c:pt>
                <c:pt idx="18">
                  <c:v>12.076923076923077</c:v>
                </c:pt>
                <c:pt idx="19">
                  <c:v>12.153846153846153</c:v>
                </c:pt>
                <c:pt idx="20">
                  <c:v>13.772727272727273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92000"/>
        <c:axId val="150994304"/>
      </c:lineChart>
      <c:catAx>
        <c:axId val="15099200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99430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9200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(1993-2013)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Douglas Lake, Otsego County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'Douglas, Otsego'!$Q$2:$Q$22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</c:numCache>
            </c:numRef>
          </c:cat>
          <c:val>
            <c:numRef>
              <c:f>'Douglas, Otsego'!$T$2:$T$22</c:f>
              <c:numCache>
                <c:formatCode>0.00</c:formatCode>
                <c:ptCount val="21"/>
                <c:pt idx="0">
                  <c:v>0.54833333333333334</c:v>
                </c:pt>
                <c:pt idx="1">
                  <c:v>1.2457142857142858</c:v>
                </c:pt>
                <c:pt idx="2">
                  <c:v>1.4771428571428573</c:v>
                </c:pt>
                <c:pt idx="3">
                  <c:v>0.95833333333333315</c:v>
                </c:pt>
                <c:pt idx="4">
                  <c:v>1.0566666666666666</c:v>
                </c:pt>
                <c:pt idx="5">
                  <c:v>3.0833333333333335</c:v>
                </c:pt>
                <c:pt idx="6">
                  <c:v>4.9233333333333329</c:v>
                </c:pt>
                <c:pt idx="7">
                  <c:v>3.4014285714285712</c:v>
                </c:pt>
                <c:pt idx="8">
                  <c:v>2.4833333333333329</c:v>
                </c:pt>
                <c:pt idx="9">
                  <c:v>0.6</c:v>
                </c:pt>
                <c:pt idx="10">
                  <c:v>1.8571428571428572</c:v>
                </c:pt>
                <c:pt idx="11">
                  <c:v>2.5</c:v>
                </c:pt>
                <c:pt idx="12">
                  <c:v>1.5133333333333334</c:v>
                </c:pt>
                <c:pt idx="13">
                  <c:v>3.3100000000000005</c:v>
                </c:pt>
                <c:pt idx="14">
                  <c:v>2.4499999999999997</c:v>
                </c:pt>
                <c:pt idx="15">
                  <c:v>2.7171428571428571</c:v>
                </c:pt>
                <c:pt idx="16">
                  <c:v>2.8142857142857141</c:v>
                </c:pt>
                <c:pt idx="17">
                  <c:v>2.9714285714285715</c:v>
                </c:pt>
                <c:pt idx="18">
                  <c:v>3.1999999999999997</c:v>
                </c:pt>
                <c:pt idx="19">
                  <c:v>2.6357142857142861</c:v>
                </c:pt>
                <c:pt idx="20">
                  <c:v>2.4300000000000002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75680"/>
        <c:axId val="152798720"/>
      </c:lineChart>
      <c:catAx>
        <c:axId val="15277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9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798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7568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(1993-2013)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Douglas Lake, Otsego County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'Douglas, Otsego'!$Q$2:$Q$22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</c:numCache>
            </c:numRef>
          </c:cat>
          <c:val>
            <c:numRef>
              <c:f>'Douglas, Otsego'!$S$2:$S$22</c:f>
              <c:numCache>
                <c:formatCode>0.00</c:formatCode>
                <c:ptCount val="21"/>
                <c:pt idx="0">
                  <c:v>39.12272881991607</c:v>
                </c:pt>
                <c:pt idx="1">
                  <c:v>37.179785185714884</c:v>
                </c:pt>
                <c:pt idx="2">
                  <c:v>38.875706077146852</c:v>
                </c:pt>
                <c:pt idx="3">
                  <c:v>36.787237511413188</c:v>
                </c:pt>
                <c:pt idx="4">
                  <c:v>36.863109608192865</c:v>
                </c:pt>
                <c:pt idx="5">
                  <c:v>37.631995482453085</c:v>
                </c:pt>
                <c:pt idx="6">
                  <c:v>39.620615113970416</c:v>
                </c:pt>
                <c:pt idx="7">
                  <c:v>40.227380111906058</c:v>
                </c:pt>
                <c:pt idx="8">
                  <c:v>40.047435015148395</c:v>
                </c:pt>
                <c:pt idx="9">
                  <c:v>38.864514682502367</c:v>
                </c:pt>
                <c:pt idx="10">
                  <c:v>40.338803948642116</c:v>
                </c:pt>
                <c:pt idx="11">
                  <c:v>41.633233340156714</c:v>
                </c:pt>
                <c:pt idx="12">
                  <c:v>41.160188712718885</c:v>
                </c:pt>
                <c:pt idx="13">
                  <c:v>38.29496092041817</c:v>
                </c:pt>
                <c:pt idx="14">
                  <c:v>39.832816914192641</c:v>
                </c:pt>
                <c:pt idx="15">
                  <c:v>43.513523974941663</c:v>
                </c:pt>
                <c:pt idx="16">
                  <c:v>42.144874942295992</c:v>
                </c:pt>
                <c:pt idx="17">
                  <c:v>43.086071147663674</c:v>
                </c:pt>
                <c:pt idx="18">
                  <c:v>41.24944484995622</c:v>
                </c:pt>
                <c:pt idx="19">
                  <c:v>41.269262012665301</c:v>
                </c:pt>
                <c:pt idx="20">
                  <c:v>39.428034327424363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35200"/>
        <c:axId val="152837504"/>
      </c:lineChart>
      <c:catAx>
        <c:axId val="15283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3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837504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3520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(1992-2013)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Elk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Elk!$Q$3:$Q$24</c:f>
              <c:numCache>
                <c:formatCode>General</c:formatCode>
                <c:ptCount val="2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</c:numCache>
            </c:numRef>
          </c:cat>
          <c:val>
            <c:numRef>
              <c:f>Elk!$R$3:$R$24</c:f>
              <c:numCache>
                <c:formatCode>0.00</c:formatCode>
                <c:ptCount val="22"/>
                <c:pt idx="0">
                  <c:v>18.5</c:v>
                </c:pt>
                <c:pt idx="1">
                  <c:v>15.833333333333334</c:v>
                </c:pt>
                <c:pt idx="2">
                  <c:v>13.653846153846153</c:v>
                </c:pt>
                <c:pt idx="3">
                  <c:v>11.909090909090908</c:v>
                </c:pt>
                <c:pt idx="4">
                  <c:v>14.923076923076923</c:v>
                </c:pt>
                <c:pt idx="5">
                  <c:v>16.192307692307693</c:v>
                </c:pt>
                <c:pt idx="6">
                  <c:v>14.583333333333334</c:v>
                </c:pt>
                <c:pt idx="7">
                  <c:v>14.499999999999998</c:v>
                </c:pt>
                <c:pt idx="8">
                  <c:v>13.5</c:v>
                </c:pt>
                <c:pt idx="9">
                  <c:v>15.038461538461538</c:v>
                </c:pt>
                <c:pt idx="10">
                  <c:v>15.653846153846153</c:v>
                </c:pt>
                <c:pt idx="11">
                  <c:v>16.92307692307692</c:v>
                </c:pt>
                <c:pt idx="12">
                  <c:v>18.653846153846153</c:v>
                </c:pt>
                <c:pt idx="13">
                  <c:v>16.75</c:v>
                </c:pt>
                <c:pt idx="14">
                  <c:v>15.807692307692308</c:v>
                </c:pt>
                <c:pt idx="15">
                  <c:v>16.678571428571427</c:v>
                </c:pt>
                <c:pt idx="18">
                  <c:v>15.113636363636363</c:v>
                </c:pt>
                <c:pt idx="20">
                  <c:v>16.277692307692309</c:v>
                </c:pt>
                <c:pt idx="21">
                  <c:v>18.26923076923077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32320"/>
        <c:axId val="152234240"/>
      </c:lineChart>
      <c:catAx>
        <c:axId val="15223232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3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23424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3232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Elk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Elk!$Q$2:$Q$24</c:f>
              <c:numCache>
                <c:formatCode>General</c:formatCode>
                <c:ptCount val="2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</c:numCache>
            </c:numRef>
          </c:cat>
          <c:val>
            <c:numRef>
              <c:f>Elk!$T$2:$T$24</c:f>
              <c:numCache>
                <c:formatCode>0.00</c:formatCode>
                <c:ptCount val="23"/>
                <c:pt idx="0">
                  <c:v>0.6</c:v>
                </c:pt>
                <c:pt idx="1">
                  <c:v>0.66666666666666663</c:v>
                </c:pt>
                <c:pt idx="2">
                  <c:v>0.41</c:v>
                </c:pt>
                <c:pt idx="3">
                  <c:v>0.43557142857142855</c:v>
                </c:pt>
                <c:pt idx="4">
                  <c:v>0.12166666666666666</c:v>
                </c:pt>
                <c:pt idx="5">
                  <c:v>0.17499999999999996</c:v>
                </c:pt>
                <c:pt idx="6">
                  <c:v>0.19000000000000003</c:v>
                </c:pt>
                <c:pt idx="7">
                  <c:v>0.40800000000000003</c:v>
                </c:pt>
                <c:pt idx="8">
                  <c:v>0.28520000000000001</c:v>
                </c:pt>
                <c:pt idx="9">
                  <c:v>2.75E-2</c:v>
                </c:pt>
                <c:pt idx="10">
                  <c:v>0.40249999999999997</c:v>
                </c:pt>
                <c:pt idx="11">
                  <c:v>0.156</c:v>
                </c:pt>
                <c:pt idx="12">
                  <c:v>9.6000000000000002E-2</c:v>
                </c:pt>
                <c:pt idx="13">
                  <c:v>3.4000000000000002E-2</c:v>
                </c:pt>
                <c:pt idx="14">
                  <c:v>0.41166666666666663</c:v>
                </c:pt>
                <c:pt idx="15">
                  <c:v>0.4042857142857143</c:v>
                </c:pt>
                <c:pt idx="16">
                  <c:v>0.39999999999999997</c:v>
                </c:pt>
                <c:pt idx="19">
                  <c:v>0.6333333333333333</c:v>
                </c:pt>
                <c:pt idx="20">
                  <c:v>1.2283333333333333</c:v>
                </c:pt>
                <c:pt idx="21">
                  <c:v>0.52571428571428569</c:v>
                </c:pt>
                <c:pt idx="22">
                  <c:v>0.62571428571428567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53952"/>
        <c:axId val="152264704"/>
      </c:lineChart>
      <c:catAx>
        <c:axId val="15225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6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264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5395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(1992-2013)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Elk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Elk!$Q$3:$Q$24</c:f>
              <c:numCache>
                <c:formatCode>General</c:formatCode>
                <c:ptCount val="2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</c:numCache>
            </c:numRef>
          </c:cat>
          <c:val>
            <c:numRef>
              <c:f>Elk!$S$3:$S$24</c:f>
              <c:numCache>
                <c:formatCode>0.00</c:formatCode>
                <c:ptCount val="22"/>
                <c:pt idx="0">
                  <c:v>35.589923489493721</c:v>
                </c:pt>
                <c:pt idx="1">
                  <c:v>38.081206187129126</c:v>
                </c:pt>
                <c:pt idx="2">
                  <c:v>40.304251192060114</c:v>
                </c:pt>
                <c:pt idx="3">
                  <c:v>41.857252523226428</c:v>
                </c:pt>
                <c:pt idx="4">
                  <c:v>38.703568748582754</c:v>
                </c:pt>
                <c:pt idx="5">
                  <c:v>37.43724111767277</c:v>
                </c:pt>
                <c:pt idx="6">
                  <c:v>38.56818101102224</c:v>
                </c:pt>
                <c:pt idx="7">
                  <c:v>38.735502269681405</c:v>
                </c:pt>
                <c:pt idx="8">
                  <c:v>39.927706088315531</c:v>
                </c:pt>
                <c:pt idx="9">
                  <c:v>38.453520836996489</c:v>
                </c:pt>
                <c:pt idx="10">
                  <c:v>37.952523141989928</c:v>
                </c:pt>
                <c:pt idx="11">
                  <c:v>36.878316976743847</c:v>
                </c:pt>
                <c:pt idx="12">
                  <c:v>35.629180511294933</c:v>
                </c:pt>
                <c:pt idx="13">
                  <c:v>37.211170697720028</c:v>
                </c:pt>
                <c:pt idx="14">
                  <c:v>37.833003647469404</c:v>
                </c:pt>
                <c:pt idx="15">
                  <c:v>37.290056441573405</c:v>
                </c:pt>
                <c:pt idx="18">
                  <c:v>34.180746048423721</c:v>
                </c:pt>
                <c:pt idx="20">
                  <c:v>33.237281357104386</c:v>
                </c:pt>
                <c:pt idx="21">
                  <c:v>35.344871367640295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09120"/>
        <c:axId val="152319872"/>
      </c:lineChart>
      <c:catAx>
        <c:axId val="15230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31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319872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30912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(2012-)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Ellsworth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Ellsworth!$Q$2:$Q$3</c:f>
              <c:numCache>
                <c:formatCode>General</c:formatCode>
                <c:ptCount val="2"/>
                <c:pt idx="0">
                  <c:v>2012</c:v>
                </c:pt>
                <c:pt idx="1">
                  <c:v>2013</c:v>
                </c:pt>
              </c:numCache>
            </c:numRef>
          </c:cat>
          <c:val>
            <c:numRef>
              <c:f>Ellsworth!$R$2:$R$3</c:f>
              <c:numCache>
                <c:formatCode>General</c:formatCode>
                <c:ptCount val="2"/>
                <c:pt idx="0" formatCode="0.00">
                  <c:v>8.25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72352"/>
        <c:axId val="152374656"/>
      </c:lineChart>
      <c:catAx>
        <c:axId val="15237235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37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37465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37235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(2012-2013)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Ellsworth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Ellsworth!$Q$2:$Q$3</c:f>
              <c:numCache>
                <c:formatCode>General</c:formatCode>
                <c:ptCount val="2"/>
                <c:pt idx="0">
                  <c:v>2012</c:v>
                </c:pt>
                <c:pt idx="1">
                  <c:v>2013</c:v>
                </c:pt>
              </c:numCache>
            </c:numRef>
          </c:cat>
          <c:val>
            <c:numRef>
              <c:f>Ellsworth!$T$2:$T$3</c:f>
              <c:numCache>
                <c:formatCode>General</c:formatCode>
                <c:ptCount val="2"/>
                <c:pt idx="0" formatCode="0.00">
                  <c:v>2.4140000000000001</c:v>
                </c:pt>
                <c:pt idx="1">
                  <c:v>5.43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19712"/>
        <c:axId val="152962944"/>
      </c:lineChart>
      <c:catAx>
        <c:axId val="15241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96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96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41971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(2001-2013)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Bass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Bass!$Q$2:$Q$14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 formatCode="0">
                  <c:v>2013</c:v>
                </c:pt>
              </c:numCache>
            </c:numRef>
          </c:cat>
          <c:val>
            <c:numRef>
              <c:f>Bass!$R$2:$R$14</c:f>
              <c:numCache>
                <c:formatCode>0.00</c:formatCode>
                <c:ptCount val="13"/>
                <c:pt idx="0">
                  <c:v>9.1363636363636367</c:v>
                </c:pt>
                <c:pt idx="1">
                  <c:v>10</c:v>
                </c:pt>
                <c:pt idx="2">
                  <c:v>10</c:v>
                </c:pt>
                <c:pt idx="3">
                  <c:v>9.2357142857142858</c:v>
                </c:pt>
                <c:pt idx="4">
                  <c:v>9.3333333333333339</c:v>
                </c:pt>
                <c:pt idx="5">
                  <c:v>10</c:v>
                </c:pt>
                <c:pt idx="6">
                  <c:v>9.7916666666666661</c:v>
                </c:pt>
                <c:pt idx="7">
                  <c:v>9.9166666666666661</c:v>
                </c:pt>
                <c:pt idx="8">
                  <c:v>10.5</c:v>
                </c:pt>
                <c:pt idx="9">
                  <c:v>10.26923076923077</c:v>
                </c:pt>
                <c:pt idx="10">
                  <c:v>9.3333333333333339</c:v>
                </c:pt>
                <c:pt idx="12">
                  <c:v>8.8571428571428577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45888"/>
        <c:axId val="146273024"/>
      </c:lineChart>
      <c:catAx>
        <c:axId val="14624588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7302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45888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(2012-)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Ellsworth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v>Ellsworth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Ellsworth!$Q$2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Ellsworth!$S$2</c:f>
              <c:numCache>
                <c:formatCode>0.00</c:formatCode>
                <c:ptCount val="1"/>
                <c:pt idx="0">
                  <c:v>47.130061881670493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87136"/>
        <c:axId val="152989696"/>
      </c:lineChart>
      <c:catAx>
        <c:axId val="15298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98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98969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98713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(1991-2012)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Huffman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v>Huffman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Huffman!$Q$2:$Q$23</c:f>
              <c:numCache>
                <c:formatCode>General</c:formatCode>
                <c:ptCount val="2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</c:numCache>
            </c:numRef>
          </c:cat>
          <c:val>
            <c:numRef>
              <c:f>Huffman!$R$2:$R$23</c:f>
              <c:numCache>
                <c:formatCode>0.00</c:formatCode>
                <c:ptCount val="22"/>
                <c:pt idx="0">
                  <c:v>8.4285714285714288</c:v>
                </c:pt>
                <c:pt idx="1">
                  <c:v>7.8461538461538458</c:v>
                </c:pt>
                <c:pt idx="2">
                  <c:v>8.5384615384615383</c:v>
                </c:pt>
                <c:pt idx="3">
                  <c:v>8.1923076923076916</c:v>
                </c:pt>
                <c:pt idx="4">
                  <c:v>7.384615384615385</c:v>
                </c:pt>
                <c:pt idx="5">
                  <c:v>7.8461538461538458</c:v>
                </c:pt>
                <c:pt idx="6">
                  <c:v>7</c:v>
                </c:pt>
                <c:pt idx="7">
                  <c:v>6.9285714285714288</c:v>
                </c:pt>
                <c:pt idx="8">
                  <c:v>5.7142857142857144</c:v>
                </c:pt>
                <c:pt idx="9">
                  <c:v>4.416666666666667</c:v>
                </c:pt>
                <c:pt idx="19">
                  <c:v>5.8250000000000002</c:v>
                </c:pt>
                <c:pt idx="21">
                  <c:v>8.7307692307692299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83264"/>
        <c:axId val="152685568"/>
      </c:lineChart>
      <c:catAx>
        <c:axId val="15268326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68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68556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683264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(1991-2012)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Huffman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Huffman!$Q$2:$Q$23</c:f>
              <c:numCache>
                <c:formatCode>General</c:formatCode>
                <c:ptCount val="2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</c:numCache>
            </c:numRef>
          </c:cat>
          <c:val>
            <c:numRef>
              <c:f>Huffman!$T$2:$T$23</c:f>
              <c:numCache>
                <c:formatCode>0.00</c:formatCode>
                <c:ptCount val="22"/>
                <c:pt idx="0">
                  <c:v>0.41666666666666669</c:v>
                </c:pt>
                <c:pt idx="1">
                  <c:v>0.43333333333333335</c:v>
                </c:pt>
                <c:pt idx="3">
                  <c:v>0.79833333333333334</c:v>
                </c:pt>
                <c:pt idx="4">
                  <c:v>8.666666666666667E-2</c:v>
                </c:pt>
                <c:pt idx="5">
                  <c:v>0.41714285714285715</c:v>
                </c:pt>
                <c:pt idx="6">
                  <c:v>0.13499999999999998</c:v>
                </c:pt>
                <c:pt idx="7">
                  <c:v>0.20499999999999999</c:v>
                </c:pt>
                <c:pt idx="9">
                  <c:v>0.125</c:v>
                </c:pt>
                <c:pt idx="21">
                  <c:v>0.96571428571428564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95072"/>
        <c:axId val="152597632"/>
      </c:lineChart>
      <c:catAx>
        <c:axId val="15259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5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59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59507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(1991-2012)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Huffman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Huffman!$Q$2:$Q$23</c:f>
              <c:numCache>
                <c:formatCode>General</c:formatCode>
                <c:ptCount val="2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</c:numCache>
            </c:numRef>
          </c:cat>
          <c:val>
            <c:numRef>
              <c:f>Huffman!$S$2:$S$23</c:f>
              <c:numCache>
                <c:formatCode>0.00</c:formatCode>
                <c:ptCount val="22"/>
                <c:pt idx="0">
                  <c:v>46.544349682353122</c:v>
                </c:pt>
                <c:pt idx="1">
                  <c:v>47.451789359191139</c:v>
                </c:pt>
                <c:pt idx="2">
                  <c:v>46.3255311802818</c:v>
                </c:pt>
                <c:pt idx="3">
                  <c:v>47.161676518227281</c:v>
                </c:pt>
                <c:pt idx="4">
                  <c:v>48.743532943977954</c:v>
                </c:pt>
                <c:pt idx="5">
                  <c:v>47.527014389985304</c:v>
                </c:pt>
                <c:pt idx="6">
                  <c:v>49.310483930159641</c:v>
                </c:pt>
                <c:pt idx="7">
                  <c:v>49.323505544727269</c:v>
                </c:pt>
                <c:pt idx="8">
                  <c:v>52.486613657643737</c:v>
                </c:pt>
                <c:pt idx="9">
                  <c:v>57.01613582955428</c:v>
                </c:pt>
                <c:pt idx="19">
                  <c:v>52.237512064071737</c:v>
                </c:pt>
                <c:pt idx="21">
                  <c:v>46.619874392614129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44736"/>
        <c:axId val="149847040"/>
      </c:lineChart>
      <c:catAx>
        <c:axId val="14984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4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847040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4473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(1995-2013)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Intermediate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Intermediate!$R$2:$R$20</c:f>
              <c:numCache>
                <c:formatCode>General</c:formatCode>
                <c:ptCount val="1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</c:numCache>
            </c:numRef>
          </c:cat>
          <c:val>
            <c:numRef>
              <c:f>Intermediate!$S$2:$S$20</c:f>
              <c:numCache>
                <c:formatCode>0.00</c:formatCode>
                <c:ptCount val="19"/>
                <c:pt idx="0">
                  <c:v>14.555555555555555</c:v>
                </c:pt>
                <c:pt idx="7">
                  <c:v>18.777777777777779</c:v>
                </c:pt>
                <c:pt idx="17">
                  <c:v>11.666666666666666</c:v>
                </c:pt>
                <c:pt idx="18">
                  <c:v>18.653846153846153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57824"/>
        <c:axId val="153768704"/>
      </c:lineChart>
      <c:catAx>
        <c:axId val="15255782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76870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557824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(2012-2013)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Intermediate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Intermediate!$R$19:$R$20</c:f>
              <c:numCache>
                <c:formatCode>General</c:formatCode>
                <c:ptCount val="2"/>
                <c:pt idx="0">
                  <c:v>2012</c:v>
                </c:pt>
                <c:pt idx="1">
                  <c:v>2013</c:v>
                </c:pt>
              </c:numCache>
            </c:numRef>
          </c:cat>
          <c:val>
            <c:numRef>
              <c:f>Intermediate!$U$19:$U$20</c:f>
              <c:numCache>
                <c:formatCode>0.00</c:formatCode>
                <c:ptCount val="2"/>
                <c:pt idx="0">
                  <c:v>0.19999999999999996</c:v>
                </c:pt>
                <c:pt idx="1">
                  <c:v>1.1949143134212783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84704"/>
        <c:axId val="153787008"/>
      </c:lineChart>
      <c:catAx>
        <c:axId val="15378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8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78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8470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(1995-2013)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Intermediate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Intermediate!$R$2:$R$20</c:f>
              <c:numCache>
                <c:formatCode>General</c:formatCode>
                <c:ptCount val="1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</c:numCache>
            </c:numRef>
          </c:cat>
          <c:val>
            <c:numRef>
              <c:f>Intermediate!$T$2:$T$20</c:f>
              <c:numCache>
                <c:formatCode>0.00</c:formatCode>
                <c:ptCount val="19"/>
                <c:pt idx="0">
                  <c:v>40.321266620251407</c:v>
                </c:pt>
                <c:pt idx="7">
                  <c:v>34.902445989679272</c:v>
                </c:pt>
                <c:pt idx="17">
                  <c:v>42.653172680408538</c:v>
                </c:pt>
                <c:pt idx="18">
                  <c:v>36.133029636927674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11200"/>
        <c:axId val="153826048"/>
      </c:lineChart>
      <c:catAx>
        <c:axId val="15381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2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826048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1120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(1995-2013)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Lark's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'Lark''s'!$Q$2:$Q$20</c:f>
              <c:numCache>
                <c:formatCode>General</c:formatCode>
                <c:ptCount val="1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</c:numCache>
            </c:numRef>
          </c:cat>
          <c:val>
            <c:numRef>
              <c:f>'Lark''s'!$R$2:$R$20</c:f>
              <c:numCache>
                <c:formatCode>0.00</c:formatCode>
                <c:ptCount val="19"/>
                <c:pt idx="0">
                  <c:v>8.5500000000000007</c:v>
                </c:pt>
                <c:pt idx="2">
                  <c:v>9</c:v>
                </c:pt>
                <c:pt idx="3">
                  <c:v>8.8333333333333339</c:v>
                </c:pt>
                <c:pt idx="15">
                  <c:v>6.8928571428571432</c:v>
                </c:pt>
                <c:pt idx="16">
                  <c:v>6.5533333333333337</c:v>
                </c:pt>
                <c:pt idx="18">
                  <c:v>8.75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96672"/>
        <c:axId val="153598976"/>
      </c:lineChart>
      <c:catAx>
        <c:axId val="15359667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59897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9667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(2010-2013)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Lark's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'Lark''s'!$Q$17:$Q$20</c:f>
              <c:numCache>
                <c:formatCode>General</c:formatCode>
                <c:ptCount val="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</c:numCache>
            </c:numRef>
          </c:cat>
          <c:val>
            <c:numRef>
              <c:f>'Lark''s'!$T$17:$T$20</c:f>
              <c:numCache>
                <c:formatCode>0.00</c:formatCode>
                <c:ptCount val="4"/>
                <c:pt idx="0">
                  <c:v>1.2399999999999998</c:v>
                </c:pt>
                <c:pt idx="1">
                  <c:v>0.28166666666666668</c:v>
                </c:pt>
                <c:pt idx="2">
                  <c:v>0.124</c:v>
                </c:pt>
                <c:pt idx="3">
                  <c:v>0.34009099689682537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27264"/>
        <c:axId val="153633920"/>
      </c:lineChart>
      <c:catAx>
        <c:axId val="15362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3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3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2726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(1995-2013)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Lark's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v>Lark's</c:v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'Lark''s'!$Q$2:$Q$20</c:f>
              <c:numCache>
                <c:formatCode>General</c:formatCode>
                <c:ptCount val="1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</c:numCache>
            </c:numRef>
          </c:cat>
          <c:val>
            <c:numRef>
              <c:f>'Lark''s'!$S$2:$S$20</c:f>
              <c:numCache>
                <c:formatCode>0.00</c:formatCode>
                <c:ptCount val="19"/>
                <c:pt idx="0">
                  <c:v>46.2531017984534</c:v>
                </c:pt>
                <c:pt idx="2">
                  <c:v>45.47839682437737</c:v>
                </c:pt>
                <c:pt idx="3">
                  <c:v>45.741382580214427</c:v>
                </c:pt>
                <c:pt idx="15">
                  <c:v>49.346099698114202</c:v>
                </c:pt>
                <c:pt idx="16">
                  <c:v>50.056569467584715</c:v>
                </c:pt>
                <c:pt idx="18">
                  <c:v>45.878658037453363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62208"/>
        <c:axId val="153664512"/>
      </c:lineChart>
      <c:catAx>
        <c:axId val="1536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6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64512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6220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(2001-2013)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Bass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Bass!$Q$2:$Q$14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 formatCode="0">
                  <c:v>2013</c:v>
                </c:pt>
              </c:numCache>
            </c:numRef>
          </c:cat>
          <c:val>
            <c:numRef>
              <c:f>Bass!$T$2:$T$14</c:f>
              <c:numCache>
                <c:formatCode>0.00</c:formatCode>
                <c:ptCount val="13"/>
                <c:pt idx="0">
                  <c:v>1.198</c:v>
                </c:pt>
                <c:pt idx="1">
                  <c:v>5.1840000000000002</c:v>
                </c:pt>
                <c:pt idx="2">
                  <c:v>3.1428571428571428</c:v>
                </c:pt>
                <c:pt idx="3">
                  <c:v>4.2166666666666659</c:v>
                </c:pt>
                <c:pt idx="4">
                  <c:v>1.2866666666666668</c:v>
                </c:pt>
                <c:pt idx="5">
                  <c:v>4.3283333333333331</c:v>
                </c:pt>
                <c:pt idx="6">
                  <c:v>1.6166666666666665</c:v>
                </c:pt>
                <c:pt idx="7">
                  <c:v>3.7083333333333339</c:v>
                </c:pt>
                <c:pt idx="8">
                  <c:v>2.4833333333333329</c:v>
                </c:pt>
                <c:pt idx="9">
                  <c:v>4.5666666666666673</c:v>
                </c:pt>
                <c:pt idx="10">
                  <c:v>4.78</c:v>
                </c:pt>
                <c:pt idx="12">
                  <c:v>1.4326666666666665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24128"/>
        <c:axId val="146907904"/>
      </c:lineChart>
      <c:catAx>
        <c:axId val="9782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0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90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2412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(2001-2013)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Long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Long!$Q$2:$Q$14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 formatCode="0">
                  <c:v>2013</c:v>
                </c:pt>
              </c:numCache>
            </c:numRef>
          </c:cat>
          <c:val>
            <c:numRef>
              <c:f>Long!$R$2:$R$14</c:f>
              <c:numCache>
                <c:formatCode>0.00</c:formatCode>
                <c:ptCount val="13"/>
                <c:pt idx="0">
                  <c:v>21.136363636363637</c:v>
                </c:pt>
                <c:pt idx="1">
                  <c:v>17.9375</c:v>
                </c:pt>
                <c:pt idx="2" formatCode="0.0">
                  <c:v>19.75</c:v>
                </c:pt>
                <c:pt idx="4">
                  <c:v>16.666666666666668</c:v>
                </c:pt>
                <c:pt idx="6">
                  <c:v>23.7</c:v>
                </c:pt>
                <c:pt idx="8">
                  <c:v>18.375</c:v>
                </c:pt>
                <c:pt idx="9">
                  <c:v>20.399999999999999</c:v>
                </c:pt>
                <c:pt idx="10">
                  <c:v>15.090909090909092</c:v>
                </c:pt>
                <c:pt idx="11">
                  <c:v>19.600000000000001</c:v>
                </c:pt>
                <c:pt idx="12">
                  <c:v>22.75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38240"/>
        <c:axId val="154293760"/>
      </c:lineChart>
      <c:catAx>
        <c:axId val="15373824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29376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3824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(2002-2013)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Long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strRef>
              <c:f>Long!$T$3:$T$13</c:f>
              <c:strCache>
                <c:ptCount val="1"/>
                <c:pt idx="0">
                  <c:v>1.70 1.1 0.73 1.74 0.71 1.08 0.67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Long!$Q$3:$Q$14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 formatCode="0">
                  <c:v>2013</c:v>
                </c:pt>
              </c:numCache>
            </c:numRef>
          </c:cat>
          <c:val>
            <c:numRef>
              <c:f>Long!$T$3:$T$14</c:f>
              <c:numCache>
                <c:formatCode>0.0</c:formatCode>
                <c:ptCount val="12"/>
                <c:pt idx="0" formatCode="0.00">
                  <c:v>1.695714285714286</c:v>
                </c:pt>
                <c:pt idx="1">
                  <c:v>1.0842857142857143</c:v>
                </c:pt>
                <c:pt idx="5" formatCode="0.00">
                  <c:v>0.72833333333333339</c:v>
                </c:pt>
                <c:pt idx="7" formatCode="0.00">
                  <c:v>1.7350000000000001</c:v>
                </c:pt>
                <c:pt idx="8" formatCode="0.00">
                  <c:v>0.71</c:v>
                </c:pt>
                <c:pt idx="9" formatCode="0.00">
                  <c:v>1.08</c:v>
                </c:pt>
                <c:pt idx="10" formatCode="0.00">
                  <c:v>0.66833333333333333</c:v>
                </c:pt>
                <c:pt idx="11" formatCode="0.00">
                  <c:v>0.62696718631335102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26144"/>
        <c:axId val="154328448"/>
      </c:lineChart>
      <c:catAx>
        <c:axId val="1543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32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2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32614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(2001-2013)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Long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Long!$Q$2:$Q$14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 formatCode="0">
                  <c:v>2013</c:v>
                </c:pt>
              </c:numCache>
            </c:numRef>
          </c:cat>
          <c:val>
            <c:numRef>
              <c:f>Long!$S$2:$S$14</c:f>
              <c:numCache>
                <c:formatCode>0.00</c:formatCode>
                <c:ptCount val="13"/>
                <c:pt idx="0">
                  <c:v>33.339834357003902</c:v>
                </c:pt>
                <c:pt idx="1">
                  <c:v>35.601133791652281</c:v>
                </c:pt>
                <c:pt idx="2" formatCode="0.0">
                  <c:v>34.14130394341813</c:v>
                </c:pt>
                <c:pt idx="4">
                  <c:v>36.656404679926091</c:v>
                </c:pt>
                <c:pt idx="6">
                  <c:v>32.423724073730128</c:v>
                </c:pt>
                <c:pt idx="8">
                  <c:v>35.242960487187638</c:v>
                </c:pt>
                <c:pt idx="9">
                  <c:v>33.746029505504275</c:v>
                </c:pt>
                <c:pt idx="10">
                  <c:v>38.081299402695862</c:v>
                </c:pt>
                <c:pt idx="11">
                  <c:v>34.364909685380169</c:v>
                </c:pt>
                <c:pt idx="12">
                  <c:v>32.155934293300817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16768"/>
        <c:axId val="154048000"/>
      </c:lineChart>
      <c:catAx>
        <c:axId val="15401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04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04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01676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(2006-2013)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Marion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Marion!$Q$2:$Q$9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Marion!$R$2:$R$9</c:f>
              <c:numCache>
                <c:formatCode>0.00</c:formatCode>
                <c:ptCount val="8"/>
                <c:pt idx="0">
                  <c:v>12.727272727272727</c:v>
                </c:pt>
                <c:pt idx="1">
                  <c:v>13.111111111111111</c:v>
                </c:pt>
                <c:pt idx="2">
                  <c:v>12</c:v>
                </c:pt>
                <c:pt idx="3">
                  <c:v>12.5</c:v>
                </c:pt>
                <c:pt idx="4">
                  <c:v>14.272727272727273</c:v>
                </c:pt>
                <c:pt idx="5">
                  <c:v>10.833333333333334</c:v>
                </c:pt>
                <c:pt idx="6">
                  <c:v>12.916666666666666</c:v>
                </c:pt>
                <c:pt idx="7">
                  <c:v>12.9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05344"/>
        <c:axId val="154112000"/>
      </c:lineChart>
      <c:catAx>
        <c:axId val="15410534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1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1200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05344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(2006-2013)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Marion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Marion!$Q$2:$Q$9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Marion!$T$2:$T$9</c:f>
              <c:numCache>
                <c:formatCode>0.00</c:formatCode>
                <c:ptCount val="8"/>
                <c:pt idx="0">
                  <c:v>1.004</c:v>
                </c:pt>
                <c:pt idx="1">
                  <c:v>1.1533333333333335</c:v>
                </c:pt>
                <c:pt idx="2">
                  <c:v>0.39</c:v>
                </c:pt>
                <c:pt idx="3">
                  <c:v>1.0799999999999998</c:v>
                </c:pt>
                <c:pt idx="4">
                  <c:v>1.1883333333333335</c:v>
                </c:pt>
                <c:pt idx="5">
                  <c:v>1.5</c:v>
                </c:pt>
                <c:pt idx="6">
                  <c:v>2.2716666666666665</c:v>
                </c:pt>
                <c:pt idx="7">
                  <c:v>2.9084311142869335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19168"/>
        <c:axId val="154146304"/>
      </c:lineChart>
      <c:catAx>
        <c:axId val="15411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4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4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1916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(2006-2013)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Marion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Marion!$Q$2:$Q$9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Marion!$S$2:$S$9</c:f>
              <c:numCache>
                <c:formatCode>0.00</c:formatCode>
                <c:ptCount val="8"/>
                <c:pt idx="0">
                  <c:v>41.042675074229273</c:v>
                </c:pt>
                <c:pt idx="1">
                  <c:v>40.205791436414998</c:v>
                </c:pt>
                <c:pt idx="2">
                  <c:v>41.338112956760732</c:v>
                </c:pt>
                <c:pt idx="3">
                  <c:v>40.882411052402873</c:v>
                </c:pt>
                <c:pt idx="4">
                  <c:v>38.934862871798678</c:v>
                </c:pt>
                <c:pt idx="5">
                  <c:v>42.951539635384712</c:v>
                </c:pt>
                <c:pt idx="6">
                  <c:v>40.285458954552361</c:v>
                </c:pt>
                <c:pt idx="7">
                  <c:v>40.453378652034964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86880"/>
        <c:axId val="154189184"/>
      </c:lineChart>
      <c:catAx>
        <c:axId val="15418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8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89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8688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(2004-2011)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Bay Harbor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v>Michigan, Bay Harbor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'Michigan, Bay Harbor'!$V$2:$V$9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'Michigan, Bay Harbor'!$W$2:$W$9</c:f>
              <c:numCache>
                <c:formatCode>0.00</c:formatCode>
                <c:ptCount val="8"/>
                <c:pt idx="0">
                  <c:v>26.90909090909091</c:v>
                </c:pt>
                <c:pt idx="1">
                  <c:v>30.3</c:v>
                </c:pt>
                <c:pt idx="2">
                  <c:v>29.1</c:v>
                </c:pt>
                <c:pt idx="3">
                  <c:v>34.5</c:v>
                </c:pt>
                <c:pt idx="6">
                  <c:v>37.666666666666664</c:v>
                </c:pt>
                <c:pt idx="7">
                  <c:v>32.625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28320"/>
        <c:axId val="153163648"/>
      </c:lineChart>
      <c:catAx>
        <c:axId val="15312832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6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16364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2832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(2004-2011)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Bay Harbor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v>Michigan, Bay Harbor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'Michigan, Bay Harbor'!$V$2:$V$9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'Michigan, Bay Harbor'!$Y$2:$Y$9</c:f>
              <c:numCache>
                <c:formatCode>0.00</c:formatCode>
                <c:ptCount val="8"/>
                <c:pt idx="0">
                  <c:v>0.67333333333333334</c:v>
                </c:pt>
                <c:pt idx="1">
                  <c:v>2.8333333333333332E-2</c:v>
                </c:pt>
                <c:pt idx="2">
                  <c:v>0.186</c:v>
                </c:pt>
                <c:pt idx="3">
                  <c:v>0.30333333333333329</c:v>
                </c:pt>
                <c:pt idx="4">
                  <c:v>0.126</c:v>
                </c:pt>
                <c:pt idx="5">
                  <c:v>0.156</c:v>
                </c:pt>
                <c:pt idx="6">
                  <c:v>0.21000000000000002</c:v>
                </c:pt>
                <c:pt idx="7">
                  <c:v>0.188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87840"/>
        <c:axId val="153214976"/>
      </c:lineChart>
      <c:catAx>
        <c:axId val="15318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21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8784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(2004-2011)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Bay Harbor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v>Michigan, Bay Harbor</c:v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'Michigan, Bay Harbor'!$V$2:$V$9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'Michigan, Bay Harbor'!$X$2:$X$9</c:f>
              <c:numCache>
                <c:formatCode>0.00</c:formatCode>
                <c:ptCount val="8"/>
                <c:pt idx="0">
                  <c:v>30.080297171802147</c:v>
                </c:pt>
                <c:pt idx="1">
                  <c:v>28.053762351900524</c:v>
                </c:pt>
                <c:pt idx="2">
                  <c:v>28.66564301330925</c:v>
                </c:pt>
                <c:pt idx="3">
                  <c:v>26.132196213859245</c:v>
                </c:pt>
                <c:pt idx="6">
                  <c:v>24.879728306510536</c:v>
                </c:pt>
                <c:pt idx="7">
                  <c:v>27.26567424127537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26624"/>
        <c:axId val="153237376"/>
      </c:lineChart>
      <c:catAx>
        <c:axId val="15322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3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23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26624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(1987-2013)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LTBay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'Michigan, LTB'!$R$2:$R$28</c:f>
              <c:numCache>
                <c:formatCode>General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</c:numCache>
            </c:numRef>
          </c:cat>
          <c:val>
            <c:numRef>
              <c:f>'Michigan, LTB'!$S$2:$S$28</c:f>
              <c:numCache>
                <c:formatCode>0.00</c:formatCode>
                <c:ptCount val="27"/>
                <c:pt idx="0">
                  <c:v>19.5</c:v>
                </c:pt>
                <c:pt idx="1">
                  <c:v>22.2</c:v>
                </c:pt>
                <c:pt idx="2">
                  <c:v>24.857142857142858</c:v>
                </c:pt>
                <c:pt idx="4">
                  <c:v>21.1875</c:v>
                </c:pt>
                <c:pt idx="5">
                  <c:v>23.857142857142858</c:v>
                </c:pt>
                <c:pt idx="6">
                  <c:v>21.6</c:v>
                </c:pt>
                <c:pt idx="7">
                  <c:v>23.136363636363637</c:v>
                </c:pt>
                <c:pt idx="8">
                  <c:v>22.818181818181817</c:v>
                </c:pt>
                <c:pt idx="9">
                  <c:v>27.272727272727273</c:v>
                </c:pt>
                <c:pt idx="10">
                  <c:v>34.909090909090907</c:v>
                </c:pt>
                <c:pt idx="12">
                  <c:v>26.25</c:v>
                </c:pt>
                <c:pt idx="14">
                  <c:v>27.8</c:v>
                </c:pt>
                <c:pt idx="15">
                  <c:v>27.6</c:v>
                </c:pt>
                <c:pt idx="17">
                  <c:v>25.875</c:v>
                </c:pt>
                <c:pt idx="18">
                  <c:v>27.90909090909091</c:v>
                </c:pt>
                <c:pt idx="19">
                  <c:v>29.363636363636363</c:v>
                </c:pt>
                <c:pt idx="21">
                  <c:v>25.5</c:v>
                </c:pt>
                <c:pt idx="22">
                  <c:v>30.714285714285715</c:v>
                </c:pt>
                <c:pt idx="23">
                  <c:v>24.875</c:v>
                </c:pt>
                <c:pt idx="26">
                  <c:v>42.5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09152"/>
        <c:axId val="151019904"/>
      </c:lineChart>
      <c:catAx>
        <c:axId val="15100915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01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01990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00915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(2001-2013)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Bass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Bass!$Q$2:$Q$14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 formatCode="0">
                  <c:v>2013</c:v>
                </c:pt>
              </c:numCache>
            </c:numRef>
          </c:cat>
          <c:val>
            <c:numRef>
              <c:f>Bass!$S$2:$S$14</c:f>
              <c:numCache>
                <c:formatCode>0.00</c:formatCode>
                <c:ptCount val="13"/>
                <c:pt idx="0">
                  <c:v>45.274029079934515</c:v>
                </c:pt>
                <c:pt idx="1">
                  <c:v>43.9619585142039</c:v>
                </c:pt>
                <c:pt idx="2">
                  <c:v>43.961348263865254</c:v>
                </c:pt>
                <c:pt idx="3">
                  <c:v>45.11428055101976</c:v>
                </c:pt>
                <c:pt idx="4">
                  <c:v>44.975630112239571</c:v>
                </c:pt>
                <c:pt idx="5">
                  <c:v>43.94682016012186</c:v>
                </c:pt>
                <c:pt idx="6">
                  <c:v>44.269972115573324</c:v>
                </c:pt>
                <c:pt idx="7">
                  <c:v>44.069463038711682</c:v>
                </c:pt>
                <c:pt idx="8">
                  <c:v>43.25851936790243</c:v>
                </c:pt>
                <c:pt idx="9">
                  <c:v>43.580153550280912</c:v>
                </c:pt>
                <c:pt idx="10">
                  <c:v>44.949094288838239</c:v>
                </c:pt>
                <c:pt idx="12">
                  <c:v>45.707335222256461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928"/>
        <c:axId val="146287232"/>
      </c:lineChart>
      <c:catAx>
        <c:axId val="14628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7232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92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LTBay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'Michigan, LTB'!$R$6:$R$28</c:f>
              <c:numCache>
                <c:formatCode>General</c:formatCode>
                <c:ptCount val="2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</c:numCache>
            </c:numRef>
          </c:cat>
          <c:val>
            <c:numRef>
              <c:f>'Michigan, LTB'!$U$6:$U$28</c:f>
              <c:numCache>
                <c:formatCode>0.00</c:formatCode>
                <c:ptCount val="23"/>
                <c:pt idx="0">
                  <c:v>1</c:v>
                </c:pt>
                <c:pt idx="1">
                  <c:v>0.32500000000000001</c:v>
                </c:pt>
                <c:pt idx="2">
                  <c:v>1.1440000000000001</c:v>
                </c:pt>
                <c:pt idx="3">
                  <c:v>0.63833333333333331</c:v>
                </c:pt>
                <c:pt idx="4">
                  <c:v>0.20499999999999999</c:v>
                </c:pt>
                <c:pt idx="5">
                  <c:v>0.27400000000000002</c:v>
                </c:pt>
                <c:pt idx="6">
                  <c:v>0.25</c:v>
                </c:pt>
                <c:pt idx="8">
                  <c:v>0.59428571428571419</c:v>
                </c:pt>
                <c:pt idx="10">
                  <c:v>0.27499999999999997</c:v>
                </c:pt>
                <c:pt idx="11">
                  <c:v>0.39600000000000002</c:v>
                </c:pt>
                <c:pt idx="13">
                  <c:v>0.27499999999999997</c:v>
                </c:pt>
                <c:pt idx="14">
                  <c:v>0.29666666666666669</c:v>
                </c:pt>
                <c:pt idx="15">
                  <c:v>0.45166666666666661</c:v>
                </c:pt>
                <c:pt idx="17">
                  <c:v>0.42000000000000004</c:v>
                </c:pt>
                <c:pt idx="18">
                  <c:v>0.32250000000000001</c:v>
                </c:pt>
                <c:pt idx="19">
                  <c:v>0.22500000000000001</c:v>
                </c:pt>
                <c:pt idx="22">
                  <c:v>0.31666666666666671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48960"/>
        <c:axId val="151051264"/>
      </c:lineChart>
      <c:catAx>
        <c:axId val="15104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05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05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04896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(1987-2013)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LTBay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'Michigan, LTB'!$R$2:$R$28</c:f>
              <c:numCache>
                <c:formatCode>General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</c:numCache>
            </c:numRef>
          </c:cat>
          <c:val>
            <c:numRef>
              <c:f>'Michigan, LTB'!$T$2:$T$28</c:f>
              <c:numCache>
                <c:formatCode>0.00</c:formatCode>
                <c:ptCount val="27"/>
                <c:pt idx="0">
                  <c:v>34.46327313415177</c:v>
                </c:pt>
                <c:pt idx="1">
                  <c:v>32.673069291316807</c:v>
                </c:pt>
                <c:pt idx="2">
                  <c:v>30.850406436818165</c:v>
                </c:pt>
                <c:pt idx="4">
                  <c:v>33.442473716153074</c:v>
                </c:pt>
                <c:pt idx="5">
                  <c:v>31.572499815017473</c:v>
                </c:pt>
                <c:pt idx="6">
                  <c:v>33.002051567656878</c:v>
                </c:pt>
                <c:pt idx="7">
                  <c:v>32.103731794844087</c:v>
                </c:pt>
                <c:pt idx="8">
                  <c:v>32.715814589155983</c:v>
                </c:pt>
                <c:pt idx="9">
                  <c:v>29.70376834619351</c:v>
                </c:pt>
                <c:pt idx="10">
                  <c:v>26.268208634598363</c:v>
                </c:pt>
                <c:pt idx="12">
                  <c:v>30.132446395144836</c:v>
                </c:pt>
                <c:pt idx="14">
                  <c:v>29.480375864030879</c:v>
                </c:pt>
                <c:pt idx="15">
                  <c:v>29.614035799363545</c:v>
                </c:pt>
                <c:pt idx="17">
                  <c:v>30.931002720820285</c:v>
                </c:pt>
                <c:pt idx="18">
                  <c:v>29.607549915930079</c:v>
                </c:pt>
                <c:pt idx="19">
                  <c:v>28.989904831834625</c:v>
                </c:pt>
                <c:pt idx="21">
                  <c:v>30.775439022798906</c:v>
                </c:pt>
                <c:pt idx="22">
                  <c:v>28.180817485749269</c:v>
                </c:pt>
                <c:pt idx="23">
                  <c:v>31.193888848349836</c:v>
                </c:pt>
                <c:pt idx="26">
                  <c:v>23.232773876511246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52896"/>
        <c:axId val="154763648"/>
      </c:lineChart>
      <c:catAx>
        <c:axId val="15475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76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76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75289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(1987-2013)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Central Basin</a:t>
            </a:r>
            <a:endParaRPr lang="en-US" sz="14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'Mullett, Main'!$R$2:$R$28</c:f>
              <c:numCache>
                <c:formatCode>General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</c:numCache>
            </c:numRef>
          </c:cat>
          <c:val>
            <c:numRef>
              <c:f>'Mullett, Main'!$S$2:$S$28</c:f>
              <c:numCache>
                <c:formatCode>0.00</c:formatCode>
                <c:ptCount val="27"/>
                <c:pt idx="0">
                  <c:v>12.423076923076923</c:v>
                </c:pt>
                <c:pt idx="1">
                  <c:v>11.5</c:v>
                </c:pt>
                <c:pt idx="2">
                  <c:v>12.615384615384615</c:v>
                </c:pt>
                <c:pt idx="3">
                  <c:v>12.692307692307692</c:v>
                </c:pt>
                <c:pt idx="4">
                  <c:v>11.615384615384615</c:v>
                </c:pt>
                <c:pt idx="5">
                  <c:v>10.192307692307692</c:v>
                </c:pt>
                <c:pt idx="6">
                  <c:v>13.384615384615385</c:v>
                </c:pt>
                <c:pt idx="7">
                  <c:v>11.346153846153847</c:v>
                </c:pt>
                <c:pt idx="10">
                  <c:v>11.538461538461538</c:v>
                </c:pt>
                <c:pt idx="11">
                  <c:v>13.346153846153847</c:v>
                </c:pt>
                <c:pt idx="12">
                  <c:v>17.142857142857142</c:v>
                </c:pt>
                <c:pt idx="13">
                  <c:v>14.692307692307692</c:v>
                </c:pt>
                <c:pt idx="15">
                  <c:v>16.625</c:v>
                </c:pt>
                <c:pt idx="16" formatCode="0.0">
                  <c:v>17.875</c:v>
                </c:pt>
                <c:pt idx="17">
                  <c:v>17.5</c:v>
                </c:pt>
                <c:pt idx="18">
                  <c:v>16.675000000000001</c:v>
                </c:pt>
                <c:pt idx="19">
                  <c:v>16.884615384615383</c:v>
                </c:pt>
                <c:pt idx="20">
                  <c:v>17.041666666666668</c:v>
                </c:pt>
                <c:pt idx="21">
                  <c:v>17.181818181818183</c:v>
                </c:pt>
                <c:pt idx="24">
                  <c:v>16.583333333333332</c:v>
                </c:pt>
                <c:pt idx="25">
                  <c:v>15.846153846153847</c:v>
                </c:pt>
                <c:pt idx="26">
                  <c:v>17.027272727272727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30944"/>
        <c:axId val="154533248"/>
      </c:lineChart>
      <c:catAx>
        <c:axId val="15453094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53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53324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530944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(1990-2013</a:t>
            </a: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Central Basin</a:t>
            </a:r>
            <a:endParaRPr lang="en-US" sz="14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'Mullett, Main'!$R$5:$R$28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'Mullett, Main'!$U$5:$U$28</c:f>
              <c:numCache>
                <c:formatCode>0.00</c:formatCode>
                <c:ptCount val="24"/>
                <c:pt idx="0">
                  <c:v>1.1571428571428573</c:v>
                </c:pt>
                <c:pt idx="1">
                  <c:v>1</c:v>
                </c:pt>
                <c:pt idx="2">
                  <c:v>1.2333333333333334</c:v>
                </c:pt>
                <c:pt idx="3">
                  <c:v>0.93833333333333346</c:v>
                </c:pt>
                <c:pt idx="4">
                  <c:v>1.222</c:v>
                </c:pt>
                <c:pt idx="5">
                  <c:v>0.96285714285714286</c:v>
                </c:pt>
                <c:pt idx="6">
                  <c:v>1.3800000000000001</c:v>
                </c:pt>
                <c:pt idx="7">
                  <c:v>0.83499999999999996</c:v>
                </c:pt>
                <c:pt idx="8">
                  <c:v>0.92142857142857137</c:v>
                </c:pt>
                <c:pt idx="9">
                  <c:v>0.8899999999999999</c:v>
                </c:pt>
                <c:pt idx="10">
                  <c:v>0.97833333333333339</c:v>
                </c:pt>
                <c:pt idx="13" formatCode="0.0">
                  <c:v>0.65714285714285714</c:v>
                </c:pt>
                <c:pt idx="14">
                  <c:v>0.47799999999999992</c:v>
                </c:pt>
                <c:pt idx="15">
                  <c:v>0.53285714285714281</c:v>
                </c:pt>
                <c:pt idx="16">
                  <c:v>0.72285714285714298</c:v>
                </c:pt>
                <c:pt idx="17">
                  <c:v>0.72333333333333327</c:v>
                </c:pt>
                <c:pt idx="18">
                  <c:v>0.21</c:v>
                </c:pt>
                <c:pt idx="19">
                  <c:v>0.44800000000000006</c:v>
                </c:pt>
                <c:pt idx="21">
                  <c:v>0.64166666666666661</c:v>
                </c:pt>
                <c:pt idx="22">
                  <c:v>0.33571428571428574</c:v>
                </c:pt>
                <c:pt idx="23">
                  <c:v>0.94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672"/>
        <c:axId val="154654976"/>
      </c:lineChart>
      <c:catAx>
        <c:axId val="15465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65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65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65267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(1987-2013)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Central Basin</a:t>
            </a:r>
            <a:endParaRPr lang="en-US" sz="14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'Mullett, Main'!$R$2:$R$28</c:f>
              <c:numCache>
                <c:formatCode>General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</c:numCache>
            </c:numRef>
          </c:cat>
          <c:val>
            <c:numRef>
              <c:f>'Mullett, Main'!$T$2:$T$28</c:f>
              <c:numCache>
                <c:formatCode>0.00</c:formatCode>
                <c:ptCount val="27"/>
                <c:pt idx="0">
                  <c:v>41.123567210593365</c:v>
                </c:pt>
                <c:pt idx="1">
                  <c:v>42.236395417774879</c:v>
                </c:pt>
                <c:pt idx="2">
                  <c:v>41.241378876142804</c:v>
                </c:pt>
                <c:pt idx="3">
                  <c:v>40.941450311191602</c:v>
                </c:pt>
                <c:pt idx="4">
                  <c:v>42.085039139992631</c:v>
                </c:pt>
                <c:pt idx="5">
                  <c:v>43.697593474059005</c:v>
                </c:pt>
                <c:pt idx="6">
                  <c:v>40.043963824405282</c:v>
                </c:pt>
                <c:pt idx="7">
                  <c:v>42.425645114260618</c:v>
                </c:pt>
                <c:pt idx="10">
                  <c:v>42.219442571857954</c:v>
                </c:pt>
                <c:pt idx="11">
                  <c:v>40.007518945672778</c:v>
                </c:pt>
                <c:pt idx="12">
                  <c:v>36.537391468101958</c:v>
                </c:pt>
                <c:pt idx="13">
                  <c:v>38.578884507801384</c:v>
                </c:pt>
                <c:pt idx="15">
                  <c:v>36.630648088458308</c:v>
                </c:pt>
                <c:pt idx="16" formatCode="0.0">
                  <c:v>35.582217105840456</c:v>
                </c:pt>
                <c:pt idx="17">
                  <c:v>35.921096798011895</c:v>
                </c:pt>
                <c:pt idx="18">
                  <c:v>36.576013799633266</c:v>
                </c:pt>
                <c:pt idx="19">
                  <c:v>36.427779827790523</c:v>
                </c:pt>
                <c:pt idx="20">
                  <c:v>36.305813222764243</c:v>
                </c:pt>
                <c:pt idx="21">
                  <c:v>36.165216657950694</c:v>
                </c:pt>
                <c:pt idx="24">
                  <c:v>36.688679049536006</c:v>
                </c:pt>
                <c:pt idx="25">
                  <c:v>37.330131826247467</c:v>
                </c:pt>
                <c:pt idx="26">
                  <c:v>36.280892646874776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86592"/>
        <c:axId val="154688896"/>
      </c:lineChart>
      <c:catAx>
        <c:axId val="15468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68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688896"/>
        <c:scaling>
          <c:orientation val="minMax"/>
          <c:max val="5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68659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(1986-2013)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North</a:t>
            </a:r>
            <a:endParaRPr lang="en-US" sz="14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'Mullett, North'!$Q$2:$Q$29</c:f>
              <c:numCache>
                <c:formatCode>General</c:formatCode>
                <c:ptCount val="28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 formatCode="0">
                  <c:v>1989</c:v>
                </c:pt>
                <c:pt idx="4" formatCode="0">
                  <c:v>1990</c:v>
                </c:pt>
                <c:pt idx="5" formatCode="0">
                  <c:v>1991</c:v>
                </c:pt>
                <c:pt idx="6" formatCode="0">
                  <c:v>1992</c:v>
                </c:pt>
                <c:pt idx="7" formatCode="0">
                  <c:v>1993</c:v>
                </c:pt>
                <c:pt idx="8" formatCode="0">
                  <c:v>1994</c:v>
                </c:pt>
                <c:pt idx="9" formatCode="0">
                  <c:v>1995</c:v>
                </c:pt>
                <c:pt idx="10" formatCode="0">
                  <c:v>1996</c:v>
                </c:pt>
                <c:pt idx="11" formatCode="0">
                  <c:v>1997</c:v>
                </c:pt>
                <c:pt idx="12" formatCode="0">
                  <c:v>1998</c:v>
                </c:pt>
                <c:pt idx="13" formatCode="0">
                  <c:v>1999</c:v>
                </c:pt>
                <c:pt idx="14" formatCode="0">
                  <c:v>2000</c:v>
                </c:pt>
                <c:pt idx="15" formatCode="0">
                  <c:v>2001</c:v>
                </c:pt>
                <c:pt idx="16" formatCode="0">
                  <c:v>2002</c:v>
                </c:pt>
                <c:pt idx="17" formatCode="0">
                  <c:v>2003</c:v>
                </c:pt>
                <c:pt idx="18" formatCode="0">
                  <c:v>2004</c:v>
                </c:pt>
                <c:pt idx="19" formatCode="0">
                  <c:v>2005</c:v>
                </c:pt>
                <c:pt idx="20" formatCode="0">
                  <c:v>2006</c:v>
                </c:pt>
                <c:pt idx="21" formatCode="0">
                  <c:v>2007</c:v>
                </c:pt>
                <c:pt idx="22" formatCode="0">
                  <c:v>2008</c:v>
                </c:pt>
                <c:pt idx="23" formatCode="0">
                  <c:v>2009</c:v>
                </c:pt>
                <c:pt idx="24" formatCode="0">
                  <c:v>2010</c:v>
                </c:pt>
                <c:pt idx="25" formatCode="0">
                  <c:v>2011</c:v>
                </c:pt>
                <c:pt idx="26" formatCode="0">
                  <c:v>2012</c:v>
                </c:pt>
                <c:pt idx="27" formatCode="0">
                  <c:v>2013</c:v>
                </c:pt>
              </c:numCache>
            </c:numRef>
          </c:cat>
          <c:val>
            <c:numRef>
              <c:f>'Mullett, North'!$R$2:$R$29</c:f>
              <c:numCache>
                <c:formatCode>0.00</c:formatCode>
                <c:ptCount val="28"/>
                <c:pt idx="0">
                  <c:v>10.923076923076923</c:v>
                </c:pt>
                <c:pt idx="26">
                  <c:v>14.307692307692308</c:v>
                </c:pt>
                <c:pt idx="27">
                  <c:v>16.714285714285715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05280"/>
        <c:axId val="155334528"/>
      </c:lineChart>
      <c:catAx>
        <c:axId val="15470528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3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33452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70528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(2012-2013</a:t>
            </a: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North</a:t>
            </a:r>
            <a:endParaRPr lang="en-US" sz="1400"/>
          </a:p>
        </c:rich>
      </c:tx>
      <c:layout>
        <c:manualLayout>
          <c:xMode val="edge"/>
          <c:yMode val="edge"/>
          <c:x val="0.14865585510420468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'Mullett, North'!$Q$28:$Q$29</c:f>
              <c:numCache>
                <c:formatCode>0</c:formatCode>
                <c:ptCount val="2"/>
                <c:pt idx="0">
                  <c:v>2012</c:v>
                </c:pt>
                <c:pt idx="1">
                  <c:v>2013</c:v>
                </c:pt>
              </c:numCache>
            </c:numRef>
          </c:cat>
          <c:val>
            <c:numRef>
              <c:f>'Mullett, North'!$T$28:$T$29</c:f>
              <c:numCache>
                <c:formatCode>0.00</c:formatCode>
                <c:ptCount val="2"/>
                <c:pt idx="0">
                  <c:v>0.17499999999999996</c:v>
                </c:pt>
                <c:pt idx="1">
                  <c:v>0.12626422502143872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75104"/>
        <c:axId val="155377664"/>
      </c:lineChart>
      <c:catAx>
        <c:axId val="15537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7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37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7510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(1986-2013)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North</a:t>
            </a:r>
            <a:endParaRPr lang="en-US" sz="14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'Mullett, North'!$Q$2:$Q$29</c:f>
              <c:numCache>
                <c:formatCode>General</c:formatCode>
                <c:ptCount val="28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 formatCode="0">
                  <c:v>1989</c:v>
                </c:pt>
                <c:pt idx="4" formatCode="0">
                  <c:v>1990</c:v>
                </c:pt>
                <c:pt idx="5" formatCode="0">
                  <c:v>1991</c:v>
                </c:pt>
                <c:pt idx="6" formatCode="0">
                  <c:v>1992</c:v>
                </c:pt>
                <c:pt idx="7" formatCode="0">
                  <c:v>1993</c:v>
                </c:pt>
                <c:pt idx="8" formatCode="0">
                  <c:v>1994</c:v>
                </c:pt>
                <c:pt idx="9" formatCode="0">
                  <c:v>1995</c:v>
                </c:pt>
                <c:pt idx="10" formatCode="0">
                  <c:v>1996</c:v>
                </c:pt>
                <c:pt idx="11" formatCode="0">
                  <c:v>1997</c:v>
                </c:pt>
                <c:pt idx="12" formatCode="0">
                  <c:v>1998</c:v>
                </c:pt>
                <c:pt idx="13" formatCode="0">
                  <c:v>1999</c:v>
                </c:pt>
                <c:pt idx="14" formatCode="0">
                  <c:v>2000</c:v>
                </c:pt>
                <c:pt idx="15" formatCode="0">
                  <c:v>2001</c:v>
                </c:pt>
                <c:pt idx="16" formatCode="0">
                  <c:v>2002</c:v>
                </c:pt>
                <c:pt idx="17" formatCode="0">
                  <c:v>2003</c:v>
                </c:pt>
                <c:pt idx="18" formatCode="0">
                  <c:v>2004</c:v>
                </c:pt>
                <c:pt idx="19" formatCode="0">
                  <c:v>2005</c:v>
                </c:pt>
                <c:pt idx="20" formatCode="0">
                  <c:v>2006</c:v>
                </c:pt>
                <c:pt idx="21" formatCode="0">
                  <c:v>2007</c:v>
                </c:pt>
                <c:pt idx="22" formatCode="0">
                  <c:v>2008</c:v>
                </c:pt>
                <c:pt idx="23" formatCode="0">
                  <c:v>2009</c:v>
                </c:pt>
                <c:pt idx="24" formatCode="0">
                  <c:v>2010</c:v>
                </c:pt>
                <c:pt idx="25" formatCode="0">
                  <c:v>2011</c:v>
                </c:pt>
                <c:pt idx="26" formatCode="0">
                  <c:v>2012</c:v>
                </c:pt>
                <c:pt idx="27" formatCode="0">
                  <c:v>2013</c:v>
                </c:pt>
              </c:numCache>
            </c:numRef>
          </c:cat>
          <c:val>
            <c:numRef>
              <c:f>'Mullett, North'!$S$2:$S$29</c:f>
              <c:numCache>
                <c:formatCode>0.00</c:formatCode>
                <c:ptCount val="28"/>
                <c:pt idx="0">
                  <c:v>42.684176624737418</c:v>
                </c:pt>
                <c:pt idx="26">
                  <c:v>38.962287729730114</c:v>
                </c:pt>
                <c:pt idx="27">
                  <c:v>36.587392923278408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43552"/>
        <c:axId val="155187072"/>
      </c:lineChart>
      <c:catAx>
        <c:axId val="15514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18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187072"/>
        <c:scaling>
          <c:orientation val="minMax"/>
          <c:max val="5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14355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(2003-2013)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South (Pigeon Bay)</a:t>
            </a:r>
            <a:endParaRPr lang="en-US" sz="14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'Mullett, South'!$Q$2:$Q$12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 formatCode="0">
                  <c:v>2013</c:v>
                </c:pt>
              </c:numCache>
            </c:numRef>
          </c:cat>
          <c:val>
            <c:numRef>
              <c:f>'Mullett, South'!$R$2:$R$12</c:f>
              <c:numCache>
                <c:formatCode>0.00</c:formatCode>
                <c:ptCount val="11"/>
                <c:pt idx="0" formatCode="0.0">
                  <c:v>16.25</c:v>
                </c:pt>
                <c:pt idx="1">
                  <c:v>19</c:v>
                </c:pt>
                <c:pt idx="2">
                  <c:v>17.777777777777779</c:v>
                </c:pt>
                <c:pt idx="3">
                  <c:v>17.111111111111111</c:v>
                </c:pt>
                <c:pt idx="4">
                  <c:v>15.7</c:v>
                </c:pt>
                <c:pt idx="5">
                  <c:v>16.600000000000001</c:v>
                </c:pt>
                <c:pt idx="6">
                  <c:v>17.100000000000001</c:v>
                </c:pt>
                <c:pt idx="7">
                  <c:v>16.399999999999999</c:v>
                </c:pt>
                <c:pt idx="8">
                  <c:v>16.3</c:v>
                </c:pt>
                <c:pt idx="9">
                  <c:v>16.222222222222221</c:v>
                </c:pt>
                <c:pt idx="10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15744"/>
        <c:axId val="155234688"/>
      </c:lineChart>
      <c:catAx>
        <c:axId val="15521574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3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23468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15744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(2003-2013</a:t>
            </a: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South (Pigeon Bay)</a:t>
            </a:r>
            <a:endParaRPr lang="en-US" sz="14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'Mullett, South'!$Q$2:$Q$12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 formatCode="0">
                  <c:v>2013</c:v>
                </c:pt>
              </c:numCache>
            </c:numRef>
          </c:cat>
          <c:val>
            <c:numRef>
              <c:f>'Mullett, South'!$T$2:$T$12</c:f>
              <c:numCache>
                <c:formatCode>0.00</c:formatCode>
                <c:ptCount val="11"/>
                <c:pt idx="0" formatCode="0.0">
                  <c:v>0.5575</c:v>
                </c:pt>
                <c:pt idx="1">
                  <c:v>0.69599999999999995</c:v>
                </c:pt>
                <c:pt idx="2">
                  <c:v>0.8640000000000001</c:v>
                </c:pt>
                <c:pt idx="3">
                  <c:v>0.82200000000000006</c:v>
                </c:pt>
                <c:pt idx="4">
                  <c:v>0.81799999999999995</c:v>
                </c:pt>
                <c:pt idx="5">
                  <c:v>0.70399999999999996</c:v>
                </c:pt>
                <c:pt idx="6">
                  <c:v>0.84800000000000009</c:v>
                </c:pt>
                <c:pt idx="7">
                  <c:v>0.68</c:v>
                </c:pt>
                <c:pt idx="8">
                  <c:v>0.72399999999999998</c:v>
                </c:pt>
                <c:pt idx="9">
                  <c:v>0.80599999999999983</c:v>
                </c:pt>
                <c:pt idx="10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36992"/>
        <c:axId val="154839296"/>
      </c:lineChart>
      <c:catAx>
        <c:axId val="15483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83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83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83699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(1991-2003)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Bellaire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v>Bellaire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Bellaire!$Q$2:$Q$14</c:f>
              <c:numCache>
                <c:formatCode>General</c:formatCode>
                <c:ptCount val="1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</c:numCache>
            </c:numRef>
          </c:cat>
          <c:val>
            <c:numRef>
              <c:f>Bellaire!$R$2:$R$14</c:f>
              <c:numCache>
                <c:formatCode>0.00</c:formatCode>
                <c:ptCount val="13"/>
                <c:pt idx="0">
                  <c:v>12.25</c:v>
                </c:pt>
                <c:pt idx="1">
                  <c:v>14.15</c:v>
                </c:pt>
                <c:pt idx="8">
                  <c:v>11.111111111111111</c:v>
                </c:pt>
                <c:pt idx="12">
                  <c:v>14.5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5520"/>
        <c:axId val="146322176"/>
      </c:lineChart>
      <c:catAx>
        <c:axId val="14631552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2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2217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552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(2003-2013)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South (Pigeon Bay)</a:t>
            </a:r>
            <a:endParaRPr lang="en-US" sz="14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'Mullett, South'!$Q$2:$Q$12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 formatCode="0">
                  <c:v>2013</c:v>
                </c:pt>
              </c:numCache>
            </c:numRef>
          </c:cat>
          <c:val>
            <c:numRef>
              <c:f>'Mullett, South'!$S$2:$S$12</c:f>
              <c:numCache>
                <c:formatCode>0.00</c:formatCode>
                <c:ptCount val="11"/>
                <c:pt idx="0" formatCode="0.0">
                  <c:v>37.114762185302723</c:v>
                </c:pt>
                <c:pt idx="1">
                  <c:v>34.778182791348385</c:v>
                </c:pt>
                <c:pt idx="2">
                  <c:v>35.698019073061388</c:v>
                </c:pt>
                <c:pt idx="3">
                  <c:v>36.257014036249558</c:v>
                </c:pt>
                <c:pt idx="4">
                  <c:v>37.508409509447361</c:v>
                </c:pt>
                <c:pt idx="5">
                  <c:v>36.67025857944796</c:v>
                </c:pt>
                <c:pt idx="6">
                  <c:v>36.337428864160664</c:v>
                </c:pt>
                <c:pt idx="7">
                  <c:v>36.532491958821268</c:v>
                </c:pt>
                <c:pt idx="8">
                  <c:v>36.98238226745643</c:v>
                </c:pt>
                <c:pt idx="9">
                  <c:v>37.136437495723094</c:v>
                </c:pt>
                <c:pt idx="10">
                  <c:v>37.190848167138071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67584"/>
        <c:axId val="154870144"/>
      </c:lineChart>
      <c:catAx>
        <c:axId val="15486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87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870144"/>
        <c:scaling>
          <c:orientation val="minMax"/>
          <c:max val="5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867584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(1995-2013)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Munro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Munro!$Q$2:$Q$20</c:f>
              <c:numCache>
                <c:formatCode>General</c:formatCode>
                <c:ptCount val="1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</c:numCache>
            </c:numRef>
          </c:cat>
          <c:val>
            <c:numRef>
              <c:f>Munro!$R$2:$R$20</c:f>
              <c:numCache>
                <c:formatCode>0.00</c:formatCode>
                <c:ptCount val="19"/>
                <c:pt idx="0">
                  <c:v>9.4</c:v>
                </c:pt>
                <c:pt idx="1">
                  <c:v>10.208333333333334</c:v>
                </c:pt>
                <c:pt idx="2">
                  <c:v>10.666666666666666</c:v>
                </c:pt>
                <c:pt idx="3">
                  <c:v>9.9499999999999993</c:v>
                </c:pt>
                <c:pt idx="4">
                  <c:v>10.75</c:v>
                </c:pt>
                <c:pt idx="6">
                  <c:v>9.9375</c:v>
                </c:pt>
                <c:pt idx="8">
                  <c:v>9.9400000000000013</c:v>
                </c:pt>
                <c:pt idx="9">
                  <c:v>10.642857142857142</c:v>
                </c:pt>
                <c:pt idx="11">
                  <c:v>11.2</c:v>
                </c:pt>
                <c:pt idx="12">
                  <c:v>9.9499999999999993</c:v>
                </c:pt>
                <c:pt idx="13">
                  <c:v>13.291666666666666</c:v>
                </c:pt>
                <c:pt idx="15">
                  <c:v>12.071428571428571</c:v>
                </c:pt>
                <c:pt idx="16">
                  <c:v>12.125</c:v>
                </c:pt>
                <c:pt idx="17">
                  <c:v>11.25</c:v>
                </c:pt>
                <c:pt idx="18">
                  <c:v>14.115384615384615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83840"/>
        <c:axId val="155286144"/>
      </c:lineChart>
      <c:catAx>
        <c:axId val="15528384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8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28614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83840"/>
        <c:crosses val="autoZero"/>
        <c:crossBetween val="between"/>
      </c:valAx>
      <c:spPr>
        <a:noFill/>
        <a:ln w="25400" cap="flat">
          <a:solidFill>
            <a:srgbClr val="000000"/>
          </a:solidFill>
          <a:round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(1996-2013)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Munro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99739599479199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Munro!$Q$3:$Q$20</c:f>
              <c:numCache>
                <c:formatCode>General</c:formatCode>
                <c:ptCount val="1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</c:numCache>
            </c:numRef>
          </c:cat>
          <c:val>
            <c:numRef>
              <c:f>Munro!$T$3:$T$20</c:f>
              <c:numCache>
                <c:formatCode>0.00</c:formatCode>
                <c:ptCount val="18"/>
                <c:pt idx="0">
                  <c:v>2</c:v>
                </c:pt>
                <c:pt idx="1">
                  <c:v>2.3833333333333333</c:v>
                </c:pt>
                <c:pt idx="2">
                  <c:v>2.25</c:v>
                </c:pt>
                <c:pt idx="3">
                  <c:v>3.7640000000000002</c:v>
                </c:pt>
                <c:pt idx="4">
                  <c:v>6.081999999999999</c:v>
                </c:pt>
                <c:pt idx="5">
                  <c:v>2.5750000000000002</c:v>
                </c:pt>
                <c:pt idx="7">
                  <c:v>7.8</c:v>
                </c:pt>
                <c:pt idx="8">
                  <c:v>1.8120000000000001</c:v>
                </c:pt>
                <c:pt idx="10">
                  <c:v>8.5083333333333329</c:v>
                </c:pt>
                <c:pt idx="11">
                  <c:v>8.4599999999999991</c:v>
                </c:pt>
                <c:pt idx="12">
                  <c:v>2.31</c:v>
                </c:pt>
                <c:pt idx="13">
                  <c:v>8.18</c:v>
                </c:pt>
                <c:pt idx="14">
                  <c:v>2.65</c:v>
                </c:pt>
                <c:pt idx="15">
                  <c:v>3.3920000000000003</c:v>
                </c:pt>
                <c:pt idx="16">
                  <c:v>2.4083333333333337</c:v>
                </c:pt>
                <c:pt idx="17">
                  <c:v>1.39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37600"/>
        <c:axId val="154944256"/>
      </c:lineChart>
      <c:catAx>
        <c:axId val="15493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16820149136987"/>
              <c:y val="0.9127304854609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4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94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3760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(1995-2013)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Munro Lake</a:t>
            </a:r>
            <a:endParaRPr lang="en-US" sz="1800"/>
          </a:p>
        </c:rich>
      </c:tx>
      <c:layout>
        <c:manualLayout>
          <c:xMode val="edge"/>
          <c:yMode val="edge"/>
          <c:x val="0.19422599734088358"/>
          <c:y val="4.50097847358121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24266168001398913"/>
          <c:w val="0.86876751759288573"/>
          <c:h val="0.5133728831841225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Munro!$Q$2:$Q$20</c:f>
              <c:numCache>
                <c:formatCode>General</c:formatCode>
                <c:ptCount val="1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</c:numCache>
            </c:numRef>
          </c:cat>
          <c:val>
            <c:numRef>
              <c:f>Munro!$S$2:$S$20</c:f>
              <c:numCache>
                <c:formatCode>0.00</c:formatCode>
                <c:ptCount val="19"/>
                <c:pt idx="0">
                  <c:v>44.901493213928703</c:v>
                </c:pt>
                <c:pt idx="1">
                  <c:v>43.659386459887173</c:v>
                </c:pt>
                <c:pt idx="2">
                  <c:v>43.016470621534495</c:v>
                </c:pt>
                <c:pt idx="3">
                  <c:v>44.021389617451476</c:v>
                </c:pt>
                <c:pt idx="4">
                  <c:v>42.908270617323055</c:v>
                </c:pt>
                <c:pt idx="6">
                  <c:v>44.03716276877136</c:v>
                </c:pt>
                <c:pt idx="8">
                  <c:v>44.035259416209939</c:v>
                </c:pt>
                <c:pt idx="9">
                  <c:v>43.045666143183503</c:v>
                </c:pt>
                <c:pt idx="11">
                  <c:v>42.384329210484886</c:v>
                </c:pt>
                <c:pt idx="12">
                  <c:v>44.574755350075165</c:v>
                </c:pt>
                <c:pt idx="13">
                  <c:v>40.004225266840734</c:v>
                </c:pt>
                <c:pt idx="15">
                  <c:v>41.501653993970123</c:v>
                </c:pt>
                <c:pt idx="16">
                  <c:v>41.509268143980172</c:v>
                </c:pt>
                <c:pt idx="17">
                  <c:v>42.653462247940858</c:v>
                </c:pt>
                <c:pt idx="18">
                  <c:v>39.024032955025554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80736"/>
        <c:axId val="154983040"/>
      </c:lineChart>
      <c:catAx>
        <c:axId val="15498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88649788639433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983040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80736"/>
        <c:crosses val="autoZero"/>
        <c:crossBetween val="between"/>
        <c:majorUnit val="5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(1988-2012)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Paradise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v>Paradise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Paradise!$Q$2:$Q$26</c:f>
              <c:numCache>
                <c:formatCode>General</c:formatCode>
                <c:ptCount val="25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</c:numCache>
            </c:numRef>
          </c:cat>
          <c:val>
            <c:numRef>
              <c:f>Paradise!$R$2:$R$26</c:f>
              <c:numCache>
                <c:formatCode>0.00</c:formatCode>
                <c:ptCount val="25"/>
                <c:pt idx="0">
                  <c:v>7.125</c:v>
                </c:pt>
                <c:pt idx="6">
                  <c:v>7.2</c:v>
                </c:pt>
                <c:pt idx="8">
                  <c:v>7.6</c:v>
                </c:pt>
                <c:pt idx="9">
                  <c:v>7.6</c:v>
                </c:pt>
                <c:pt idx="10">
                  <c:v>7.333333333333333</c:v>
                </c:pt>
                <c:pt idx="13">
                  <c:v>7.291666666666667</c:v>
                </c:pt>
                <c:pt idx="14">
                  <c:v>6.708333333333333</c:v>
                </c:pt>
                <c:pt idx="15" formatCode="0.0">
                  <c:v>7.083333333333333</c:v>
                </c:pt>
                <c:pt idx="16">
                  <c:v>6.5</c:v>
                </c:pt>
                <c:pt idx="17">
                  <c:v>7.75</c:v>
                </c:pt>
                <c:pt idx="18">
                  <c:v>6.4230769230769234</c:v>
                </c:pt>
                <c:pt idx="19">
                  <c:v>7.1923076923076925</c:v>
                </c:pt>
                <c:pt idx="20">
                  <c:v>6.4230769230769234</c:v>
                </c:pt>
                <c:pt idx="21">
                  <c:v>9.0909090909090917</c:v>
                </c:pt>
                <c:pt idx="22">
                  <c:v>8.5</c:v>
                </c:pt>
                <c:pt idx="23">
                  <c:v>7.5</c:v>
                </c:pt>
                <c:pt idx="24">
                  <c:v>7.8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46656"/>
        <c:axId val="153379968"/>
      </c:lineChart>
      <c:catAx>
        <c:axId val="15544665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7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37996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446656"/>
        <c:crosses val="autoZero"/>
        <c:crossBetween val="between"/>
      </c:valAx>
      <c:spPr>
        <a:noFill/>
        <a:ln w="25400" cap="flat">
          <a:solidFill>
            <a:srgbClr val="000000"/>
          </a:solidFill>
          <a:round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(1994-2013)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Paradise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99739599479199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Paradise!$Q$8:$Q$27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Paradise!$T$8:$T$27</c:f>
              <c:numCache>
                <c:formatCode>0.00</c:formatCode>
                <c:ptCount val="20"/>
                <c:pt idx="0">
                  <c:v>3.2</c:v>
                </c:pt>
                <c:pt idx="2">
                  <c:v>1.4583333333333333</c:v>
                </c:pt>
                <c:pt idx="5">
                  <c:v>3.9259999999999997</c:v>
                </c:pt>
                <c:pt idx="7">
                  <c:v>1.464</c:v>
                </c:pt>
                <c:pt idx="8">
                  <c:v>3.9399999999999991</c:v>
                </c:pt>
                <c:pt idx="9" formatCode="0.0">
                  <c:v>2.298</c:v>
                </c:pt>
                <c:pt idx="10">
                  <c:v>3.1666666666666665</c:v>
                </c:pt>
                <c:pt idx="11">
                  <c:v>1.6583333333333332</c:v>
                </c:pt>
                <c:pt idx="12">
                  <c:v>2.6700000000000004</c:v>
                </c:pt>
                <c:pt idx="13">
                  <c:v>1.4428571428571428</c:v>
                </c:pt>
                <c:pt idx="14">
                  <c:v>2.358571428571429</c:v>
                </c:pt>
                <c:pt idx="15">
                  <c:v>0.73444444444444446</c:v>
                </c:pt>
                <c:pt idx="16">
                  <c:v>0.154</c:v>
                </c:pt>
                <c:pt idx="17">
                  <c:v>0.26400000000000001</c:v>
                </c:pt>
                <c:pt idx="18">
                  <c:v>0.25666666666666665</c:v>
                </c:pt>
                <c:pt idx="19">
                  <c:v>4.8000000000000001E-2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03584"/>
        <c:axId val="154405888"/>
      </c:lineChart>
      <c:catAx>
        <c:axId val="15440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16820149136987"/>
              <c:y val="0.9127304854609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0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0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0358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(1988-2012)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Paradise Lake</a:t>
            </a:r>
            <a:endParaRPr lang="en-US" sz="1800"/>
          </a:p>
        </c:rich>
      </c:tx>
      <c:layout>
        <c:manualLayout>
          <c:xMode val="edge"/>
          <c:yMode val="edge"/>
          <c:x val="0.19422599734088358"/>
          <c:y val="4.50097847358121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24266168001398913"/>
          <c:w val="0.86876751759288573"/>
          <c:h val="0.5133728831841225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Paradise!$Q$2:$Q$26</c:f>
              <c:numCache>
                <c:formatCode>General</c:formatCode>
                <c:ptCount val="25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</c:numCache>
            </c:numRef>
          </c:cat>
          <c:val>
            <c:numRef>
              <c:f>Paradise!$S$2:$S$26</c:f>
              <c:numCache>
                <c:formatCode>0.00</c:formatCode>
                <c:ptCount val="25"/>
                <c:pt idx="0">
                  <c:v>48.872017412245491</c:v>
                </c:pt>
                <c:pt idx="6">
                  <c:v>48.703433428831829</c:v>
                </c:pt>
                <c:pt idx="8">
                  <c:v>47.955147873335044</c:v>
                </c:pt>
                <c:pt idx="9">
                  <c:v>47.948128862866994</c:v>
                </c:pt>
                <c:pt idx="10">
                  <c:v>48.438552111867736</c:v>
                </c:pt>
                <c:pt idx="13">
                  <c:v>48.579337343160454</c:v>
                </c:pt>
                <c:pt idx="14">
                  <c:v>49.721854090324307</c:v>
                </c:pt>
                <c:pt idx="15" formatCode="0.0">
                  <c:v>48.92653478818773</c:v>
                </c:pt>
                <c:pt idx="16">
                  <c:v>50.301535049493545</c:v>
                </c:pt>
                <c:pt idx="17">
                  <c:v>47.630160459720621</c:v>
                </c:pt>
                <c:pt idx="18">
                  <c:v>50.346173659663997</c:v>
                </c:pt>
                <c:pt idx="19">
                  <c:v>48.768832696034529</c:v>
                </c:pt>
                <c:pt idx="20">
                  <c:v>50.646518091307797</c:v>
                </c:pt>
                <c:pt idx="21">
                  <c:v>45.353031716464152</c:v>
                </c:pt>
                <c:pt idx="22">
                  <c:v>46.400380876677147</c:v>
                </c:pt>
                <c:pt idx="23">
                  <c:v>48.183270781480644</c:v>
                </c:pt>
                <c:pt idx="24">
                  <c:v>47.789885640950608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17792"/>
        <c:axId val="154453120"/>
      </c:lineChart>
      <c:catAx>
        <c:axId val="15441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88649788639433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5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53120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17792"/>
        <c:crosses val="autoZero"/>
        <c:crossBetween val="between"/>
        <c:majorUnit val="5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(1986-2013)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Pickerel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Pickerel!$Q$2:$Q$29</c:f>
              <c:numCache>
                <c:formatCode>General</c:formatCode>
                <c:ptCount val="28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</c:numCache>
            </c:numRef>
          </c:cat>
          <c:val>
            <c:numRef>
              <c:f>Pickerel!$R$2:$R$29</c:f>
              <c:numCache>
                <c:formatCode>0.00</c:formatCode>
                <c:ptCount val="28"/>
                <c:pt idx="0">
                  <c:v>8</c:v>
                </c:pt>
                <c:pt idx="1">
                  <c:v>6.9375</c:v>
                </c:pt>
                <c:pt idx="2">
                  <c:v>7.9375</c:v>
                </c:pt>
                <c:pt idx="3">
                  <c:v>9.4</c:v>
                </c:pt>
                <c:pt idx="4">
                  <c:v>8.8461538461538467</c:v>
                </c:pt>
                <c:pt idx="6">
                  <c:v>8.5500000000000007</c:v>
                </c:pt>
                <c:pt idx="8">
                  <c:v>8.2222222222222214</c:v>
                </c:pt>
                <c:pt idx="9">
                  <c:v>8.6</c:v>
                </c:pt>
                <c:pt idx="11">
                  <c:v>10.5</c:v>
                </c:pt>
                <c:pt idx="12">
                  <c:v>9.0416666666666661</c:v>
                </c:pt>
                <c:pt idx="13">
                  <c:v>9.3333333333333339</c:v>
                </c:pt>
                <c:pt idx="14">
                  <c:v>10.444444444444445</c:v>
                </c:pt>
                <c:pt idx="15">
                  <c:v>9.6</c:v>
                </c:pt>
                <c:pt idx="17" formatCode="0.0">
                  <c:v>10.714285714285714</c:v>
                </c:pt>
                <c:pt idx="20">
                  <c:v>11.458333333333334</c:v>
                </c:pt>
                <c:pt idx="21">
                  <c:v>13.545454545454545</c:v>
                </c:pt>
                <c:pt idx="22">
                  <c:v>10.045454545454545</c:v>
                </c:pt>
                <c:pt idx="23">
                  <c:v>10.26923076923077</c:v>
                </c:pt>
                <c:pt idx="24">
                  <c:v>8.9230769230769234</c:v>
                </c:pt>
                <c:pt idx="25">
                  <c:v>10.466666666666667</c:v>
                </c:pt>
                <c:pt idx="26">
                  <c:v>10.115384615384615</c:v>
                </c:pt>
                <c:pt idx="27">
                  <c:v>12.576923076923077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37888"/>
        <c:axId val="156040192"/>
      </c:lineChart>
      <c:catAx>
        <c:axId val="15603788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04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040192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037888"/>
        <c:crosses val="autoZero"/>
        <c:crossBetween val="between"/>
      </c:valAx>
      <c:spPr>
        <a:noFill/>
        <a:ln w="25400" cap="flat">
          <a:solidFill>
            <a:srgbClr val="000000"/>
          </a:solidFill>
          <a:round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Pickerel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99739599479199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Pickerel!$Q$6:$Q$29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Pickerel!$T$6:$T$29</c:f>
              <c:numCache>
                <c:formatCode>0.00</c:formatCode>
                <c:ptCount val="24"/>
                <c:pt idx="0">
                  <c:v>2.0750000000000002</c:v>
                </c:pt>
                <c:pt idx="2">
                  <c:v>0.7</c:v>
                </c:pt>
                <c:pt idx="5">
                  <c:v>1.5333333333333332</c:v>
                </c:pt>
                <c:pt idx="7">
                  <c:v>0.3066666666666667</c:v>
                </c:pt>
                <c:pt idx="8">
                  <c:v>0.87749999999999995</c:v>
                </c:pt>
                <c:pt idx="9">
                  <c:v>0.81600000000000006</c:v>
                </c:pt>
                <c:pt idx="10">
                  <c:v>0.82000000000000006</c:v>
                </c:pt>
                <c:pt idx="11">
                  <c:v>1.55</c:v>
                </c:pt>
                <c:pt idx="13" formatCode="0.0">
                  <c:v>0.84000000000000008</c:v>
                </c:pt>
                <c:pt idx="16">
                  <c:v>1.9871428571428571</c:v>
                </c:pt>
                <c:pt idx="17">
                  <c:v>1.1616666666666668</c:v>
                </c:pt>
                <c:pt idx="18">
                  <c:v>1.3783333333333332</c:v>
                </c:pt>
                <c:pt idx="19">
                  <c:v>1.9542857142857144</c:v>
                </c:pt>
                <c:pt idx="20">
                  <c:v>2.25</c:v>
                </c:pt>
                <c:pt idx="21">
                  <c:v>1.6649999999999998</c:v>
                </c:pt>
                <c:pt idx="22">
                  <c:v>1.8728571428571428</c:v>
                </c:pt>
                <c:pt idx="23">
                  <c:v>1.5357142857142858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08512"/>
        <c:axId val="156223360"/>
      </c:lineChart>
      <c:catAx>
        <c:axId val="15620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16820149136987"/>
              <c:y val="0.9127304854609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2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22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0851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(1986-2013)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Pickerel Lake</a:t>
            </a:r>
            <a:endParaRPr lang="en-US" sz="1800"/>
          </a:p>
        </c:rich>
      </c:tx>
      <c:layout>
        <c:manualLayout>
          <c:xMode val="edge"/>
          <c:yMode val="edge"/>
          <c:x val="0.19422599734088358"/>
          <c:y val="4.50097847358121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24266168001398913"/>
          <c:w val="0.86876751759288573"/>
          <c:h val="0.5133728831841225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Pickerel!$Q$2:$Q$29</c:f>
              <c:numCache>
                <c:formatCode>General</c:formatCode>
                <c:ptCount val="28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</c:numCache>
            </c:numRef>
          </c:cat>
          <c:val>
            <c:numRef>
              <c:f>Pickerel!$S$2:$S$29</c:f>
              <c:numCache>
                <c:formatCode>0.00</c:formatCode>
                <c:ptCount val="28"/>
                <c:pt idx="0">
                  <c:v>47.358425803589718</c:v>
                </c:pt>
                <c:pt idx="1">
                  <c:v>49.373261805494366</c:v>
                </c:pt>
                <c:pt idx="2">
                  <c:v>47.484607049554228</c:v>
                </c:pt>
                <c:pt idx="3">
                  <c:v>45.060686181078211</c:v>
                </c:pt>
                <c:pt idx="4">
                  <c:v>45.770860303686803</c:v>
                </c:pt>
                <c:pt idx="6">
                  <c:v>46.294543430010989</c:v>
                </c:pt>
                <c:pt idx="8">
                  <c:v>46.927914795990063</c:v>
                </c:pt>
                <c:pt idx="9">
                  <c:v>46.340116102593484</c:v>
                </c:pt>
                <c:pt idx="11">
                  <c:v>43.415490241182759</c:v>
                </c:pt>
                <c:pt idx="12">
                  <c:v>45.788983427705766</c:v>
                </c:pt>
                <c:pt idx="13">
                  <c:v>45.00580605873683</c:v>
                </c:pt>
                <c:pt idx="14">
                  <c:v>43.636470632984405</c:v>
                </c:pt>
                <c:pt idx="15">
                  <c:v>45.006083581330522</c:v>
                </c:pt>
                <c:pt idx="17" formatCode="0.0">
                  <c:v>43.37203355039567</c:v>
                </c:pt>
                <c:pt idx="20">
                  <c:v>42.112383848229577</c:v>
                </c:pt>
                <c:pt idx="21">
                  <c:v>40.359915014890881</c:v>
                </c:pt>
                <c:pt idx="22">
                  <c:v>44.137767785597084</c:v>
                </c:pt>
                <c:pt idx="23">
                  <c:v>43.860854406766855</c:v>
                </c:pt>
                <c:pt idx="24">
                  <c:v>47.001651971872434</c:v>
                </c:pt>
                <c:pt idx="25">
                  <c:v>43.965921868279871</c:v>
                </c:pt>
                <c:pt idx="26">
                  <c:v>44.674222863665101</c:v>
                </c:pt>
                <c:pt idx="27">
                  <c:v>41.155750767896862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67264"/>
        <c:axId val="156269568"/>
      </c:lineChart>
      <c:catAx>
        <c:axId val="15626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88649788639433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269568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67264"/>
        <c:crosses val="autoZero"/>
        <c:crossBetween val="between"/>
        <c:majorUnit val="5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(1991-2003)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Bellaire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v>Bellaire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Bellaire!$Q$2:$Q$14</c:f>
              <c:numCache>
                <c:formatCode>General</c:formatCode>
                <c:ptCount val="1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</c:numCache>
            </c:numRef>
          </c:cat>
          <c:val>
            <c:numRef>
              <c:f>Bellaire!$T$2:$T$14</c:f>
              <c:numCache>
                <c:formatCode>0.00</c:formatCode>
                <c:ptCount val="13"/>
                <c:pt idx="0">
                  <c:v>1.1166666666666665</c:v>
                </c:pt>
                <c:pt idx="1">
                  <c:v>0.56000000000000005</c:v>
                </c:pt>
                <c:pt idx="2">
                  <c:v>0.88800000000000012</c:v>
                </c:pt>
                <c:pt idx="5">
                  <c:v>0.56400000000000006</c:v>
                </c:pt>
                <c:pt idx="7">
                  <c:v>0.61599999999999999</c:v>
                </c:pt>
                <c:pt idx="8">
                  <c:v>0.86080000000000001</c:v>
                </c:pt>
                <c:pt idx="11">
                  <c:v>0.66539999999999999</c:v>
                </c:pt>
                <c:pt idx="12">
                  <c:v>1.042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70944"/>
        <c:axId val="146373248"/>
      </c:lineChart>
      <c:catAx>
        <c:axId val="14637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7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094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(1992-2013)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Six Mile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strRef>
              <c:f>'Six Mile'!$B$3</c:f>
              <c:strCache>
                <c:ptCount val="1"/>
                <c:pt idx="0">
                  <c:v>Six Mile</c:v>
                </c:pt>
              </c:strCache>
            </c:strRef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'Six Mile'!$Q$2:$Q$23</c:f>
              <c:numCache>
                <c:formatCode>General</c:formatCode>
                <c:ptCount val="2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</c:numCache>
            </c:numRef>
          </c:cat>
          <c:val>
            <c:numRef>
              <c:f>'Six Mile'!$R$2:$R$23</c:f>
              <c:numCache>
                <c:formatCode>0.00</c:formatCode>
                <c:ptCount val="22"/>
                <c:pt idx="0">
                  <c:v>8.7692307692307701</c:v>
                </c:pt>
                <c:pt idx="2">
                  <c:v>8.0833333333333339</c:v>
                </c:pt>
                <c:pt idx="3">
                  <c:v>8.6428571428571423</c:v>
                </c:pt>
                <c:pt idx="8">
                  <c:v>6.333333333333333</c:v>
                </c:pt>
                <c:pt idx="9">
                  <c:v>6.6428571428571432</c:v>
                </c:pt>
                <c:pt idx="12">
                  <c:v>10.45</c:v>
                </c:pt>
                <c:pt idx="14">
                  <c:v>9.2272727272727266</c:v>
                </c:pt>
                <c:pt idx="17">
                  <c:v>9</c:v>
                </c:pt>
                <c:pt idx="18">
                  <c:v>9.1999999999999993</c:v>
                </c:pt>
                <c:pt idx="21">
                  <c:v>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77376"/>
        <c:axId val="155879680"/>
      </c:lineChart>
      <c:catAx>
        <c:axId val="15587737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87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87968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87737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(1994-2013)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Six Mile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strRef>
              <c:f>'Six Mile'!$B$2</c:f>
              <c:strCache>
                <c:ptCount val="1"/>
                <c:pt idx="0">
                  <c:v>Six Mile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'Six Mile'!$Q$4:$Q$23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'Six Mile'!$T$4:$T$23</c:f>
              <c:numCache>
                <c:formatCode>0.00</c:formatCode>
                <c:ptCount val="20"/>
                <c:pt idx="0">
                  <c:v>1.7</c:v>
                </c:pt>
                <c:pt idx="1">
                  <c:v>1.2614285714285713</c:v>
                </c:pt>
                <c:pt idx="2">
                  <c:v>1.8879999999999999</c:v>
                </c:pt>
                <c:pt idx="3">
                  <c:v>1.4000000000000001</c:v>
                </c:pt>
                <c:pt idx="5">
                  <c:v>2.0583333333333331</c:v>
                </c:pt>
                <c:pt idx="6">
                  <c:v>4.878333333333333</c:v>
                </c:pt>
                <c:pt idx="7">
                  <c:v>2.1833333333333331</c:v>
                </c:pt>
                <c:pt idx="8">
                  <c:v>3.1799999999999997</c:v>
                </c:pt>
                <c:pt idx="9" formatCode="0.0">
                  <c:v>4.1416666666666666</c:v>
                </c:pt>
                <c:pt idx="10">
                  <c:v>5.9200000000000008</c:v>
                </c:pt>
                <c:pt idx="11">
                  <c:v>4.2450000000000001</c:v>
                </c:pt>
                <c:pt idx="12">
                  <c:v>5.1616666666666662</c:v>
                </c:pt>
                <c:pt idx="13">
                  <c:v>5.1839999999999993</c:v>
                </c:pt>
                <c:pt idx="15">
                  <c:v>4.88</c:v>
                </c:pt>
                <c:pt idx="16">
                  <c:v>3.6399999999999997</c:v>
                </c:pt>
                <c:pt idx="18">
                  <c:v>0.90399999999999991</c:v>
                </c:pt>
                <c:pt idx="19">
                  <c:v>2.8336884983259671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23584"/>
        <c:axId val="155925888"/>
      </c:lineChart>
      <c:catAx>
        <c:axId val="15592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92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92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92358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(1992-2013)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Six Mile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strRef>
              <c:f>'Six Mile'!$B$2</c:f>
              <c:strCache>
                <c:ptCount val="1"/>
                <c:pt idx="0">
                  <c:v>Six Mile</c:v>
                </c:pt>
              </c:strCache>
            </c:strRef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'Six Mile'!$Q$2:$Q$23</c:f>
              <c:numCache>
                <c:formatCode>General</c:formatCode>
                <c:ptCount val="2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</c:numCache>
            </c:numRef>
          </c:cat>
          <c:val>
            <c:numRef>
              <c:f>'Six Mile'!$S$2:$S$23</c:f>
              <c:numCache>
                <c:formatCode>0.00</c:formatCode>
                <c:ptCount val="22"/>
                <c:pt idx="0">
                  <c:v>45.863119389624316</c:v>
                </c:pt>
                <c:pt idx="2">
                  <c:v>47.319925903547364</c:v>
                </c:pt>
                <c:pt idx="3">
                  <c:v>46.238539233039354</c:v>
                </c:pt>
                <c:pt idx="8">
                  <c:v>50.955395149228629</c:v>
                </c:pt>
                <c:pt idx="9">
                  <c:v>49.897394024122896</c:v>
                </c:pt>
                <c:pt idx="12">
                  <c:v>43.749206326420861</c:v>
                </c:pt>
                <c:pt idx="14">
                  <c:v>45.263945521324729</c:v>
                </c:pt>
                <c:pt idx="17">
                  <c:v>45.518176493972746</c:v>
                </c:pt>
                <c:pt idx="18">
                  <c:v>45.339583860571395</c:v>
                </c:pt>
                <c:pt idx="21">
                  <c:v>45.018035614977762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55200"/>
        <c:axId val="155957504"/>
      </c:lineChart>
      <c:catAx>
        <c:axId val="15595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9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957504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95520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(1992-2013)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Skegemog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Skegemog!$Q$4:$Q$25</c:f>
              <c:numCache>
                <c:formatCode>General</c:formatCode>
                <c:ptCount val="2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</c:numCache>
            </c:numRef>
          </c:cat>
          <c:val>
            <c:numRef>
              <c:f>Skegemog!$R$4:$R$25</c:f>
              <c:numCache>
                <c:formatCode>0.00</c:formatCode>
                <c:ptCount val="22"/>
                <c:pt idx="0">
                  <c:v>9.5500000000000007</c:v>
                </c:pt>
                <c:pt idx="1">
                  <c:v>11.8</c:v>
                </c:pt>
                <c:pt idx="2">
                  <c:v>8.5416666666666661</c:v>
                </c:pt>
                <c:pt idx="3">
                  <c:v>9.4583333333333339</c:v>
                </c:pt>
                <c:pt idx="4">
                  <c:v>8.9615384615384617</c:v>
                </c:pt>
                <c:pt idx="5">
                  <c:v>11.346153846153847</c:v>
                </c:pt>
                <c:pt idx="6">
                  <c:v>8.125</c:v>
                </c:pt>
                <c:pt idx="7">
                  <c:v>10.333333333333334</c:v>
                </c:pt>
                <c:pt idx="8">
                  <c:v>7.5</c:v>
                </c:pt>
                <c:pt idx="9">
                  <c:v>14.708333333333334</c:v>
                </c:pt>
                <c:pt idx="10">
                  <c:v>10.318181818181818</c:v>
                </c:pt>
                <c:pt idx="11" formatCode="0.0">
                  <c:v>14.85</c:v>
                </c:pt>
                <c:pt idx="12">
                  <c:v>11.666666666666666</c:v>
                </c:pt>
                <c:pt idx="13">
                  <c:v>11.916666666666666</c:v>
                </c:pt>
                <c:pt idx="14">
                  <c:v>12.666666666666666</c:v>
                </c:pt>
                <c:pt idx="15">
                  <c:v>13.076923076923077</c:v>
                </c:pt>
                <c:pt idx="17">
                  <c:v>14.178571428571429</c:v>
                </c:pt>
                <c:pt idx="18">
                  <c:v>11.708333333333334</c:v>
                </c:pt>
                <c:pt idx="19">
                  <c:v>14</c:v>
                </c:pt>
                <c:pt idx="20">
                  <c:v>11.041666666666666</c:v>
                </c:pt>
                <c:pt idx="21">
                  <c:v>15.375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36448"/>
        <c:axId val="156947200"/>
      </c:lineChart>
      <c:catAx>
        <c:axId val="15693644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4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94720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36448"/>
        <c:crosses val="autoZero"/>
        <c:crossBetween val="between"/>
      </c:valAx>
      <c:spPr>
        <a:noFill/>
        <a:ln w="25400" cap="flat">
          <a:solidFill>
            <a:srgbClr val="000000"/>
          </a:solidFill>
          <a:round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Skegemog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99739599479199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Skegemog!$Q$2:$Q$25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Skegemog!$T$2:$T$25</c:f>
              <c:numCache>
                <c:formatCode>0.00</c:formatCode>
                <c:ptCount val="24"/>
                <c:pt idx="0">
                  <c:v>2.8250000000000002</c:v>
                </c:pt>
                <c:pt idx="1">
                  <c:v>2.5666666666666664</c:v>
                </c:pt>
                <c:pt idx="2">
                  <c:v>2.0333333333333332</c:v>
                </c:pt>
                <c:pt idx="3">
                  <c:v>1.5785714285714287</c:v>
                </c:pt>
                <c:pt idx="4">
                  <c:v>1.4433333333333334</c:v>
                </c:pt>
                <c:pt idx="5">
                  <c:v>1.2957142857142858</c:v>
                </c:pt>
                <c:pt idx="6">
                  <c:v>2.2571428571428571</c:v>
                </c:pt>
                <c:pt idx="7">
                  <c:v>0.92500000000000016</c:v>
                </c:pt>
                <c:pt idx="8">
                  <c:v>2.6999999999999997</c:v>
                </c:pt>
                <c:pt idx="9">
                  <c:v>2.0500000000000003</c:v>
                </c:pt>
                <c:pt idx="10">
                  <c:v>2.1085714285714285</c:v>
                </c:pt>
                <c:pt idx="11">
                  <c:v>1.0466666666666666</c:v>
                </c:pt>
                <c:pt idx="12">
                  <c:v>1.3949999999999998</c:v>
                </c:pt>
                <c:pt idx="13" formatCode="0.0">
                  <c:v>1.4450000000000001</c:v>
                </c:pt>
                <c:pt idx="14">
                  <c:v>1.1466666666666667</c:v>
                </c:pt>
                <c:pt idx="15">
                  <c:v>1.3133333333333335</c:v>
                </c:pt>
                <c:pt idx="16">
                  <c:v>1.5899999999999999</c:v>
                </c:pt>
                <c:pt idx="17">
                  <c:v>1.54</c:v>
                </c:pt>
                <c:pt idx="18">
                  <c:v>1.25</c:v>
                </c:pt>
                <c:pt idx="19">
                  <c:v>1.4885714285714282</c:v>
                </c:pt>
                <c:pt idx="20">
                  <c:v>1.8</c:v>
                </c:pt>
                <c:pt idx="21">
                  <c:v>1.3442857142857143</c:v>
                </c:pt>
                <c:pt idx="22">
                  <c:v>1.61</c:v>
                </c:pt>
                <c:pt idx="23">
                  <c:v>1.18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85664"/>
        <c:axId val="156387968"/>
      </c:lineChart>
      <c:catAx>
        <c:axId val="15638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16820149136987"/>
              <c:y val="0.9127304854609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8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38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8566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(1992-2013)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Skegemog Lake</a:t>
            </a:r>
            <a:endParaRPr lang="en-US" sz="1800"/>
          </a:p>
        </c:rich>
      </c:tx>
      <c:layout>
        <c:manualLayout>
          <c:xMode val="edge"/>
          <c:yMode val="edge"/>
          <c:x val="0.19422599734088358"/>
          <c:y val="4.50097847358121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24266168001398913"/>
          <c:w val="0.86876751759288573"/>
          <c:h val="0.51337288318412255"/>
        </c:manualLayout>
      </c:layout>
      <c:lineChart>
        <c:grouping val="standard"/>
        <c:varyColors val="0"/>
        <c:ser>
          <c:idx val="0"/>
          <c:order val="0"/>
          <c:tx>
            <c:strRef>
              <c:f>Skegemog!$S$1</c:f>
              <c:strCache>
                <c:ptCount val="1"/>
                <c:pt idx="0">
                  <c:v>TSI (secchi-avg)</c:v>
                </c:pt>
              </c:strCache>
            </c:strRef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Skegemog!$Q$4:$Q$25</c:f>
              <c:numCache>
                <c:formatCode>General</c:formatCode>
                <c:ptCount val="2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</c:numCache>
            </c:numRef>
          </c:cat>
          <c:val>
            <c:numRef>
              <c:f>Skegemog!$S$4:$S$25</c:f>
              <c:numCache>
                <c:formatCode>0.00</c:formatCode>
                <c:ptCount val="22"/>
                <c:pt idx="0">
                  <c:v>44.613479151138549</c:v>
                </c:pt>
                <c:pt idx="1">
                  <c:v>41.674254465584291</c:v>
                </c:pt>
                <c:pt idx="2">
                  <c:v>46.29331079472481</c:v>
                </c:pt>
                <c:pt idx="3">
                  <c:v>44.847415594455924</c:v>
                </c:pt>
                <c:pt idx="4">
                  <c:v>45.701866393881588</c:v>
                </c:pt>
                <c:pt idx="5">
                  <c:v>42.275596373621234</c:v>
                </c:pt>
                <c:pt idx="6">
                  <c:v>47.118538405810511</c:v>
                </c:pt>
                <c:pt idx="7">
                  <c:v>43.610447731767401</c:v>
                </c:pt>
                <c:pt idx="8">
                  <c:v>48.168403370091873</c:v>
                </c:pt>
                <c:pt idx="9">
                  <c:v>38.757954607273859</c:v>
                </c:pt>
                <c:pt idx="10">
                  <c:v>43.860158622827221</c:v>
                </c:pt>
                <c:pt idx="11" formatCode="0.0">
                  <c:v>38.721960695805464</c:v>
                </c:pt>
                <c:pt idx="12">
                  <c:v>42.030340021686619</c:v>
                </c:pt>
                <c:pt idx="13">
                  <c:v>41.94718296107154</c:v>
                </c:pt>
                <c:pt idx="14">
                  <c:v>40.91911859351319</c:v>
                </c:pt>
                <c:pt idx="15">
                  <c:v>40.618237619682617</c:v>
                </c:pt>
                <c:pt idx="17">
                  <c:v>39.087447120862635</c:v>
                </c:pt>
                <c:pt idx="18">
                  <c:v>42.122875490788843</c:v>
                </c:pt>
                <c:pt idx="19">
                  <c:v>39.491069120770774</c:v>
                </c:pt>
                <c:pt idx="20">
                  <c:v>42.943867855371472</c:v>
                </c:pt>
                <c:pt idx="21">
                  <c:v>38.379457619348621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24448"/>
        <c:axId val="156435200"/>
      </c:lineChart>
      <c:catAx>
        <c:axId val="15642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88649788639433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43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435200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424448"/>
        <c:crosses val="autoZero"/>
        <c:crossBetween val="between"/>
        <c:majorUnit val="5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(2008-2013)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Thayer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strRef>
              <c:f>Thayer!$W$2:$W$6</c:f>
              <c:strCache>
                <c:ptCount val="1"/>
                <c:pt idx="0">
                  <c:v>11.80 11.54 10.75 9.69</c:v>
                </c:pt>
              </c:strCache>
            </c:strRef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Thayer!$V$2:$V$7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Thayer!$W$2:$W$7</c:f>
              <c:numCache>
                <c:formatCode>0.00</c:formatCode>
                <c:ptCount val="6"/>
                <c:pt idx="0">
                  <c:v>11.8</c:v>
                </c:pt>
                <c:pt idx="2">
                  <c:v>11.538461538461538</c:v>
                </c:pt>
                <c:pt idx="3">
                  <c:v>10.75</c:v>
                </c:pt>
                <c:pt idx="4">
                  <c:v>9.6923076923076916</c:v>
                </c:pt>
                <c:pt idx="5">
                  <c:v>8.615384615384615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98272"/>
        <c:axId val="156600576"/>
      </c:lineChart>
      <c:catAx>
        <c:axId val="15659827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0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60057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98272"/>
        <c:crosses val="autoZero"/>
        <c:crossBetween val="between"/>
      </c:valAx>
      <c:spPr>
        <a:noFill/>
        <a:ln w="25400" cap="flat">
          <a:solidFill>
            <a:srgbClr val="000000"/>
          </a:solidFill>
          <a:round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(2008-2013)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Thayer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99739599479199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Thayer!$V$2:$V$7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Thayer!$Y$2:$Y$7</c:f>
              <c:numCache>
                <c:formatCode>0.00</c:formatCode>
                <c:ptCount val="6"/>
                <c:pt idx="0">
                  <c:v>5.411999999999999</c:v>
                </c:pt>
                <c:pt idx="2">
                  <c:v>2.0249999999999999</c:v>
                </c:pt>
                <c:pt idx="3">
                  <c:v>2.6366666666666667</c:v>
                </c:pt>
                <c:pt idx="4">
                  <c:v>1.8942857142857144</c:v>
                </c:pt>
                <c:pt idx="5">
                  <c:v>2.23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28864"/>
        <c:axId val="156774784"/>
      </c:lineChart>
      <c:catAx>
        <c:axId val="15662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16820149136987"/>
              <c:y val="0.9127304854609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7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77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2886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(2008-2013)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Thayer Lake</a:t>
            </a:r>
            <a:endParaRPr lang="en-US" sz="1800"/>
          </a:p>
        </c:rich>
      </c:tx>
      <c:layout>
        <c:manualLayout>
          <c:xMode val="edge"/>
          <c:yMode val="edge"/>
          <c:x val="0.19422599734088358"/>
          <c:y val="4.50097847358121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24266168001398913"/>
          <c:w val="0.86876751759288573"/>
          <c:h val="0.5133728831841225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Thayer!$V$2:$V$7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Thayer!$X$2:$X$7</c:f>
              <c:numCache>
                <c:formatCode>0.00</c:formatCode>
                <c:ptCount val="6"/>
                <c:pt idx="0">
                  <c:v>41.581805139731017</c:v>
                </c:pt>
                <c:pt idx="2">
                  <c:v>41.887334878830188</c:v>
                </c:pt>
                <c:pt idx="3">
                  <c:v>42.925129924203979</c:v>
                </c:pt>
                <c:pt idx="4">
                  <c:v>44.634033112115993</c:v>
                </c:pt>
                <c:pt idx="5">
                  <c:v>46.141860065222161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03072"/>
        <c:axId val="156805376"/>
      </c:lineChart>
      <c:catAx>
        <c:axId val="15680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88649788639433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80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80537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803072"/>
        <c:crosses val="autoZero"/>
        <c:crossBetween val="between"/>
        <c:majorUnit val="5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(1990-2013)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Thumb Lake (Louise)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'Thumb (Louise)'!$Q$2:$Q$25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'Thumb (Louise)'!$R$2:$R$25</c:f>
              <c:numCache>
                <c:formatCode>0.00</c:formatCode>
                <c:ptCount val="24"/>
                <c:pt idx="0">
                  <c:v>23.5</c:v>
                </c:pt>
                <c:pt idx="1">
                  <c:v>28.333333333333332</c:v>
                </c:pt>
                <c:pt idx="2">
                  <c:v>21.23076923076923</c:v>
                </c:pt>
                <c:pt idx="3">
                  <c:v>27.136363636363637</c:v>
                </c:pt>
                <c:pt idx="4">
                  <c:v>24.681818181818183</c:v>
                </c:pt>
                <c:pt idx="5">
                  <c:v>22.227272727272727</c:v>
                </c:pt>
                <c:pt idx="6">
                  <c:v>19.227272727272727</c:v>
                </c:pt>
                <c:pt idx="7">
                  <c:v>22.285714285714285</c:v>
                </c:pt>
                <c:pt idx="8">
                  <c:v>17.384615384615383</c:v>
                </c:pt>
                <c:pt idx="9">
                  <c:v>15.6</c:v>
                </c:pt>
                <c:pt idx="10">
                  <c:v>17.75</c:v>
                </c:pt>
                <c:pt idx="11">
                  <c:v>14.7</c:v>
                </c:pt>
                <c:pt idx="12">
                  <c:v>18.5</c:v>
                </c:pt>
                <c:pt idx="13">
                  <c:v>15.2</c:v>
                </c:pt>
                <c:pt idx="14">
                  <c:v>16.681818181818183</c:v>
                </c:pt>
                <c:pt idx="15">
                  <c:v>14.23076923076923</c:v>
                </c:pt>
                <c:pt idx="16">
                  <c:v>17.083333333333332</c:v>
                </c:pt>
                <c:pt idx="17">
                  <c:v>19</c:v>
                </c:pt>
                <c:pt idx="18">
                  <c:v>16</c:v>
                </c:pt>
                <c:pt idx="22">
                  <c:v>18.636363636363637</c:v>
                </c:pt>
                <c:pt idx="23">
                  <c:v>19.923076923076923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03456"/>
        <c:axId val="157214208"/>
      </c:lineChart>
      <c:catAx>
        <c:axId val="15720345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1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21420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0345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476250</xdr:colOff>
      <xdr:row>61</xdr:row>
      <xdr:rowOff>76200</xdr:rowOff>
    </xdr:from>
    <xdr:to>
      <xdr:col>5</xdr:col>
      <xdr:colOff>257175</xdr:colOff>
      <xdr:row>84</xdr:row>
      <xdr:rowOff>152400</xdr:rowOff>
    </xdr:to>
    <xdr:graphicFrame macro="">
      <xdr:nvGraphicFramePr>
        <xdr:cNvPr id="1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895350</xdr:colOff>
      <xdr:row>767</xdr:row>
      <xdr:rowOff>47625</xdr:rowOff>
    </xdr:from>
    <xdr:to>
      <xdr:col>7</xdr:col>
      <xdr:colOff>133350</xdr:colOff>
      <xdr:row>789</xdr:row>
      <xdr:rowOff>19050</xdr:rowOff>
    </xdr:to>
    <xdr:graphicFrame macro="">
      <xdr:nvGraphicFramePr>
        <xdr:cNvPr id="15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619125</xdr:colOff>
      <xdr:row>113</xdr:row>
      <xdr:rowOff>85725</xdr:rowOff>
    </xdr:from>
    <xdr:to>
      <xdr:col>7</xdr:col>
      <xdr:colOff>257175</xdr:colOff>
      <xdr:row>140</xdr:row>
      <xdr:rowOff>38100</xdr:rowOff>
    </xdr:to>
    <xdr:graphicFrame macro="">
      <xdr:nvGraphicFramePr>
        <xdr:cNvPr id="158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495300</xdr:colOff>
      <xdr:row>687</xdr:row>
      <xdr:rowOff>0</xdr:rowOff>
    </xdr:from>
    <xdr:to>
      <xdr:col>6</xdr:col>
      <xdr:colOff>466725</xdr:colOff>
      <xdr:row>711</xdr:row>
      <xdr:rowOff>142875</xdr:rowOff>
    </xdr:to>
    <xdr:graphicFrame macro="">
      <xdr:nvGraphicFramePr>
        <xdr:cNvPr id="158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0</xdr:row>
      <xdr:rowOff>0</xdr:rowOff>
    </xdr:from>
    <xdr:to>
      <xdr:col>33</xdr:col>
      <xdr:colOff>485775</xdr:colOff>
      <xdr:row>30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66675</xdr:colOff>
      <xdr:row>32</xdr:row>
      <xdr:rowOff>38100</xdr:rowOff>
    </xdr:from>
    <xdr:to>
      <xdr:col>33</xdr:col>
      <xdr:colOff>552450</xdr:colOff>
      <xdr:row>62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57150</xdr:colOff>
      <xdr:row>63</xdr:row>
      <xdr:rowOff>123825</xdr:rowOff>
    </xdr:from>
    <xdr:to>
      <xdr:col>34</xdr:col>
      <xdr:colOff>0</xdr:colOff>
      <xdr:row>93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32</xdr:col>
      <xdr:colOff>485775</xdr:colOff>
      <xdr:row>32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34</xdr:row>
      <xdr:rowOff>0</xdr:rowOff>
    </xdr:from>
    <xdr:to>
      <xdr:col>32</xdr:col>
      <xdr:colOff>485775</xdr:colOff>
      <xdr:row>63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65</xdr:row>
      <xdr:rowOff>0</xdr:rowOff>
    </xdr:from>
    <xdr:to>
      <xdr:col>32</xdr:col>
      <xdr:colOff>552450</xdr:colOff>
      <xdr:row>95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32</xdr:col>
      <xdr:colOff>485775</xdr:colOff>
      <xdr:row>28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66675</xdr:colOff>
      <xdr:row>30</xdr:row>
      <xdr:rowOff>0</xdr:rowOff>
    </xdr:from>
    <xdr:to>
      <xdr:col>32</xdr:col>
      <xdr:colOff>552450</xdr:colOff>
      <xdr:row>59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57150</xdr:colOff>
      <xdr:row>61</xdr:row>
      <xdr:rowOff>85725</xdr:rowOff>
    </xdr:from>
    <xdr:to>
      <xdr:col>33</xdr:col>
      <xdr:colOff>0</xdr:colOff>
      <xdr:row>91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152400</xdr:colOff>
      <xdr:row>1</xdr:row>
      <xdr:rowOff>47625</xdr:rowOff>
    </xdr:from>
    <xdr:to>
      <xdr:col>33</xdr:col>
      <xdr:colOff>28575</xdr:colOff>
      <xdr:row>30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142874</xdr:colOff>
      <xdr:row>31</xdr:row>
      <xdr:rowOff>152400</xdr:rowOff>
    </xdr:from>
    <xdr:to>
      <xdr:col>33</xdr:col>
      <xdr:colOff>19049</xdr:colOff>
      <xdr:row>61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123825</xdr:colOff>
      <xdr:row>63</xdr:row>
      <xdr:rowOff>9525</xdr:rowOff>
    </xdr:from>
    <xdr:to>
      <xdr:col>33</xdr:col>
      <xdr:colOff>66675</xdr:colOff>
      <xdr:row>93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34</xdr:row>
      <xdr:rowOff>9525</xdr:rowOff>
    </xdr:from>
    <xdr:to>
      <xdr:col>32</xdr:col>
      <xdr:colOff>504824</xdr:colOff>
      <xdr:row>63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65</xdr:row>
      <xdr:rowOff>28575</xdr:rowOff>
    </xdr:from>
    <xdr:to>
      <xdr:col>32</xdr:col>
      <xdr:colOff>552450</xdr:colOff>
      <xdr:row>95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32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33</xdr:row>
      <xdr:rowOff>114300</xdr:rowOff>
    </xdr:from>
    <xdr:to>
      <xdr:col>32</xdr:col>
      <xdr:colOff>504824</xdr:colOff>
      <xdr:row>63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64</xdr:row>
      <xdr:rowOff>133350</xdr:rowOff>
    </xdr:from>
    <xdr:to>
      <xdr:col>32</xdr:col>
      <xdr:colOff>552450</xdr:colOff>
      <xdr:row>94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0</xdr:rowOff>
    </xdr:from>
    <xdr:to>
      <xdr:col>32</xdr:col>
      <xdr:colOff>514350</xdr:colOff>
      <xdr:row>34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36</xdr:row>
      <xdr:rowOff>66675</xdr:rowOff>
    </xdr:from>
    <xdr:to>
      <xdr:col>32</xdr:col>
      <xdr:colOff>504824</xdr:colOff>
      <xdr:row>66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67</xdr:row>
      <xdr:rowOff>85725</xdr:rowOff>
    </xdr:from>
    <xdr:to>
      <xdr:col>32</xdr:col>
      <xdr:colOff>552450</xdr:colOff>
      <xdr:row>97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0</xdr:rowOff>
    </xdr:from>
    <xdr:to>
      <xdr:col>32</xdr:col>
      <xdr:colOff>514350</xdr:colOff>
      <xdr:row>30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31</xdr:row>
      <xdr:rowOff>104775</xdr:rowOff>
    </xdr:from>
    <xdr:to>
      <xdr:col>32</xdr:col>
      <xdr:colOff>504824</xdr:colOff>
      <xdr:row>61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62</xdr:row>
      <xdr:rowOff>123825</xdr:rowOff>
    </xdr:from>
    <xdr:to>
      <xdr:col>32</xdr:col>
      <xdr:colOff>552450</xdr:colOff>
      <xdr:row>92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28575</xdr:colOff>
      <xdr:row>2</xdr:row>
      <xdr:rowOff>0</xdr:rowOff>
    </xdr:from>
    <xdr:to>
      <xdr:col>33</xdr:col>
      <xdr:colOff>514350</xdr:colOff>
      <xdr:row>31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19049</xdr:colOff>
      <xdr:row>33</xdr:row>
      <xdr:rowOff>85725</xdr:rowOff>
    </xdr:from>
    <xdr:to>
      <xdr:col>33</xdr:col>
      <xdr:colOff>504824</xdr:colOff>
      <xdr:row>63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64</xdr:row>
      <xdr:rowOff>104775</xdr:rowOff>
    </xdr:from>
    <xdr:to>
      <xdr:col>33</xdr:col>
      <xdr:colOff>552450</xdr:colOff>
      <xdr:row>94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152400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33</xdr:row>
      <xdr:rowOff>85725</xdr:rowOff>
    </xdr:from>
    <xdr:to>
      <xdr:col>32</xdr:col>
      <xdr:colOff>504824</xdr:colOff>
      <xdr:row>63</xdr:row>
      <xdr:rowOff>66675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64</xdr:row>
      <xdr:rowOff>104775</xdr:rowOff>
    </xdr:from>
    <xdr:to>
      <xdr:col>32</xdr:col>
      <xdr:colOff>552450</xdr:colOff>
      <xdr:row>94</xdr:row>
      <xdr:rowOff>114300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0</xdr:rowOff>
    </xdr:from>
    <xdr:to>
      <xdr:col>32</xdr:col>
      <xdr:colOff>514350</xdr:colOff>
      <xdr:row>30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31</xdr:row>
      <xdr:rowOff>104775</xdr:rowOff>
    </xdr:from>
    <xdr:to>
      <xdr:col>32</xdr:col>
      <xdr:colOff>504824</xdr:colOff>
      <xdr:row>61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62</xdr:row>
      <xdr:rowOff>123825</xdr:rowOff>
    </xdr:from>
    <xdr:to>
      <xdr:col>32</xdr:col>
      <xdr:colOff>552450</xdr:colOff>
      <xdr:row>92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34</xdr:row>
      <xdr:rowOff>95250</xdr:rowOff>
    </xdr:from>
    <xdr:to>
      <xdr:col>32</xdr:col>
      <xdr:colOff>504824</xdr:colOff>
      <xdr:row>64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65</xdr:row>
      <xdr:rowOff>114300</xdr:rowOff>
    </xdr:from>
    <xdr:to>
      <xdr:col>32</xdr:col>
      <xdr:colOff>552450</xdr:colOff>
      <xdr:row>95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33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35</xdr:row>
      <xdr:rowOff>76200</xdr:rowOff>
    </xdr:from>
    <xdr:to>
      <xdr:col>32</xdr:col>
      <xdr:colOff>504824</xdr:colOff>
      <xdr:row>65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66</xdr:row>
      <xdr:rowOff>95250</xdr:rowOff>
    </xdr:from>
    <xdr:to>
      <xdr:col>32</xdr:col>
      <xdr:colOff>552450</xdr:colOff>
      <xdr:row>96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28575</xdr:colOff>
      <xdr:row>2</xdr:row>
      <xdr:rowOff>0</xdr:rowOff>
    </xdr:from>
    <xdr:to>
      <xdr:col>37</xdr:col>
      <xdr:colOff>514350</xdr:colOff>
      <xdr:row>33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19049</xdr:colOff>
      <xdr:row>35</xdr:row>
      <xdr:rowOff>47625</xdr:rowOff>
    </xdr:from>
    <xdr:to>
      <xdr:col>37</xdr:col>
      <xdr:colOff>504824</xdr:colOff>
      <xdr:row>65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66</xdr:row>
      <xdr:rowOff>66675</xdr:rowOff>
    </xdr:from>
    <xdr:to>
      <xdr:col>37</xdr:col>
      <xdr:colOff>552450</xdr:colOff>
      <xdr:row>96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28575</xdr:colOff>
      <xdr:row>2</xdr:row>
      <xdr:rowOff>0</xdr:rowOff>
    </xdr:from>
    <xdr:to>
      <xdr:col>33</xdr:col>
      <xdr:colOff>514350</xdr:colOff>
      <xdr:row>30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19049</xdr:colOff>
      <xdr:row>32</xdr:row>
      <xdr:rowOff>76200</xdr:rowOff>
    </xdr:from>
    <xdr:to>
      <xdr:col>33</xdr:col>
      <xdr:colOff>504824</xdr:colOff>
      <xdr:row>62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63</xdr:row>
      <xdr:rowOff>95250</xdr:rowOff>
    </xdr:from>
    <xdr:to>
      <xdr:col>33</xdr:col>
      <xdr:colOff>552450</xdr:colOff>
      <xdr:row>93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314325</xdr:colOff>
      <xdr:row>1</xdr:row>
      <xdr:rowOff>114300</xdr:rowOff>
    </xdr:from>
    <xdr:to>
      <xdr:col>33</xdr:col>
      <xdr:colOff>190500</xdr:colOff>
      <xdr:row>30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276224</xdr:colOff>
      <xdr:row>32</xdr:row>
      <xdr:rowOff>104775</xdr:rowOff>
    </xdr:from>
    <xdr:to>
      <xdr:col>33</xdr:col>
      <xdr:colOff>152399</xdr:colOff>
      <xdr:row>62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285750</xdr:colOff>
      <xdr:row>64</xdr:row>
      <xdr:rowOff>104775</xdr:rowOff>
    </xdr:from>
    <xdr:to>
      <xdr:col>33</xdr:col>
      <xdr:colOff>228600</xdr:colOff>
      <xdr:row>94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32</xdr:col>
      <xdr:colOff>485775</xdr:colOff>
      <xdr:row>31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66674</xdr:colOff>
      <xdr:row>32</xdr:row>
      <xdr:rowOff>95250</xdr:rowOff>
    </xdr:from>
    <xdr:to>
      <xdr:col>32</xdr:col>
      <xdr:colOff>552449</xdr:colOff>
      <xdr:row>62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57150</xdr:colOff>
      <xdr:row>64</xdr:row>
      <xdr:rowOff>85725</xdr:rowOff>
    </xdr:from>
    <xdr:to>
      <xdr:col>33</xdr:col>
      <xdr:colOff>0</xdr:colOff>
      <xdr:row>94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333376</xdr:colOff>
      <xdr:row>1</xdr:row>
      <xdr:rowOff>66675</xdr:rowOff>
    </xdr:from>
    <xdr:to>
      <xdr:col>32</xdr:col>
      <xdr:colOff>209551</xdr:colOff>
      <xdr:row>30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400050</xdr:colOff>
      <xdr:row>32</xdr:row>
      <xdr:rowOff>0</xdr:rowOff>
    </xdr:from>
    <xdr:to>
      <xdr:col>32</xdr:col>
      <xdr:colOff>276225</xdr:colOff>
      <xdr:row>61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390526</xdr:colOff>
      <xdr:row>63</xdr:row>
      <xdr:rowOff>152400</xdr:rowOff>
    </xdr:from>
    <xdr:to>
      <xdr:col>32</xdr:col>
      <xdr:colOff>333376</xdr:colOff>
      <xdr:row>94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219075</xdr:colOff>
      <xdr:row>1</xdr:row>
      <xdr:rowOff>9525</xdr:rowOff>
    </xdr:from>
    <xdr:to>
      <xdr:col>33</xdr:col>
      <xdr:colOff>95250</xdr:colOff>
      <xdr:row>30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180974</xdr:colOff>
      <xdr:row>31</xdr:row>
      <xdr:rowOff>95250</xdr:rowOff>
    </xdr:from>
    <xdr:to>
      <xdr:col>33</xdr:col>
      <xdr:colOff>57149</xdr:colOff>
      <xdr:row>61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171450</xdr:colOff>
      <xdr:row>62</xdr:row>
      <xdr:rowOff>133350</xdr:rowOff>
    </xdr:from>
    <xdr:to>
      <xdr:col>33</xdr:col>
      <xdr:colOff>114300</xdr:colOff>
      <xdr:row>92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47625</xdr:colOff>
      <xdr:row>1</xdr:row>
      <xdr:rowOff>0</xdr:rowOff>
    </xdr:from>
    <xdr:to>
      <xdr:col>32</xdr:col>
      <xdr:colOff>533400</xdr:colOff>
      <xdr:row>30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9524</xdr:colOff>
      <xdr:row>31</xdr:row>
      <xdr:rowOff>85725</xdr:rowOff>
    </xdr:from>
    <xdr:to>
      <xdr:col>32</xdr:col>
      <xdr:colOff>495299</xdr:colOff>
      <xdr:row>61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62</xdr:row>
      <xdr:rowOff>123825</xdr:rowOff>
    </xdr:from>
    <xdr:to>
      <xdr:col>32</xdr:col>
      <xdr:colOff>552450</xdr:colOff>
      <xdr:row>92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47625</xdr:colOff>
      <xdr:row>2</xdr:row>
      <xdr:rowOff>0</xdr:rowOff>
    </xdr:from>
    <xdr:to>
      <xdr:col>32</xdr:col>
      <xdr:colOff>533400</xdr:colOff>
      <xdr:row>30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9524</xdr:colOff>
      <xdr:row>32</xdr:row>
      <xdr:rowOff>57150</xdr:rowOff>
    </xdr:from>
    <xdr:to>
      <xdr:col>32</xdr:col>
      <xdr:colOff>495299</xdr:colOff>
      <xdr:row>62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95250</xdr:rowOff>
    </xdr:from>
    <xdr:to>
      <xdr:col>32</xdr:col>
      <xdr:colOff>552450</xdr:colOff>
      <xdr:row>93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30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76200</xdr:rowOff>
    </xdr:from>
    <xdr:to>
      <xdr:col>32</xdr:col>
      <xdr:colOff>504824</xdr:colOff>
      <xdr:row>62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95250</xdr:rowOff>
    </xdr:from>
    <xdr:to>
      <xdr:col>32</xdr:col>
      <xdr:colOff>552450</xdr:colOff>
      <xdr:row>93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0</xdr:rowOff>
    </xdr:from>
    <xdr:to>
      <xdr:col>32</xdr:col>
      <xdr:colOff>514350</xdr:colOff>
      <xdr:row>30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31</xdr:row>
      <xdr:rowOff>104775</xdr:rowOff>
    </xdr:from>
    <xdr:to>
      <xdr:col>32</xdr:col>
      <xdr:colOff>504824</xdr:colOff>
      <xdr:row>61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62</xdr:row>
      <xdr:rowOff>123825</xdr:rowOff>
    </xdr:from>
    <xdr:to>
      <xdr:col>32</xdr:col>
      <xdr:colOff>552450</xdr:colOff>
      <xdr:row>92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47625</xdr:colOff>
      <xdr:row>2</xdr:row>
      <xdr:rowOff>0</xdr:rowOff>
    </xdr:from>
    <xdr:to>
      <xdr:col>32</xdr:col>
      <xdr:colOff>533400</xdr:colOff>
      <xdr:row>31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9524</xdr:colOff>
      <xdr:row>33</xdr:row>
      <xdr:rowOff>9525</xdr:rowOff>
    </xdr:from>
    <xdr:to>
      <xdr:col>32</xdr:col>
      <xdr:colOff>495299</xdr:colOff>
      <xdr:row>62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64</xdr:row>
      <xdr:rowOff>47625</xdr:rowOff>
    </xdr:from>
    <xdr:to>
      <xdr:col>32</xdr:col>
      <xdr:colOff>552450</xdr:colOff>
      <xdr:row>94</xdr:row>
      <xdr:rowOff>57150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47625</xdr:colOff>
      <xdr:row>2</xdr:row>
      <xdr:rowOff>0</xdr:rowOff>
    </xdr:from>
    <xdr:to>
      <xdr:col>37</xdr:col>
      <xdr:colOff>533400</xdr:colOff>
      <xdr:row>34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9524</xdr:colOff>
      <xdr:row>36</xdr:row>
      <xdr:rowOff>38100</xdr:rowOff>
    </xdr:from>
    <xdr:to>
      <xdr:col>37</xdr:col>
      <xdr:colOff>495299</xdr:colOff>
      <xdr:row>66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67</xdr:row>
      <xdr:rowOff>76200</xdr:rowOff>
    </xdr:from>
    <xdr:to>
      <xdr:col>37</xdr:col>
      <xdr:colOff>552450</xdr:colOff>
      <xdr:row>97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0</xdr:rowOff>
    </xdr:from>
    <xdr:to>
      <xdr:col>32</xdr:col>
      <xdr:colOff>514350</xdr:colOff>
      <xdr:row>30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31</xdr:row>
      <xdr:rowOff>104775</xdr:rowOff>
    </xdr:from>
    <xdr:to>
      <xdr:col>32</xdr:col>
      <xdr:colOff>504824</xdr:colOff>
      <xdr:row>61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62</xdr:row>
      <xdr:rowOff>123825</xdr:rowOff>
    </xdr:from>
    <xdr:to>
      <xdr:col>32</xdr:col>
      <xdr:colOff>552450</xdr:colOff>
      <xdr:row>92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133350</xdr:rowOff>
    </xdr:from>
    <xdr:to>
      <xdr:col>32</xdr:col>
      <xdr:colOff>504824</xdr:colOff>
      <xdr:row>62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152400</xdr:rowOff>
    </xdr:from>
    <xdr:to>
      <xdr:col>32</xdr:col>
      <xdr:colOff>552450</xdr:colOff>
      <xdr:row>94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104775</xdr:rowOff>
    </xdr:from>
    <xdr:to>
      <xdr:col>32</xdr:col>
      <xdr:colOff>504824</xdr:colOff>
      <xdr:row>62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123825</xdr:rowOff>
    </xdr:from>
    <xdr:to>
      <xdr:col>32</xdr:col>
      <xdr:colOff>552450</xdr:colOff>
      <xdr:row>93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133350</xdr:rowOff>
    </xdr:from>
    <xdr:to>
      <xdr:col>32</xdr:col>
      <xdr:colOff>504824</xdr:colOff>
      <xdr:row>62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152400</xdr:rowOff>
    </xdr:from>
    <xdr:to>
      <xdr:col>32</xdr:col>
      <xdr:colOff>552450</xdr:colOff>
      <xdr:row>94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133350</xdr:rowOff>
    </xdr:from>
    <xdr:to>
      <xdr:col>32</xdr:col>
      <xdr:colOff>504824</xdr:colOff>
      <xdr:row>62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152400</xdr:rowOff>
    </xdr:from>
    <xdr:to>
      <xdr:col>32</xdr:col>
      <xdr:colOff>552450</xdr:colOff>
      <xdr:row>94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33</xdr:row>
      <xdr:rowOff>0</xdr:rowOff>
    </xdr:from>
    <xdr:to>
      <xdr:col>32</xdr:col>
      <xdr:colOff>504824</xdr:colOff>
      <xdr:row>62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64</xdr:row>
      <xdr:rowOff>19050</xdr:rowOff>
    </xdr:from>
    <xdr:to>
      <xdr:col>32</xdr:col>
      <xdr:colOff>552450</xdr:colOff>
      <xdr:row>94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30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76200</xdr:rowOff>
    </xdr:from>
    <xdr:to>
      <xdr:col>32</xdr:col>
      <xdr:colOff>504824</xdr:colOff>
      <xdr:row>62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95250</xdr:rowOff>
    </xdr:from>
    <xdr:to>
      <xdr:col>32</xdr:col>
      <xdr:colOff>552450</xdr:colOff>
      <xdr:row>93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152400</xdr:colOff>
      <xdr:row>1</xdr:row>
      <xdr:rowOff>114300</xdr:rowOff>
    </xdr:from>
    <xdr:to>
      <xdr:col>34</xdr:col>
      <xdr:colOff>28575</xdr:colOff>
      <xdr:row>30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142874</xdr:colOff>
      <xdr:row>32</xdr:row>
      <xdr:rowOff>57150</xdr:rowOff>
    </xdr:from>
    <xdr:to>
      <xdr:col>34</xdr:col>
      <xdr:colOff>19049</xdr:colOff>
      <xdr:row>62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123825</xdr:colOff>
      <xdr:row>63</xdr:row>
      <xdr:rowOff>76200</xdr:rowOff>
    </xdr:from>
    <xdr:to>
      <xdr:col>34</xdr:col>
      <xdr:colOff>66675</xdr:colOff>
      <xdr:row>93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0</xdr:colOff>
      <xdr:row>32</xdr:row>
      <xdr:rowOff>0</xdr:rowOff>
    </xdr:from>
    <xdr:to>
      <xdr:col>46</xdr:col>
      <xdr:colOff>485775</xdr:colOff>
      <xdr:row>61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1</xdr:row>
      <xdr:rowOff>104775</xdr:rowOff>
    </xdr:from>
    <xdr:to>
      <xdr:col>32</xdr:col>
      <xdr:colOff>38100</xdr:colOff>
      <xdr:row>30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152399</xdr:colOff>
      <xdr:row>32</xdr:row>
      <xdr:rowOff>47625</xdr:rowOff>
    </xdr:from>
    <xdr:to>
      <xdr:col>32</xdr:col>
      <xdr:colOff>28574</xdr:colOff>
      <xdr:row>62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133350</xdr:colOff>
      <xdr:row>63</xdr:row>
      <xdr:rowOff>66675</xdr:rowOff>
    </xdr:from>
    <xdr:to>
      <xdr:col>32</xdr:col>
      <xdr:colOff>76200</xdr:colOff>
      <xdr:row>93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28575</xdr:colOff>
      <xdr:row>2</xdr:row>
      <xdr:rowOff>0</xdr:rowOff>
    </xdr:from>
    <xdr:to>
      <xdr:col>33</xdr:col>
      <xdr:colOff>514350</xdr:colOff>
      <xdr:row>26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19049</xdr:colOff>
      <xdr:row>28</xdr:row>
      <xdr:rowOff>9525</xdr:rowOff>
    </xdr:from>
    <xdr:to>
      <xdr:col>33</xdr:col>
      <xdr:colOff>504824</xdr:colOff>
      <xdr:row>57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59</xdr:row>
      <xdr:rowOff>28575</xdr:rowOff>
    </xdr:from>
    <xdr:to>
      <xdr:col>33</xdr:col>
      <xdr:colOff>552450</xdr:colOff>
      <xdr:row>89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114300</xdr:colOff>
      <xdr:row>2</xdr:row>
      <xdr:rowOff>9525</xdr:rowOff>
    </xdr:from>
    <xdr:to>
      <xdr:col>32</xdr:col>
      <xdr:colOff>600075</xdr:colOff>
      <xdr:row>31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180975</xdr:colOff>
      <xdr:row>32</xdr:row>
      <xdr:rowOff>114300</xdr:rowOff>
    </xdr:from>
    <xdr:to>
      <xdr:col>33</xdr:col>
      <xdr:colOff>57150</xdr:colOff>
      <xdr:row>62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171450</xdr:colOff>
      <xdr:row>64</xdr:row>
      <xdr:rowOff>38100</xdr:rowOff>
    </xdr:from>
    <xdr:to>
      <xdr:col>33</xdr:col>
      <xdr:colOff>114300</xdr:colOff>
      <xdr:row>94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32</xdr:col>
      <xdr:colOff>485775</xdr:colOff>
      <xdr:row>28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66675</xdr:colOff>
      <xdr:row>29</xdr:row>
      <xdr:rowOff>104775</xdr:rowOff>
    </xdr:from>
    <xdr:to>
      <xdr:col>32</xdr:col>
      <xdr:colOff>552450</xdr:colOff>
      <xdr:row>59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57150</xdr:colOff>
      <xdr:row>61</xdr:row>
      <xdr:rowOff>28575</xdr:rowOff>
    </xdr:from>
    <xdr:to>
      <xdr:col>33</xdr:col>
      <xdr:colOff>0</xdr:colOff>
      <xdr:row>91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"/>
  <sheetViews>
    <sheetView workbookViewId="0">
      <selection activeCell="B9" sqref="B9"/>
    </sheetView>
  </sheetViews>
  <sheetFormatPr defaultRowHeight="12.75" x14ac:dyDescent="0.2"/>
  <cols>
    <col min="1" max="1" width="6" style="1" customWidth="1"/>
    <col min="2" max="2" width="34.140625" style="1" customWidth="1"/>
  </cols>
  <sheetData>
    <row r="1" spans="1:3" x14ac:dyDescent="0.2">
      <c r="A1" s="1" t="s">
        <v>118</v>
      </c>
      <c r="B1" s="1" t="s">
        <v>119</v>
      </c>
      <c r="C1" t="s">
        <v>286</v>
      </c>
    </row>
    <row r="2" spans="1:3" x14ac:dyDescent="0.2">
      <c r="A2" s="1">
        <v>1</v>
      </c>
      <c r="B2" s="1" t="s">
        <v>120</v>
      </c>
      <c r="C2" t="s">
        <v>287</v>
      </c>
    </row>
    <row r="3" spans="1:3" x14ac:dyDescent="0.2">
      <c r="A3" s="1">
        <v>2</v>
      </c>
      <c r="B3" s="1" t="s">
        <v>121</v>
      </c>
      <c r="C3" s="5" t="s">
        <v>288</v>
      </c>
    </row>
    <row r="4" spans="1:3" x14ac:dyDescent="0.2">
      <c r="A4" s="1">
        <v>3</v>
      </c>
      <c r="B4" s="1" t="s">
        <v>122</v>
      </c>
      <c r="C4" s="5" t="s">
        <v>289</v>
      </c>
    </row>
    <row r="5" spans="1:3" x14ac:dyDescent="0.2">
      <c r="A5" s="1">
        <v>4</v>
      </c>
      <c r="B5" s="1" t="s">
        <v>123</v>
      </c>
    </row>
    <row r="6" spans="1:3" x14ac:dyDescent="0.2">
      <c r="A6" s="1">
        <v>5</v>
      </c>
      <c r="B6" s="1" t="s">
        <v>124</v>
      </c>
    </row>
    <row r="7" spans="1:3" x14ac:dyDescent="0.2">
      <c r="A7" s="1">
        <v>6</v>
      </c>
      <c r="B7" s="1" t="s">
        <v>125</v>
      </c>
    </row>
    <row r="8" spans="1:3" x14ac:dyDescent="0.2">
      <c r="A8" s="1">
        <v>7</v>
      </c>
      <c r="B8" s="1" t="s">
        <v>206</v>
      </c>
    </row>
    <row r="9" spans="1:3" x14ac:dyDescent="0.2">
      <c r="A9" s="1">
        <v>8</v>
      </c>
      <c r="B9" s="1" t="s">
        <v>126</v>
      </c>
    </row>
    <row r="10" spans="1:3" x14ac:dyDescent="0.2">
      <c r="A10" s="1">
        <v>9</v>
      </c>
      <c r="B10" s="1" t="s">
        <v>127</v>
      </c>
    </row>
    <row r="11" spans="1:3" x14ac:dyDescent="0.2">
      <c r="A11" s="1">
        <v>10</v>
      </c>
      <c r="B11" s="1" t="s">
        <v>128</v>
      </c>
    </row>
    <row r="12" spans="1:3" x14ac:dyDescent="0.2">
      <c r="A12" s="1">
        <v>11</v>
      </c>
      <c r="B12" s="1" t="s">
        <v>129</v>
      </c>
    </row>
    <row r="13" spans="1:3" x14ac:dyDescent="0.2">
      <c r="A13" s="1">
        <v>12</v>
      </c>
      <c r="B13" s="1" t="s">
        <v>130</v>
      </c>
    </row>
    <row r="14" spans="1:3" x14ac:dyDescent="0.2">
      <c r="A14" s="1">
        <v>13</v>
      </c>
      <c r="B14" s="1" t="s">
        <v>131</v>
      </c>
    </row>
    <row r="15" spans="1:3" x14ac:dyDescent="0.2">
      <c r="A15" s="1">
        <v>14</v>
      </c>
      <c r="B15" s="1" t="s">
        <v>132</v>
      </c>
    </row>
    <row r="16" spans="1:3" x14ac:dyDescent="0.2">
      <c r="A16" s="1">
        <v>15</v>
      </c>
      <c r="B16" s="1" t="s">
        <v>210</v>
      </c>
    </row>
    <row r="17" spans="1:2" x14ac:dyDescent="0.2">
      <c r="A17" s="1">
        <v>16</v>
      </c>
      <c r="B17" s="1" t="s">
        <v>133</v>
      </c>
    </row>
    <row r="18" spans="1:2" x14ac:dyDescent="0.2">
      <c r="A18" s="1">
        <v>17</v>
      </c>
      <c r="B18" s="1" t="s">
        <v>134</v>
      </c>
    </row>
    <row r="19" spans="1:2" x14ac:dyDescent="0.2">
      <c r="A19" s="1">
        <v>18</v>
      </c>
      <c r="B19" s="1" t="s">
        <v>135</v>
      </c>
    </row>
    <row r="20" spans="1:2" x14ac:dyDescent="0.2">
      <c r="A20" s="1">
        <v>19</v>
      </c>
      <c r="B20" s="1" t="s">
        <v>136</v>
      </c>
    </row>
    <row r="21" spans="1:2" x14ac:dyDescent="0.2">
      <c r="A21" s="1">
        <v>20</v>
      </c>
      <c r="B21" s="1" t="s">
        <v>137</v>
      </c>
    </row>
    <row r="22" spans="1:2" x14ac:dyDescent="0.2">
      <c r="A22" s="1">
        <v>21</v>
      </c>
      <c r="B22" s="1" t="s">
        <v>138</v>
      </c>
    </row>
    <row r="23" spans="1:2" x14ac:dyDescent="0.2">
      <c r="A23" s="1">
        <v>22</v>
      </c>
      <c r="B23" s="1" t="s">
        <v>139</v>
      </c>
    </row>
    <row r="24" spans="1:2" x14ac:dyDescent="0.2">
      <c r="A24" s="1">
        <v>23</v>
      </c>
      <c r="B24" s="1" t="s">
        <v>140</v>
      </c>
    </row>
    <row r="25" spans="1:2" x14ac:dyDescent="0.2">
      <c r="A25" s="1">
        <v>24</v>
      </c>
      <c r="B25" s="1" t="s">
        <v>141</v>
      </c>
    </row>
    <row r="26" spans="1:2" x14ac:dyDescent="0.2">
      <c r="A26" s="1">
        <v>25</v>
      </c>
      <c r="B26" s="1" t="s">
        <v>142</v>
      </c>
    </row>
    <row r="27" spans="1:2" x14ac:dyDescent="0.2">
      <c r="A27" s="1">
        <v>26</v>
      </c>
      <c r="B27" s="1" t="s">
        <v>234</v>
      </c>
    </row>
    <row r="28" spans="1:2" x14ac:dyDescent="0.2">
      <c r="A28" s="1">
        <v>27</v>
      </c>
      <c r="B28" s="1" t="s">
        <v>143</v>
      </c>
    </row>
    <row r="29" spans="1:2" x14ac:dyDescent="0.2">
      <c r="A29" s="1">
        <v>28</v>
      </c>
      <c r="B29" s="1" t="s">
        <v>144</v>
      </c>
    </row>
    <row r="30" spans="1:2" x14ac:dyDescent="0.2">
      <c r="A30" s="1">
        <v>29</v>
      </c>
      <c r="B30" s="1" t="s">
        <v>145</v>
      </c>
    </row>
    <row r="31" spans="1:2" x14ac:dyDescent="0.2">
      <c r="A31" s="1">
        <v>30</v>
      </c>
      <c r="B31" s="1" t="s">
        <v>217</v>
      </c>
    </row>
    <row r="32" spans="1:2" x14ac:dyDescent="0.2">
      <c r="A32" s="1">
        <v>31</v>
      </c>
      <c r="B32" s="1" t="s">
        <v>146</v>
      </c>
    </row>
    <row r="33" spans="1:2" x14ac:dyDescent="0.2">
      <c r="A33" s="1">
        <v>32</v>
      </c>
      <c r="B33" s="1" t="s">
        <v>147</v>
      </c>
    </row>
    <row r="34" spans="1:2" x14ac:dyDescent="0.2">
      <c r="A34" s="1">
        <v>33</v>
      </c>
      <c r="B34" s="1" t="s">
        <v>148</v>
      </c>
    </row>
    <row r="35" spans="1:2" x14ac:dyDescent="0.2">
      <c r="A35" s="1">
        <v>34</v>
      </c>
      <c r="B35" s="1" t="s">
        <v>149</v>
      </c>
    </row>
    <row r="36" spans="1:2" x14ac:dyDescent="0.2">
      <c r="A36" s="1">
        <v>35</v>
      </c>
      <c r="B36" s="1" t="s">
        <v>150</v>
      </c>
    </row>
    <row r="37" spans="1:2" x14ac:dyDescent="0.2">
      <c r="A37" s="1">
        <v>36</v>
      </c>
      <c r="B37" s="1" t="s">
        <v>151</v>
      </c>
    </row>
    <row r="38" spans="1:2" x14ac:dyDescent="0.2">
      <c r="A38" s="1">
        <v>37</v>
      </c>
      <c r="B38" s="1" t="s">
        <v>152</v>
      </c>
    </row>
    <row r="39" spans="1:2" x14ac:dyDescent="0.2">
      <c r="A39" s="1">
        <v>38</v>
      </c>
      <c r="B39" s="1" t="s">
        <v>153</v>
      </c>
    </row>
    <row r="40" spans="1:2" x14ac:dyDescent="0.2">
      <c r="A40" s="1">
        <v>39</v>
      </c>
      <c r="B40" s="1" t="s">
        <v>154</v>
      </c>
    </row>
    <row r="41" spans="1:2" x14ac:dyDescent="0.2">
      <c r="A41" s="1">
        <v>40</v>
      </c>
      <c r="B41" s="1" t="s">
        <v>155</v>
      </c>
    </row>
    <row r="42" spans="1:2" x14ac:dyDescent="0.2">
      <c r="A42" s="1">
        <v>41</v>
      </c>
      <c r="B42" s="1" t="s">
        <v>156</v>
      </c>
    </row>
    <row r="43" spans="1:2" x14ac:dyDescent="0.2">
      <c r="A43" s="1">
        <v>42</v>
      </c>
      <c r="B43" s="1" t="s">
        <v>157</v>
      </c>
    </row>
    <row r="44" spans="1:2" x14ac:dyDescent="0.2">
      <c r="A44" s="1">
        <v>43</v>
      </c>
      <c r="B44" s="1" t="s">
        <v>158</v>
      </c>
    </row>
    <row r="45" spans="1:2" x14ac:dyDescent="0.2">
      <c r="A45" s="1">
        <v>44</v>
      </c>
      <c r="B45" s="1" t="s">
        <v>228</v>
      </c>
    </row>
    <row r="46" spans="1:2" x14ac:dyDescent="0.2">
      <c r="A46" s="1">
        <v>45</v>
      </c>
      <c r="B46" s="1" t="s">
        <v>159</v>
      </c>
    </row>
    <row r="47" spans="1:2" x14ac:dyDescent="0.2">
      <c r="A47" s="1">
        <v>46</v>
      </c>
      <c r="B47" s="1" t="s">
        <v>160</v>
      </c>
    </row>
    <row r="48" spans="1:2" x14ac:dyDescent="0.2">
      <c r="A48" s="1">
        <v>47</v>
      </c>
      <c r="B48" s="1" t="s">
        <v>161</v>
      </c>
    </row>
    <row r="49" spans="1:2" x14ac:dyDescent="0.2">
      <c r="A49" s="1">
        <v>48</v>
      </c>
      <c r="B49" s="1" t="s">
        <v>162</v>
      </c>
    </row>
    <row r="50" spans="1:2" x14ac:dyDescent="0.2">
      <c r="A50" s="1">
        <v>49</v>
      </c>
      <c r="B50" s="1" t="s">
        <v>163</v>
      </c>
    </row>
    <row r="51" spans="1:2" x14ac:dyDescent="0.2">
      <c r="A51" s="1">
        <v>50</v>
      </c>
      <c r="B51" s="1" t="s">
        <v>164</v>
      </c>
    </row>
    <row r="52" spans="1:2" x14ac:dyDescent="0.2">
      <c r="A52" s="1">
        <v>51</v>
      </c>
      <c r="B52" s="1" t="s">
        <v>165</v>
      </c>
    </row>
    <row r="53" spans="1:2" x14ac:dyDescent="0.2">
      <c r="A53" s="1">
        <v>52</v>
      </c>
      <c r="B53" s="1" t="s">
        <v>166</v>
      </c>
    </row>
    <row r="54" spans="1:2" x14ac:dyDescent="0.2">
      <c r="A54" s="1">
        <v>53</v>
      </c>
      <c r="B54" s="1" t="s">
        <v>167</v>
      </c>
    </row>
    <row r="55" spans="1:2" x14ac:dyDescent="0.2">
      <c r="A55" s="1">
        <v>54</v>
      </c>
      <c r="B55" s="1" t="s">
        <v>168</v>
      </c>
    </row>
    <row r="56" spans="1:2" x14ac:dyDescent="0.2">
      <c r="A56" s="1">
        <v>55</v>
      </c>
      <c r="B56" s="1" t="s">
        <v>169</v>
      </c>
    </row>
    <row r="57" spans="1:2" x14ac:dyDescent="0.2">
      <c r="A57" s="1">
        <v>56</v>
      </c>
      <c r="B57" s="1" t="s">
        <v>170</v>
      </c>
    </row>
    <row r="58" spans="1:2" x14ac:dyDescent="0.2">
      <c r="A58" s="1">
        <v>57</v>
      </c>
      <c r="B58" s="1" t="s">
        <v>171</v>
      </c>
    </row>
    <row r="59" spans="1:2" x14ac:dyDescent="0.2">
      <c r="A59" s="1">
        <v>58</v>
      </c>
      <c r="B59" s="1" t="s">
        <v>172</v>
      </c>
    </row>
    <row r="60" spans="1:2" x14ac:dyDescent="0.2">
      <c r="A60" s="1">
        <v>59</v>
      </c>
      <c r="B60" s="1" t="s">
        <v>173</v>
      </c>
    </row>
    <row r="61" spans="1:2" x14ac:dyDescent="0.2">
      <c r="A61" s="1">
        <v>60</v>
      </c>
      <c r="B61" s="1" t="s">
        <v>174</v>
      </c>
    </row>
    <row r="62" spans="1:2" x14ac:dyDescent="0.2">
      <c r="A62" s="1">
        <v>61</v>
      </c>
      <c r="B62" s="1" t="s">
        <v>175</v>
      </c>
    </row>
    <row r="63" spans="1:2" x14ac:dyDescent="0.2">
      <c r="A63" s="1">
        <v>62</v>
      </c>
      <c r="B63" s="1" t="s">
        <v>182</v>
      </c>
    </row>
    <row r="64" spans="1:2" x14ac:dyDescent="0.2">
      <c r="A64" s="1">
        <v>63</v>
      </c>
      <c r="B64" s="1" t="s">
        <v>190</v>
      </c>
    </row>
    <row r="65" spans="1:2" x14ac:dyDescent="0.2">
      <c r="A65" s="1">
        <v>64</v>
      </c>
      <c r="B65" s="1" t="s">
        <v>192</v>
      </c>
    </row>
    <row r="66" spans="1:2" x14ac:dyDescent="0.2">
      <c r="A66" s="1">
        <v>65</v>
      </c>
      <c r="B66" s="1" t="s">
        <v>207</v>
      </c>
    </row>
    <row r="67" spans="1:2" x14ac:dyDescent="0.2">
      <c r="A67" s="1">
        <v>66</v>
      </c>
      <c r="B67" s="1" t="s">
        <v>208</v>
      </c>
    </row>
    <row r="68" spans="1:2" x14ac:dyDescent="0.2">
      <c r="A68" s="1">
        <v>67</v>
      </c>
      <c r="B68" s="1" t="s">
        <v>211</v>
      </c>
    </row>
    <row r="69" spans="1:2" x14ac:dyDescent="0.2">
      <c r="A69" s="1">
        <v>68</v>
      </c>
      <c r="B69" s="1" t="s">
        <v>218</v>
      </c>
    </row>
    <row r="70" spans="1:2" x14ac:dyDescent="0.2">
      <c r="A70" s="1">
        <v>69</v>
      </c>
      <c r="B70" s="1" t="s">
        <v>235</v>
      </c>
    </row>
    <row r="71" spans="1:2" x14ac:dyDescent="0.2">
      <c r="A71" s="1">
        <v>70</v>
      </c>
      <c r="B71" s="1" t="s">
        <v>237</v>
      </c>
    </row>
    <row r="72" spans="1:2" x14ac:dyDescent="0.2">
      <c r="A72" s="1">
        <v>71</v>
      </c>
      <c r="B72" s="1" t="s">
        <v>238</v>
      </c>
    </row>
    <row r="73" spans="1:2" x14ac:dyDescent="0.2">
      <c r="A73" s="1">
        <v>72</v>
      </c>
      <c r="B73" s="1" t="s">
        <v>353</v>
      </c>
    </row>
    <row r="74" spans="1:2" x14ac:dyDescent="0.2">
      <c r="A74" s="1">
        <v>73</v>
      </c>
      <c r="B74" s="1" t="s">
        <v>999</v>
      </c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6"/>
  <sheetViews>
    <sheetView zoomScaleNormal="100" workbookViewId="0">
      <pane xSplit="3" ySplit="1" topLeftCell="K135" activePane="bottomRight" state="frozen"/>
      <selection pane="topRight" activeCell="D1" sqref="D1"/>
      <selection pane="bottomLeft" activeCell="A2" sqref="A2"/>
      <selection pane="bottomRight" activeCell="Q158" sqref="Q158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9.140625" style="38"/>
    <col min="4" max="4" width="9.140625" style="39"/>
    <col min="5" max="5" width="15.42578125" style="39" customWidth="1"/>
    <col min="6" max="6" width="9.140625" style="39"/>
    <col min="7" max="7" width="10.5703125" style="39" customWidth="1"/>
    <col min="8" max="8" width="15.42578125" style="39" customWidth="1"/>
    <col min="9" max="9" width="15" style="45" customWidth="1"/>
    <col min="10" max="10" width="9.42578125" style="45" customWidth="1"/>
    <col min="11" max="11" width="10.42578125" style="45" customWidth="1"/>
    <col min="12" max="12" width="12.28515625" style="45" customWidth="1"/>
    <col min="13" max="13" width="9" style="45" customWidth="1"/>
    <col min="14" max="14" width="15" style="39" bestFit="1" customWidth="1"/>
    <col min="15" max="15" width="13.5703125" style="39" customWidth="1"/>
    <col min="16" max="16" width="39" style="37" customWidth="1"/>
    <col min="17" max="17" width="28" style="37" customWidth="1"/>
    <col min="18" max="16384" width="9.140625" style="37"/>
  </cols>
  <sheetData>
    <row r="1" spans="1:21" s="67" customFormat="1" ht="15" x14ac:dyDescent="0.25">
      <c r="A1" s="67" t="s">
        <v>118</v>
      </c>
      <c r="B1" s="67" t="s">
        <v>178</v>
      </c>
      <c r="C1" s="80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6" t="s">
        <v>177</v>
      </c>
      <c r="J1" s="86" t="s">
        <v>643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7" t="s">
        <v>264</v>
      </c>
      <c r="Q1" s="67" t="s">
        <v>241</v>
      </c>
      <c r="R1" s="139" t="s">
        <v>294</v>
      </c>
      <c r="S1" s="143" t="s">
        <v>635</v>
      </c>
      <c r="T1" s="143" t="s">
        <v>279</v>
      </c>
      <c r="U1" s="144" t="s">
        <v>643</v>
      </c>
    </row>
    <row r="2" spans="1:21" ht="15" x14ac:dyDescent="0.25">
      <c r="A2" s="37">
        <v>6519860601</v>
      </c>
      <c r="B2" s="37" t="s">
        <v>201</v>
      </c>
      <c r="C2" s="38">
        <v>31573</v>
      </c>
      <c r="D2" s="39">
        <v>10</v>
      </c>
      <c r="F2" s="39">
        <f>D2*0.3048</f>
        <v>3.048</v>
      </c>
      <c r="G2" s="39">
        <f xml:space="preserve"> 60-(14.41*(LN(F2)))</f>
        <v>43.940261958950401</v>
      </c>
      <c r="R2" s="138">
        <v>1986</v>
      </c>
      <c r="S2" s="141">
        <v>12.063636363636363</v>
      </c>
      <c r="T2" s="141">
        <v>41.472361865621721</v>
      </c>
      <c r="U2" s="140"/>
    </row>
    <row r="3" spans="1:21" ht="15" x14ac:dyDescent="0.25">
      <c r="A3" s="37">
        <v>6519860602</v>
      </c>
      <c r="B3" s="37" t="s">
        <v>201</v>
      </c>
      <c r="C3" s="38">
        <v>31580</v>
      </c>
      <c r="D3" s="39">
        <v>7.5</v>
      </c>
      <c r="F3" s="39">
        <f t="shared" ref="F3:F76" si="0">D3*0.3048</f>
        <v>2.286</v>
      </c>
      <c r="G3" s="39">
        <f t="shared" ref="G3:G76" si="1" xml:space="preserve"> 60-(14.41*(LN(F3)))</f>
        <v>48.085760622980558</v>
      </c>
      <c r="R3" s="138">
        <v>1987</v>
      </c>
      <c r="S3" s="141"/>
      <c r="T3" s="141"/>
      <c r="U3" s="140"/>
    </row>
    <row r="4" spans="1:21" ht="15" x14ac:dyDescent="0.25">
      <c r="A4" s="37">
        <v>6519860603</v>
      </c>
      <c r="B4" s="37" t="s">
        <v>201</v>
      </c>
      <c r="C4" s="38">
        <v>31588</v>
      </c>
      <c r="D4" s="39">
        <v>10.8</v>
      </c>
      <c r="F4" s="39">
        <f t="shared" si="0"/>
        <v>3.2918400000000005</v>
      </c>
      <c r="G4" s="39">
        <f t="shared" si="1"/>
        <v>42.831253356178792</v>
      </c>
      <c r="R4" s="138">
        <v>1988</v>
      </c>
      <c r="S4" s="141"/>
      <c r="T4" s="141"/>
      <c r="U4" s="140"/>
    </row>
    <row r="5" spans="1:21" ht="15" x14ac:dyDescent="0.25">
      <c r="A5" s="37">
        <v>6519860701</v>
      </c>
      <c r="B5" s="37" t="s">
        <v>201</v>
      </c>
      <c r="C5" s="38">
        <v>31594</v>
      </c>
      <c r="D5" s="39">
        <v>12.2</v>
      </c>
      <c r="F5" s="39">
        <f t="shared" si="0"/>
        <v>3.7185600000000001</v>
      </c>
      <c r="G5" s="39">
        <f t="shared" si="1"/>
        <v>41.074821084432571</v>
      </c>
      <c r="R5" s="138">
        <v>1989</v>
      </c>
      <c r="S5" s="141"/>
      <c r="T5" s="141"/>
      <c r="U5" s="140"/>
    </row>
    <row r="6" spans="1:21" ht="15" x14ac:dyDescent="0.25">
      <c r="A6" s="37">
        <v>6519860702</v>
      </c>
      <c r="B6" s="37" t="s">
        <v>201</v>
      </c>
      <c r="C6" s="38">
        <v>31601</v>
      </c>
      <c r="D6" s="39">
        <v>13</v>
      </c>
      <c r="F6" s="39">
        <f t="shared" si="0"/>
        <v>3.9624000000000001</v>
      </c>
      <c r="G6" s="39">
        <f t="shared" si="1"/>
        <v>40.159592907973853</v>
      </c>
      <c r="R6" s="138">
        <v>1990</v>
      </c>
      <c r="S6" s="141"/>
      <c r="T6" s="141"/>
      <c r="U6" s="140"/>
    </row>
    <row r="7" spans="1:21" ht="15" x14ac:dyDescent="0.25">
      <c r="A7" s="37">
        <v>6519860703</v>
      </c>
      <c r="B7" s="37" t="s">
        <v>201</v>
      </c>
      <c r="C7" s="38">
        <v>31608</v>
      </c>
      <c r="D7" s="39">
        <v>16</v>
      </c>
      <c r="F7" s="39">
        <f t="shared" si="0"/>
        <v>4.8768000000000002</v>
      </c>
      <c r="G7" s="39">
        <f t="shared" si="1"/>
        <v>37.167509661519347</v>
      </c>
      <c r="R7" s="138">
        <v>1991</v>
      </c>
      <c r="S7" s="141"/>
      <c r="T7" s="141"/>
      <c r="U7" s="140"/>
    </row>
    <row r="8" spans="1:21" ht="15" x14ac:dyDescent="0.25">
      <c r="A8" s="37">
        <v>6519860704</v>
      </c>
      <c r="B8" s="37" t="s">
        <v>201</v>
      </c>
      <c r="C8" s="38">
        <v>31616</v>
      </c>
      <c r="D8" s="39">
        <v>13</v>
      </c>
      <c r="F8" s="39">
        <f t="shared" si="0"/>
        <v>3.9624000000000001</v>
      </c>
      <c r="G8" s="39">
        <f t="shared" si="1"/>
        <v>40.159592907973853</v>
      </c>
      <c r="R8" s="138">
        <v>1992</v>
      </c>
      <c r="S8" s="141"/>
      <c r="T8" s="141"/>
      <c r="U8" s="140"/>
    </row>
    <row r="9" spans="1:21" ht="15" x14ac:dyDescent="0.25">
      <c r="A9" s="37">
        <v>6519860705</v>
      </c>
      <c r="B9" s="37" t="s">
        <v>201</v>
      </c>
      <c r="C9" s="38">
        <v>31623</v>
      </c>
      <c r="D9" s="39">
        <v>12</v>
      </c>
      <c r="F9" s="39">
        <f t="shared" si="0"/>
        <v>3.6576000000000004</v>
      </c>
      <c r="G9" s="39">
        <f t="shared" si="1"/>
        <v>41.313008325549511</v>
      </c>
      <c r="R9" s="138">
        <v>1993</v>
      </c>
      <c r="S9" s="141"/>
      <c r="T9" s="141"/>
      <c r="U9" s="140"/>
    </row>
    <row r="10" spans="1:21" ht="15" x14ac:dyDescent="0.25">
      <c r="A10" s="37">
        <v>6519860801</v>
      </c>
      <c r="B10" s="37" t="s">
        <v>201</v>
      </c>
      <c r="C10" s="38">
        <v>31630</v>
      </c>
      <c r="D10" s="39">
        <v>13.8</v>
      </c>
      <c r="F10" s="39">
        <f t="shared" si="0"/>
        <v>4.2062400000000002</v>
      </c>
      <c r="G10" s="39">
        <f t="shared" si="1"/>
        <v>39.299038735923475</v>
      </c>
      <c r="R10" s="138">
        <v>1994</v>
      </c>
      <c r="S10" s="141"/>
      <c r="T10" s="141"/>
      <c r="U10" s="140"/>
    </row>
    <row r="11" spans="1:21" ht="15" x14ac:dyDescent="0.25">
      <c r="A11" s="37">
        <v>6519860802</v>
      </c>
      <c r="B11" s="37" t="s">
        <v>201</v>
      </c>
      <c r="C11" s="38">
        <v>31636</v>
      </c>
      <c r="D11" s="39">
        <v>11.8</v>
      </c>
      <c r="F11" s="39">
        <f t="shared" si="0"/>
        <v>3.5966400000000003</v>
      </c>
      <c r="G11" s="39">
        <f t="shared" si="1"/>
        <v>41.555198900488563</v>
      </c>
      <c r="R11" s="138">
        <v>1995</v>
      </c>
      <c r="S11" s="141"/>
      <c r="T11" s="141"/>
      <c r="U11" s="140"/>
    </row>
    <row r="12" spans="1:21" ht="15" x14ac:dyDescent="0.25">
      <c r="A12" s="37">
        <v>6519860803</v>
      </c>
      <c r="B12" s="37" t="s">
        <v>201</v>
      </c>
      <c r="C12" s="38">
        <v>31643</v>
      </c>
      <c r="D12" s="39">
        <v>12.6</v>
      </c>
      <c r="F12" s="39">
        <f t="shared" si="0"/>
        <v>3.8404799999999999</v>
      </c>
      <c r="G12" s="39">
        <f t="shared" si="1"/>
        <v>40.609942059867997</v>
      </c>
      <c r="R12" s="138">
        <v>1996</v>
      </c>
      <c r="S12" s="141"/>
      <c r="T12" s="141"/>
      <c r="U12" s="140"/>
    </row>
    <row r="13" spans="1:21" ht="15" x14ac:dyDescent="0.25">
      <c r="A13" s="37">
        <v>6519860901</v>
      </c>
      <c r="B13" s="37" t="s">
        <v>201</v>
      </c>
      <c r="C13" s="38">
        <v>31670</v>
      </c>
      <c r="D13" s="39">
        <v>11</v>
      </c>
      <c r="E13" s="39">
        <f>AVERAGE(D2:D12)</f>
        <v>12.063636363636363</v>
      </c>
      <c r="F13" s="39">
        <f t="shared" si="0"/>
        <v>3.3528000000000002</v>
      </c>
      <c r="G13" s="39">
        <f t="shared" si="1"/>
        <v>42.566842267970074</v>
      </c>
      <c r="H13" s="39">
        <f>AVERAGE(G2:G12)</f>
        <v>41.472361865621721</v>
      </c>
      <c r="R13" s="138">
        <v>1997</v>
      </c>
      <c r="S13" s="141"/>
      <c r="T13" s="141"/>
      <c r="U13" s="140"/>
    </row>
    <row r="14" spans="1:21" ht="15" x14ac:dyDescent="0.25">
      <c r="A14" s="37">
        <v>6520020701</v>
      </c>
      <c r="B14" s="37" t="s">
        <v>201</v>
      </c>
      <c r="C14" s="38">
        <v>37444</v>
      </c>
      <c r="D14" s="39">
        <v>33</v>
      </c>
      <c r="F14" s="39">
        <f t="shared" si="0"/>
        <v>10.058400000000001</v>
      </c>
      <c r="G14" s="39">
        <f t="shared" si="1"/>
        <v>26.735839188262617</v>
      </c>
      <c r="I14" s="45">
        <v>0.1</v>
      </c>
      <c r="K14" s="45">
        <f>(9.81*(LN(I14)))+30.6</f>
        <v>8.0116402377284146</v>
      </c>
      <c r="R14" s="138">
        <v>1998</v>
      </c>
      <c r="S14" s="141"/>
      <c r="T14" s="141"/>
      <c r="U14" s="140"/>
    </row>
    <row r="15" spans="1:21" ht="15" x14ac:dyDescent="0.25">
      <c r="A15" s="37">
        <v>6520020702</v>
      </c>
      <c r="B15" s="37" t="s">
        <v>201</v>
      </c>
      <c r="C15" s="38">
        <v>37449</v>
      </c>
      <c r="D15" s="39">
        <v>26</v>
      </c>
      <c r="F15" s="39">
        <f t="shared" si="0"/>
        <v>7.9248000000000003</v>
      </c>
      <c r="G15" s="39">
        <f t="shared" si="1"/>
        <v>30.171342036105038</v>
      </c>
      <c r="I15" s="45">
        <v>0.59</v>
      </c>
      <c r="K15" s="45">
        <f>(9.81*(LN(I15)))+30.6</f>
        <v>25.423922800171933</v>
      </c>
      <c r="R15" s="138">
        <v>1999</v>
      </c>
      <c r="S15" s="141"/>
      <c r="T15" s="141"/>
      <c r="U15" s="140"/>
    </row>
    <row r="16" spans="1:21" ht="15" x14ac:dyDescent="0.25">
      <c r="A16" s="37">
        <v>6520020703</v>
      </c>
      <c r="B16" s="37" t="s">
        <v>201</v>
      </c>
      <c r="C16" s="38">
        <v>37456</v>
      </c>
      <c r="D16" s="39">
        <v>31</v>
      </c>
      <c r="F16" s="39">
        <f t="shared" si="0"/>
        <v>9.4488000000000003</v>
      </c>
      <c r="G16" s="39">
        <f t="shared" si="1"/>
        <v>27.636757532363639</v>
      </c>
      <c r="I16" s="45">
        <v>0.7</v>
      </c>
      <c r="K16" s="45">
        <f>(9.81*(LN(I16)))+30.6</f>
        <v>27.101018799961036</v>
      </c>
      <c r="R16" s="138">
        <v>2000</v>
      </c>
      <c r="S16" s="141"/>
      <c r="T16" s="141"/>
      <c r="U16" s="140"/>
    </row>
    <row r="17" spans="1:21" ht="15" x14ac:dyDescent="0.25">
      <c r="A17" s="37">
        <v>6520020801</v>
      </c>
      <c r="B17" s="37" t="s">
        <v>201</v>
      </c>
      <c r="C17" s="38">
        <v>37471</v>
      </c>
      <c r="D17" s="39">
        <v>20</v>
      </c>
      <c r="F17" s="39">
        <f t="shared" si="0"/>
        <v>6.0960000000000001</v>
      </c>
      <c r="G17" s="39">
        <f t="shared" si="1"/>
        <v>33.952011087081587</v>
      </c>
      <c r="R17" s="138">
        <v>2001</v>
      </c>
      <c r="S17" s="141"/>
      <c r="T17" s="141"/>
      <c r="U17" s="140"/>
    </row>
    <row r="18" spans="1:21" ht="15" x14ac:dyDescent="0.25">
      <c r="A18" s="37">
        <v>6520020802</v>
      </c>
      <c r="B18" s="37" t="s">
        <v>201</v>
      </c>
      <c r="C18" s="38">
        <v>37487</v>
      </c>
      <c r="D18" s="39">
        <v>15</v>
      </c>
      <c r="F18" s="39">
        <f t="shared" si="0"/>
        <v>4.5720000000000001</v>
      </c>
      <c r="G18" s="39">
        <f t="shared" si="1"/>
        <v>38.097509751111744</v>
      </c>
      <c r="I18" s="45">
        <v>1.66</v>
      </c>
      <c r="K18" s="45">
        <f t="shared" ref="K18:K25" si="2">(9.81*(LN(I18)))+30.6</f>
        <v>35.571880679234511</v>
      </c>
      <c r="R18" s="138">
        <v>2002</v>
      </c>
      <c r="S18" s="141"/>
      <c r="T18" s="141"/>
      <c r="U18" s="140"/>
    </row>
    <row r="19" spans="1:21" ht="15" x14ac:dyDescent="0.25">
      <c r="A19" s="37">
        <v>6520020803</v>
      </c>
      <c r="B19" s="37" t="s">
        <v>201</v>
      </c>
      <c r="C19" s="38">
        <v>37496</v>
      </c>
      <c r="D19" s="39">
        <v>15</v>
      </c>
      <c r="F19" s="39">
        <f t="shared" si="0"/>
        <v>4.5720000000000001</v>
      </c>
      <c r="G19" s="39">
        <f t="shared" si="1"/>
        <v>38.097509751111744</v>
      </c>
      <c r="I19" s="45">
        <v>2.5499999999999998</v>
      </c>
      <c r="K19" s="45">
        <f t="shared" si="2"/>
        <v>39.783075853460986</v>
      </c>
      <c r="R19" s="138">
        <v>2003</v>
      </c>
      <c r="S19" s="141">
        <v>18.375</v>
      </c>
      <c r="T19" s="141">
        <v>35.683548701749615</v>
      </c>
      <c r="U19" s="141">
        <v>0.79249999999999998</v>
      </c>
    </row>
    <row r="20" spans="1:21" ht="15" x14ac:dyDescent="0.25">
      <c r="A20" s="37">
        <v>6520020901</v>
      </c>
      <c r="B20" s="37" t="s">
        <v>201</v>
      </c>
      <c r="C20" s="38">
        <v>37515</v>
      </c>
      <c r="D20" s="39">
        <v>17</v>
      </c>
      <c r="F20" s="39">
        <f t="shared" si="0"/>
        <v>5.1816000000000004</v>
      </c>
      <c r="G20" s="39">
        <f t="shared" si="1"/>
        <v>36.293908861144516</v>
      </c>
      <c r="I20" s="45">
        <v>0.56999999999999995</v>
      </c>
      <c r="K20" s="45">
        <f t="shared" si="2"/>
        <v>25.085613412913759</v>
      </c>
      <c r="M20" s="45" t="e">
        <f>AVERAGE(L20,H20)</f>
        <v>#DIV/0!</v>
      </c>
      <c r="R20" s="138">
        <v>2004</v>
      </c>
      <c r="S20" s="141"/>
      <c r="T20" s="141"/>
      <c r="U20" s="141"/>
    </row>
    <row r="21" spans="1:21" ht="15" x14ac:dyDescent="0.25">
      <c r="A21" s="37">
        <v>6520030601</v>
      </c>
      <c r="B21" s="37" t="s">
        <v>201</v>
      </c>
      <c r="C21" s="38">
        <v>37792</v>
      </c>
      <c r="D21" s="72">
        <v>26</v>
      </c>
      <c r="F21" s="39">
        <f t="shared" si="0"/>
        <v>7.9248000000000003</v>
      </c>
      <c r="G21" s="39">
        <f t="shared" si="1"/>
        <v>30.171342036105038</v>
      </c>
      <c r="I21" s="73">
        <v>0.42</v>
      </c>
      <c r="K21" s="45">
        <f t="shared" si="2"/>
        <v>22.089819430816668</v>
      </c>
      <c r="N21" s="39">
        <v>23</v>
      </c>
      <c r="R21" s="138">
        <v>2005</v>
      </c>
      <c r="S21" s="141">
        <v>16.136363636363637</v>
      </c>
      <c r="T21" s="141">
        <v>37.456032562133039</v>
      </c>
      <c r="U21" s="141">
        <v>0.66</v>
      </c>
    </row>
    <row r="22" spans="1:21" ht="15" x14ac:dyDescent="0.25">
      <c r="A22" s="37">
        <v>6520030602</v>
      </c>
      <c r="B22" s="37" t="s">
        <v>201</v>
      </c>
      <c r="C22" s="38">
        <v>37802</v>
      </c>
      <c r="D22" s="72">
        <v>22</v>
      </c>
      <c r="F22" s="39">
        <f t="shared" si="0"/>
        <v>6.7056000000000004</v>
      </c>
      <c r="G22" s="39">
        <f t="shared" si="1"/>
        <v>32.57859139610126</v>
      </c>
      <c r="I22" s="73">
        <v>0.1</v>
      </c>
      <c r="K22" s="45">
        <f t="shared" si="2"/>
        <v>8.0116402377284146</v>
      </c>
      <c r="N22" s="39">
        <v>20</v>
      </c>
      <c r="R22" s="138">
        <v>2006</v>
      </c>
      <c r="S22" s="141">
        <v>16.181818181818183</v>
      </c>
      <c r="T22" s="141">
        <v>37.205027553866223</v>
      </c>
      <c r="U22" s="141">
        <v>1.0879999999999999</v>
      </c>
    </row>
    <row r="23" spans="1:21" ht="15" x14ac:dyDescent="0.25">
      <c r="A23" s="37">
        <v>6520030701</v>
      </c>
      <c r="B23" s="37" t="s">
        <v>201</v>
      </c>
      <c r="C23" s="38">
        <v>37810</v>
      </c>
      <c r="D23" s="72">
        <v>20</v>
      </c>
      <c r="F23" s="39">
        <f t="shared" si="0"/>
        <v>6.0960000000000001</v>
      </c>
      <c r="G23" s="39">
        <f t="shared" si="1"/>
        <v>33.952011087081587</v>
      </c>
      <c r="I23" s="73">
        <v>1.1000000000000001</v>
      </c>
      <c r="K23" s="45">
        <f t="shared" si="2"/>
        <v>31.534992863880429</v>
      </c>
      <c r="N23" s="39">
        <v>22</v>
      </c>
      <c r="R23" s="138">
        <v>2007</v>
      </c>
      <c r="S23" s="141"/>
      <c r="T23" s="141"/>
      <c r="U23" s="141"/>
    </row>
    <row r="24" spans="1:21" ht="15" x14ac:dyDescent="0.25">
      <c r="A24" s="37">
        <v>6520030702</v>
      </c>
      <c r="B24" s="37" t="s">
        <v>201</v>
      </c>
      <c r="C24" s="38">
        <v>37820</v>
      </c>
      <c r="D24" s="72">
        <v>22</v>
      </c>
      <c r="F24" s="39">
        <f t="shared" si="0"/>
        <v>6.7056000000000004</v>
      </c>
      <c r="G24" s="39">
        <f t="shared" si="1"/>
        <v>32.57859139610126</v>
      </c>
      <c r="I24" s="73">
        <v>0.66</v>
      </c>
      <c r="K24" s="45">
        <f t="shared" si="2"/>
        <v>26.523793494736061</v>
      </c>
      <c r="N24" s="39">
        <v>20</v>
      </c>
      <c r="R24" s="138">
        <v>2008</v>
      </c>
      <c r="S24" s="141">
        <v>17</v>
      </c>
      <c r="T24" s="141">
        <v>36.649081614280895</v>
      </c>
      <c r="U24" s="141">
        <v>1.3699999999999999</v>
      </c>
    </row>
    <row r="25" spans="1:21" ht="15" x14ac:dyDescent="0.25">
      <c r="A25" s="37">
        <v>6520030703</v>
      </c>
      <c r="B25" s="37" t="s">
        <v>201</v>
      </c>
      <c r="C25" s="38">
        <v>37830</v>
      </c>
      <c r="D25" s="72">
        <v>17</v>
      </c>
      <c r="F25" s="39">
        <f t="shared" si="0"/>
        <v>5.1816000000000004</v>
      </c>
      <c r="G25" s="39">
        <f t="shared" si="1"/>
        <v>36.293908861144516</v>
      </c>
      <c r="I25" s="73">
        <v>1.8</v>
      </c>
      <c r="K25" s="45">
        <f t="shared" si="2"/>
        <v>36.366187182689792</v>
      </c>
      <c r="N25" s="39">
        <v>22</v>
      </c>
      <c r="R25" s="138">
        <v>2009</v>
      </c>
      <c r="S25" s="141"/>
      <c r="T25" s="141"/>
      <c r="U25" s="141"/>
    </row>
    <row r="26" spans="1:21" ht="15" x14ac:dyDescent="0.25">
      <c r="A26" s="37">
        <v>6520030801</v>
      </c>
      <c r="B26" s="37" t="s">
        <v>201</v>
      </c>
      <c r="C26" s="38">
        <v>37839</v>
      </c>
      <c r="D26" s="72">
        <v>16</v>
      </c>
      <c r="F26" s="39">
        <f t="shared" si="0"/>
        <v>4.8768000000000002</v>
      </c>
      <c r="G26" s="39">
        <f t="shared" si="1"/>
        <v>37.167509661519347</v>
      </c>
      <c r="I26" s="73">
        <v>0.19</v>
      </c>
      <c r="K26" s="45">
        <f>(9.81*(LN(I26)))+30.6</f>
        <v>14.308226861079607</v>
      </c>
      <c r="N26" s="39">
        <v>25</v>
      </c>
      <c r="R26" s="138">
        <v>2010</v>
      </c>
      <c r="S26" s="141">
        <v>17.46153846153846</v>
      </c>
      <c r="T26" s="141">
        <v>36.500470455195384</v>
      </c>
      <c r="U26" s="141">
        <v>0.89375000000000004</v>
      </c>
    </row>
    <row r="27" spans="1:21" ht="15" x14ac:dyDescent="0.25">
      <c r="A27" s="37">
        <v>6520030802</v>
      </c>
      <c r="B27" s="37" t="s">
        <v>201</v>
      </c>
      <c r="C27" s="38">
        <v>37849</v>
      </c>
      <c r="D27" s="72">
        <v>13</v>
      </c>
      <c r="F27" s="39">
        <f t="shared" si="0"/>
        <v>3.9624000000000001</v>
      </c>
      <c r="G27" s="39">
        <f t="shared" si="1"/>
        <v>40.159592907973853</v>
      </c>
      <c r="I27" s="73">
        <v>1.9</v>
      </c>
      <c r="K27" s="45">
        <f t="shared" ref="K27:K103" si="3">(9.81*(LN(I27)))+30.6</f>
        <v>36.896586623351197</v>
      </c>
      <c r="N27" s="39">
        <v>24</v>
      </c>
      <c r="R27" s="138">
        <v>2011</v>
      </c>
      <c r="S27" s="141">
        <v>19.333333333333332</v>
      </c>
      <c r="T27" s="141">
        <v>35.067518281340718</v>
      </c>
      <c r="U27" s="141">
        <v>1.6700000000000002</v>
      </c>
    </row>
    <row r="28" spans="1:21" ht="15" x14ac:dyDescent="0.25">
      <c r="A28" s="37">
        <v>6520030803</v>
      </c>
      <c r="B28" s="37" t="s">
        <v>201</v>
      </c>
      <c r="C28" s="38">
        <v>37857</v>
      </c>
      <c r="D28" s="72">
        <v>11</v>
      </c>
      <c r="F28" s="39">
        <f t="shared" si="0"/>
        <v>3.3528000000000002</v>
      </c>
      <c r="G28" s="39">
        <f t="shared" si="1"/>
        <v>42.566842267970074</v>
      </c>
      <c r="I28" s="73">
        <v>0.17</v>
      </c>
      <c r="K28" s="45">
        <f t="shared" si="3"/>
        <v>13.217103380648304</v>
      </c>
      <c r="N28" s="39">
        <v>23</v>
      </c>
      <c r="R28" s="138">
        <v>2012</v>
      </c>
      <c r="S28" s="141">
        <v>18.9583333333333</v>
      </c>
      <c r="T28" s="141">
        <v>35.1946004848961</v>
      </c>
      <c r="U28" s="142">
        <v>1.26428571428571</v>
      </c>
    </row>
    <row r="29" spans="1:21" ht="15" x14ac:dyDescent="0.25">
      <c r="A29" s="37">
        <v>6520030901</v>
      </c>
      <c r="B29" s="37" t="s">
        <v>201</v>
      </c>
      <c r="C29" s="38">
        <v>37869</v>
      </c>
      <c r="D29" s="72">
        <v>15</v>
      </c>
      <c r="F29" s="39">
        <f t="shared" si="0"/>
        <v>4.5720000000000001</v>
      </c>
      <c r="G29" s="39">
        <f t="shared" si="1"/>
        <v>38.097509751111744</v>
      </c>
      <c r="I29" s="73">
        <v>2</v>
      </c>
      <c r="K29" s="45">
        <f t="shared" si="3"/>
        <v>37.399773841293069</v>
      </c>
      <c r="N29" s="39">
        <v>20</v>
      </c>
      <c r="R29" s="354">
        <v>2013</v>
      </c>
      <c r="S29" s="39">
        <v>21.346153846153847</v>
      </c>
      <c r="T29" s="39">
        <v>33.150300194771674</v>
      </c>
      <c r="U29" s="39">
        <v>0.91142857142857159</v>
      </c>
    </row>
    <row r="30" spans="1:21" x14ac:dyDescent="0.2">
      <c r="A30" s="37">
        <v>6520030902</v>
      </c>
      <c r="B30" s="37" t="s">
        <v>201</v>
      </c>
      <c r="C30" s="38">
        <v>37880</v>
      </c>
      <c r="D30" s="72">
        <v>14</v>
      </c>
      <c r="E30" s="39">
        <f>AVERAGE(D21:D28)</f>
        <v>18.375</v>
      </c>
      <c r="F30" s="39">
        <f t="shared" si="0"/>
        <v>4.2671999999999999</v>
      </c>
      <c r="G30" s="39">
        <f t="shared" si="1"/>
        <v>39.091697029238723</v>
      </c>
      <c r="H30" s="39">
        <f>AVERAGE(G21:G28)</f>
        <v>35.683548701749615</v>
      </c>
      <c r="I30" s="73">
        <v>2.6</v>
      </c>
      <c r="J30" s="39">
        <f>AVERAGE(I21:I28)</f>
        <v>0.79249999999999998</v>
      </c>
      <c r="K30" s="45">
        <f t="shared" si="3"/>
        <v>39.973567275719148</v>
      </c>
      <c r="L30" s="39">
        <f>AVERAGE(K21:K28)</f>
        <v>23.618543759366311</v>
      </c>
      <c r="M30" s="45">
        <f>AVERAGE(L30,H30)</f>
        <v>29.651046230557963</v>
      </c>
      <c r="N30" s="39">
        <v>19</v>
      </c>
    </row>
    <row r="31" spans="1:21" x14ac:dyDescent="0.2">
      <c r="A31" s="37">
        <v>6520040601</v>
      </c>
      <c r="B31" s="37" t="s">
        <v>201</v>
      </c>
      <c r="C31" s="38">
        <v>38164</v>
      </c>
      <c r="D31" s="39">
        <v>20</v>
      </c>
      <c r="F31" s="39">
        <f t="shared" si="0"/>
        <v>6.0960000000000001</v>
      </c>
      <c r="G31" s="39">
        <f t="shared" si="1"/>
        <v>33.952011087081587</v>
      </c>
      <c r="I31" s="46">
        <v>0.72</v>
      </c>
      <c r="K31" s="45">
        <f t="shared" si="3"/>
        <v>27.377375103004326</v>
      </c>
      <c r="N31" s="39">
        <v>17</v>
      </c>
    </row>
    <row r="32" spans="1:21" x14ac:dyDescent="0.2">
      <c r="A32" s="37">
        <v>6520040701</v>
      </c>
      <c r="B32" s="37" t="s">
        <v>201</v>
      </c>
      <c r="C32" s="38">
        <v>38178</v>
      </c>
      <c r="D32" s="39">
        <v>24</v>
      </c>
      <c r="F32" s="39">
        <f t="shared" si="0"/>
        <v>7.3152000000000008</v>
      </c>
      <c r="G32" s="39">
        <f t="shared" si="1"/>
        <v>31.324757453680697</v>
      </c>
      <c r="I32" s="46">
        <v>1</v>
      </c>
      <c r="K32" s="45">
        <f t="shared" si="3"/>
        <v>30.6</v>
      </c>
      <c r="N32" s="39">
        <v>20</v>
      </c>
    </row>
    <row r="33" spans="1:14" x14ac:dyDescent="0.2">
      <c r="A33" s="37">
        <v>6520040702</v>
      </c>
      <c r="B33" s="37" t="s">
        <v>201</v>
      </c>
      <c r="C33" s="38">
        <v>38186</v>
      </c>
      <c r="D33" s="39">
        <v>23</v>
      </c>
      <c r="F33" s="39">
        <f t="shared" si="0"/>
        <v>7.0104000000000006</v>
      </c>
      <c r="G33" s="39">
        <f t="shared" si="1"/>
        <v>31.938041497455547</v>
      </c>
      <c r="I33" s="46">
        <v>0.25</v>
      </c>
      <c r="K33" s="45">
        <f t="shared" si="3"/>
        <v>17.000452317413874</v>
      </c>
      <c r="N33" s="39">
        <v>23</v>
      </c>
    </row>
    <row r="34" spans="1:14" x14ac:dyDescent="0.2">
      <c r="A34" s="37">
        <v>6520040703</v>
      </c>
      <c r="B34" s="37" t="s">
        <v>201</v>
      </c>
      <c r="C34" s="38">
        <v>38199</v>
      </c>
      <c r="D34" s="39">
        <v>19</v>
      </c>
      <c r="F34" s="39">
        <f t="shared" si="0"/>
        <v>5.7911999999999999</v>
      </c>
      <c r="G34" s="39">
        <f t="shared" si="1"/>
        <v>34.691147459206192</v>
      </c>
      <c r="I34" s="46">
        <v>1.4</v>
      </c>
      <c r="K34" s="45">
        <f t="shared" si="3"/>
        <v>33.9007926412541</v>
      </c>
      <c r="N34" s="39">
        <v>21</v>
      </c>
    </row>
    <row r="35" spans="1:14" x14ac:dyDescent="0.2">
      <c r="A35" s="37">
        <v>6520040801</v>
      </c>
      <c r="B35" s="37" t="s">
        <v>201</v>
      </c>
      <c r="C35" s="38">
        <v>38213</v>
      </c>
      <c r="D35" s="39">
        <v>18</v>
      </c>
      <c r="F35" s="39">
        <f t="shared" si="0"/>
        <v>5.4864000000000006</v>
      </c>
      <c r="G35" s="39">
        <f t="shared" si="1"/>
        <v>35.470256117710861</v>
      </c>
      <c r="I35" s="46">
        <v>1.2</v>
      </c>
      <c r="K35" s="45">
        <f t="shared" si="3"/>
        <v>32.388574472148697</v>
      </c>
      <c r="N35" s="39">
        <v>20</v>
      </c>
    </row>
    <row r="36" spans="1:14" x14ac:dyDescent="0.2">
      <c r="A36" s="37">
        <v>6520040802</v>
      </c>
      <c r="B36" s="37" t="s">
        <v>201</v>
      </c>
      <c r="C36" s="38">
        <v>38229</v>
      </c>
      <c r="D36" s="39">
        <v>17</v>
      </c>
      <c r="F36" s="39">
        <f t="shared" si="0"/>
        <v>5.1816000000000004</v>
      </c>
      <c r="G36" s="39">
        <f t="shared" si="1"/>
        <v>36.293908861144516</v>
      </c>
      <c r="I36" s="46">
        <v>1.4</v>
      </c>
      <c r="K36" s="45">
        <f t="shared" si="3"/>
        <v>33.9007926412541</v>
      </c>
      <c r="N36" s="39">
        <v>20</v>
      </c>
    </row>
    <row r="37" spans="1:14" x14ac:dyDescent="0.2">
      <c r="A37" s="37">
        <v>6520040901</v>
      </c>
      <c r="B37" s="37" t="s">
        <v>201</v>
      </c>
      <c r="C37" s="38">
        <v>38242</v>
      </c>
      <c r="D37" s="39">
        <v>19</v>
      </c>
      <c r="F37" s="39">
        <f t="shared" si="0"/>
        <v>5.7911999999999999</v>
      </c>
      <c r="G37" s="39">
        <f t="shared" si="1"/>
        <v>34.691147459206192</v>
      </c>
      <c r="I37" s="46">
        <v>1.2</v>
      </c>
      <c r="K37" s="45">
        <f t="shared" si="3"/>
        <v>32.388574472148697</v>
      </c>
      <c r="M37" s="45" t="e">
        <f>AVERAGE(L37,H37)</f>
        <v>#DIV/0!</v>
      </c>
      <c r="N37" s="39">
        <v>20</v>
      </c>
    </row>
    <row r="38" spans="1:14" x14ac:dyDescent="0.2">
      <c r="A38" s="37">
        <v>6520050601</v>
      </c>
      <c r="B38" s="37" t="s">
        <v>201</v>
      </c>
      <c r="C38" s="38">
        <v>38521</v>
      </c>
      <c r="D38" s="39">
        <v>20</v>
      </c>
      <c r="E38" s="29"/>
      <c r="F38" s="39">
        <f t="shared" si="0"/>
        <v>6.0960000000000001</v>
      </c>
      <c r="G38" s="39">
        <f t="shared" si="1"/>
        <v>33.952011087081587</v>
      </c>
      <c r="H38" s="29"/>
      <c r="I38" s="30">
        <v>0.53</v>
      </c>
      <c r="K38" s="45">
        <f t="shared" si="3"/>
        <v>24.371844147403142</v>
      </c>
      <c r="N38" s="39">
        <v>20</v>
      </c>
    </row>
    <row r="39" spans="1:14" x14ac:dyDescent="0.2">
      <c r="A39" s="37">
        <v>6520050602</v>
      </c>
      <c r="B39" s="37" t="s">
        <v>201</v>
      </c>
      <c r="C39" s="38">
        <v>38528</v>
      </c>
      <c r="D39" s="39">
        <v>20</v>
      </c>
      <c r="F39" s="39">
        <f t="shared" si="0"/>
        <v>6.0960000000000001</v>
      </c>
      <c r="G39" s="39">
        <f t="shared" si="1"/>
        <v>33.952011087081587</v>
      </c>
      <c r="N39" s="39">
        <v>20</v>
      </c>
    </row>
    <row r="40" spans="1:14" x14ac:dyDescent="0.2">
      <c r="A40" s="37">
        <v>6520050701</v>
      </c>
      <c r="B40" s="37" t="s">
        <v>201</v>
      </c>
      <c r="C40" s="38">
        <v>38535</v>
      </c>
      <c r="D40" s="39">
        <v>20</v>
      </c>
      <c r="E40" s="29"/>
      <c r="F40" s="39">
        <f t="shared" si="0"/>
        <v>6.0960000000000001</v>
      </c>
      <c r="G40" s="39">
        <f t="shared" si="1"/>
        <v>33.952011087081587</v>
      </c>
      <c r="H40" s="29"/>
      <c r="I40" s="30">
        <v>0.05</v>
      </c>
      <c r="K40" s="45">
        <f t="shared" si="3"/>
        <v>1.2118663964353509</v>
      </c>
      <c r="N40" s="39">
        <v>20</v>
      </c>
    </row>
    <row r="41" spans="1:14" x14ac:dyDescent="0.2">
      <c r="A41" s="37">
        <v>6520050702</v>
      </c>
      <c r="B41" s="37" t="s">
        <v>201</v>
      </c>
      <c r="C41" s="38">
        <v>38542</v>
      </c>
      <c r="D41" s="39">
        <v>22.5</v>
      </c>
      <c r="F41" s="39">
        <f t="shared" si="0"/>
        <v>6.8580000000000005</v>
      </c>
      <c r="G41" s="39">
        <f t="shared" si="1"/>
        <v>32.254757543273101</v>
      </c>
      <c r="N41" s="39">
        <v>22</v>
      </c>
    </row>
    <row r="42" spans="1:14" x14ac:dyDescent="0.2">
      <c r="A42" s="37">
        <v>6520050703</v>
      </c>
      <c r="B42" s="37" t="s">
        <v>201</v>
      </c>
      <c r="C42" s="38">
        <v>38550</v>
      </c>
      <c r="D42" s="39">
        <v>17</v>
      </c>
      <c r="E42" s="29"/>
      <c r="F42" s="39">
        <f t="shared" si="0"/>
        <v>5.1816000000000004</v>
      </c>
      <c r="G42" s="39">
        <f t="shared" si="1"/>
        <v>36.293908861144516</v>
      </c>
      <c r="H42" s="29"/>
      <c r="I42" s="30">
        <v>0.53</v>
      </c>
      <c r="K42" s="45">
        <f t="shared" si="3"/>
        <v>24.371844147403142</v>
      </c>
      <c r="N42" s="39">
        <v>26</v>
      </c>
    </row>
    <row r="43" spans="1:14" x14ac:dyDescent="0.2">
      <c r="A43" s="37">
        <v>6520050704</v>
      </c>
      <c r="B43" s="37" t="s">
        <v>201</v>
      </c>
      <c r="C43" s="38">
        <v>38556</v>
      </c>
      <c r="D43" s="39">
        <v>16</v>
      </c>
      <c r="F43" s="39">
        <f t="shared" si="0"/>
        <v>4.8768000000000002</v>
      </c>
      <c r="G43" s="39">
        <f t="shared" si="1"/>
        <v>37.167509661519347</v>
      </c>
      <c r="N43" s="39">
        <v>24</v>
      </c>
    </row>
    <row r="44" spans="1:14" x14ac:dyDescent="0.2">
      <c r="A44" s="37">
        <v>6520050705</v>
      </c>
      <c r="B44" s="37" t="s">
        <v>201</v>
      </c>
      <c r="C44" s="38">
        <v>38564</v>
      </c>
      <c r="D44" s="39">
        <v>14</v>
      </c>
      <c r="E44" s="29"/>
      <c r="F44" s="39">
        <f t="shared" si="0"/>
        <v>4.2671999999999999</v>
      </c>
      <c r="G44" s="39">
        <f t="shared" si="1"/>
        <v>39.091697029238723</v>
      </c>
      <c r="H44" s="29"/>
      <c r="I44" s="30">
        <v>0.95</v>
      </c>
      <c r="K44" s="45">
        <f t="shared" si="3"/>
        <v>30.09681278205813</v>
      </c>
      <c r="N44" s="39">
        <v>22</v>
      </c>
    </row>
    <row r="45" spans="1:14" x14ac:dyDescent="0.2">
      <c r="A45" s="37">
        <v>6520050801</v>
      </c>
      <c r="B45" s="37" t="s">
        <v>201</v>
      </c>
      <c r="C45" s="38">
        <v>38571</v>
      </c>
      <c r="D45" s="39">
        <v>11</v>
      </c>
      <c r="F45" s="39">
        <f t="shared" si="0"/>
        <v>3.3528000000000002</v>
      </c>
      <c r="G45" s="39">
        <f t="shared" si="1"/>
        <v>42.566842267970074</v>
      </c>
      <c r="N45" s="39">
        <v>23</v>
      </c>
    </row>
    <row r="46" spans="1:14" x14ac:dyDescent="0.2">
      <c r="A46" s="37">
        <v>6520050802</v>
      </c>
      <c r="B46" s="37" t="s">
        <v>201</v>
      </c>
      <c r="C46" s="38">
        <v>38577</v>
      </c>
      <c r="D46" s="39">
        <v>12</v>
      </c>
      <c r="E46" s="29"/>
      <c r="F46" s="39">
        <f t="shared" si="0"/>
        <v>3.6576000000000004</v>
      </c>
      <c r="G46" s="39">
        <f t="shared" si="1"/>
        <v>41.313008325549511</v>
      </c>
      <c r="H46" s="29"/>
      <c r="I46" s="30">
        <v>0.73</v>
      </c>
      <c r="K46" s="45">
        <f t="shared" si="3"/>
        <v>27.512687593122543</v>
      </c>
      <c r="N46" s="39">
        <v>23</v>
      </c>
    </row>
    <row r="47" spans="1:14" x14ac:dyDescent="0.2">
      <c r="A47" s="37">
        <v>6520050803</v>
      </c>
      <c r="B47" s="37" t="s">
        <v>201</v>
      </c>
      <c r="C47" s="38">
        <v>38584</v>
      </c>
      <c r="D47" s="39">
        <v>12</v>
      </c>
      <c r="F47" s="39">
        <f t="shared" si="0"/>
        <v>3.6576000000000004</v>
      </c>
      <c r="G47" s="39">
        <f t="shared" si="1"/>
        <v>41.313008325549511</v>
      </c>
      <c r="N47" s="39">
        <v>22</v>
      </c>
    </row>
    <row r="48" spans="1:14" x14ac:dyDescent="0.2">
      <c r="A48" s="37">
        <v>6520050804</v>
      </c>
      <c r="B48" s="37" t="s">
        <v>201</v>
      </c>
      <c r="C48" s="38">
        <v>38592</v>
      </c>
      <c r="D48" s="39">
        <v>13</v>
      </c>
      <c r="E48" s="29"/>
      <c r="F48" s="39">
        <f t="shared" si="0"/>
        <v>3.9624000000000001</v>
      </c>
      <c r="G48" s="39">
        <f t="shared" si="1"/>
        <v>40.159592907973853</v>
      </c>
      <c r="H48" s="29"/>
      <c r="I48" s="30">
        <v>1.17</v>
      </c>
      <c r="K48" s="45">
        <f t="shared" si="3"/>
        <v>32.140206775822811</v>
      </c>
      <c r="N48" s="39">
        <v>20</v>
      </c>
    </row>
    <row r="49" spans="1:19" x14ac:dyDescent="0.2">
      <c r="A49" s="37">
        <v>6520050901</v>
      </c>
      <c r="B49" s="37" t="s">
        <v>201</v>
      </c>
      <c r="C49" s="38">
        <v>38599</v>
      </c>
      <c r="D49" s="39">
        <v>13</v>
      </c>
      <c r="F49" s="39">
        <f t="shared" si="0"/>
        <v>3.9624000000000001</v>
      </c>
      <c r="G49" s="39">
        <f t="shared" si="1"/>
        <v>40.159592907973853</v>
      </c>
      <c r="N49" s="39">
        <v>20</v>
      </c>
    </row>
    <row r="50" spans="1:19" x14ac:dyDescent="0.2">
      <c r="A50" s="37">
        <v>6520050902</v>
      </c>
      <c r="B50" s="37" t="s">
        <v>201</v>
      </c>
      <c r="C50" s="38">
        <v>38604</v>
      </c>
      <c r="D50" s="39">
        <v>14</v>
      </c>
      <c r="E50" s="39">
        <f>AVERAGE(D38:D48)</f>
        <v>16.136363636363637</v>
      </c>
      <c r="F50" s="39">
        <f t="shared" si="0"/>
        <v>4.2671999999999999</v>
      </c>
      <c r="G50" s="39">
        <f t="shared" si="1"/>
        <v>39.091697029238723</v>
      </c>
      <c r="H50" s="39">
        <f>AVERAGE(G38:G48)</f>
        <v>37.456032562133039</v>
      </c>
      <c r="I50" s="30">
        <v>1.27</v>
      </c>
      <c r="J50" s="39">
        <f>AVERAGE(I38:I48)</f>
        <v>0.66</v>
      </c>
      <c r="K50" s="45">
        <f t="shared" si="3"/>
        <v>32.944755793615606</v>
      </c>
      <c r="L50" s="39">
        <f>AVERAGE(K38:K48)</f>
        <v>23.284210307040851</v>
      </c>
      <c r="M50" s="45">
        <f>AVERAGE(L50,H50)</f>
        <v>30.370121434586945</v>
      </c>
      <c r="N50" s="39">
        <v>21</v>
      </c>
    </row>
    <row r="51" spans="1:19" x14ac:dyDescent="0.2">
      <c r="A51" s="37">
        <v>6520060501</v>
      </c>
      <c r="B51" s="37" t="s">
        <v>201</v>
      </c>
      <c r="C51" s="38">
        <v>38866</v>
      </c>
      <c r="D51" s="39">
        <v>24</v>
      </c>
      <c r="F51" s="39">
        <f t="shared" si="0"/>
        <v>7.3152000000000008</v>
      </c>
      <c r="G51" s="39">
        <f t="shared" si="1"/>
        <v>31.324757453680697</v>
      </c>
      <c r="I51" s="37">
        <v>0.15</v>
      </c>
      <c r="K51" s="45">
        <f t="shared" si="3"/>
        <v>11.989252948269506</v>
      </c>
      <c r="N51" s="39">
        <v>16</v>
      </c>
      <c r="O51" s="39">
        <v>23.888888888888889</v>
      </c>
      <c r="P51" s="37" t="s">
        <v>598</v>
      </c>
      <c r="R51" s="39">
        <v>75</v>
      </c>
      <c r="S51" s="37">
        <f t="shared" ref="S51:S65" si="4">(R51-32)*(5/9)</f>
        <v>23.888888888888889</v>
      </c>
    </row>
    <row r="52" spans="1:19" x14ac:dyDescent="0.2">
      <c r="A52" s="37">
        <v>6520060601</v>
      </c>
      <c r="B52" s="37" t="s">
        <v>201</v>
      </c>
      <c r="C52" s="38">
        <v>38873</v>
      </c>
      <c r="D52" s="39">
        <v>23</v>
      </c>
      <c r="F52" s="39">
        <f t="shared" si="0"/>
        <v>7.0104000000000006</v>
      </c>
      <c r="G52" s="39">
        <f t="shared" si="1"/>
        <v>31.938041497455547</v>
      </c>
      <c r="N52" s="39">
        <v>18</v>
      </c>
      <c r="O52" s="39">
        <v>23.888888888888889</v>
      </c>
      <c r="P52" s="37" t="s">
        <v>599</v>
      </c>
      <c r="R52" s="39">
        <v>75</v>
      </c>
      <c r="S52" s="37">
        <f t="shared" si="4"/>
        <v>23.888888888888889</v>
      </c>
    </row>
    <row r="53" spans="1:19" x14ac:dyDescent="0.2">
      <c r="A53" s="37">
        <v>6520060602</v>
      </c>
      <c r="B53" s="37" t="s">
        <v>201</v>
      </c>
      <c r="C53" s="38">
        <v>38880</v>
      </c>
      <c r="D53" s="39">
        <v>18</v>
      </c>
      <c r="F53" s="39">
        <f t="shared" si="0"/>
        <v>5.4864000000000006</v>
      </c>
      <c r="G53" s="39">
        <f t="shared" si="1"/>
        <v>35.470256117710861</v>
      </c>
      <c r="I53" s="37">
        <v>0.75</v>
      </c>
      <c r="K53" s="45">
        <f t="shared" si="3"/>
        <v>27.777838869248029</v>
      </c>
      <c r="N53" s="39">
        <v>16</v>
      </c>
      <c r="O53" s="39">
        <v>15.555555555555557</v>
      </c>
      <c r="P53" s="37" t="s">
        <v>600</v>
      </c>
      <c r="R53" s="39">
        <v>60</v>
      </c>
      <c r="S53" s="37">
        <f t="shared" si="4"/>
        <v>15.555555555555557</v>
      </c>
    </row>
    <row r="54" spans="1:19" x14ac:dyDescent="0.2">
      <c r="A54" s="37">
        <v>6520060603</v>
      </c>
      <c r="B54" s="37" t="s">
        <v>201</v>
      </c>
      <c r="C54" s="38">
        <v>38887</v>
      </c>
      <c r="D54" s="39">
        <v>18</v>
      </c>
      <c r="F54" s="39">
        <f t="shared" si="0"/>
        <v>5.4864000000000006</v>
      </c>
      <c r="G54" s="39">
        <f t="shared" si="1"/>
        <v>35.470256117710861</v>
      </c>
      <c r="N54" s="39">
        <v>19</v>
      </c>
      <c r="O54" s="39">
        <v>15.555555555555557</v>
      </c>
      <c r="P54" s="37" t="s">
        <v>601</v>
      </c>
      <c r="R54" s="39">
        <v>60</v>
      </c>
      <c r="S54" s="37">
        <f t="shared" si="4"/>
        <v>15.555555555555557</v>
      </c>
    </row>
    <row r="55" spans="1:19" x14ac:dyDescent="0.2">
      <c r="A55" s="37">
        <v>6520060604</v>
      </c>
      <c r="B55" s="37" t="s">
        <v>201</v>
      </c>
      <c r="C55" s="38">
        <v>38894</v>
      </c>
      <c r="D55" s="39">
        <v>17</v>
      </c>
      <c r="F55" s="39">
        <f t="shared" si="0"/>
        <v>5.1816000000000004</v>
      </c>
      <c r="G55" s="39">
        <f t="shared" si="1"/>
        <v>36.293908861144516</v>
      </c>
      <c r="I55" s="37">
        <v>0.8</v>
      </c>
      <c r="K55" s="45">
        <f t="shared" si="3"/>
        <v>28.410961761607602</v>
      </c>
      <c r="N55" s="39">
        <v>21</v>
      </c>
      <c r="O55" s="39">
        <v>20</v>
      </c>
      <c r="P55" s="37" t="s">
        <v>602</v>
      </c>
      <c r="R55" s="39">
        <v>68</v>
      </c>
      <c r="S55" s="37">
        <f t="shared" si="4"/>
        <v>20</v>
      </c>
    </row>
    <row r="56" spans="1:19" x14ac:dyDescent="0.2">
      <c r="A56" s="37">
        <v>6520060701</v>
      </c>
      <c r="B56" s="37" t="s">
        <v>201</v>
      </c>
      <c r="C56" s="38">
        <v>38901</v>
      </c>
      <c r="D56" s="39">
        <v>15</v>
      </c>
      <c r="F56" s="39">
        <f t="shared" si="0"/>
        <v>4.5720000000000001</v>
      </c>
      <c r="G56" s="39">
        <f t="shared" si="1"/>
        <v>38.097509751111744</v>
      </c>
      <c r="N56" s="39">
        <v>22</v>
      </c>
      <c r="O56" s="39">
        <v>18.333333333333336</v>
      </c>
      <c r="P56" s="37" t="s">
        <v>550</v>
      </c>
      <c r="R56" s="39">
        <v>65</v>
      </c>
      <c r="S56" s="37">
        <f t="shared" si="4"/>
        <v>18.333333333333336</v>
      </c>
    </row>
    <row r="57" spans="1:19" x14ac:dyDescent="0.2">
      <c r="A57" s="37">
        <v>6520060702</v>
      </c>
      <c r="B57" s="37" t="s">
        <v>201</v>
      </c>
      <c r="C57" s="38">
        <v>38908</v>
      </c>
      <c r="D57" s="39">
        <v>15</v>
      </c>
      <c r="F57" s="39">
        <f t="shared" si="0"/>
        <v>4.5720000000000001</v>
      </c>
      <c r="G57" s="39">
        <f t="shared" si="1"/>
        <v>38.097509751111744</v>
      </c>
      <c r="I57" s="37">
        <v>0.4</v>
      </c>
      <c r="K57" s="45">
        <f t="shared" si="3"/>
        <v>21.611187920314542</v>
      </c>
      <c r="N57" s="39">
        <v>21</v>
      </c>
      <c r="O57" s="39">
        <v>16.666666666666668</v>
      </c>
      <c r="P57" s="37" t="s">
        <v>603</v>
      </c>
      <c r="R57" s="39">
        <v>62</v>
      </c>
      <c r="S57" s="37">
        <f t="shared" si="4"/>
        <v>16.666666666666668</v>
      </c>
    </row>
    <row r="58" spans="1:19" x14ac:dyDescent="0.2">
      <c r="A58" s="37">
        <v>6520060703</v>
      </c>
      <c r="B58" s="37" t="s">
        <v>201</v>
      </c>
      <c r="C58" s="38">
        <v>38916</v>
      </c>
      <c r="D58" s="39">
        <v>17</v>
      </c>
      <c r="F58" s="39">
        <f t="shared" si="0"/>
        <v>5.1816000000000004</v>
      </c>
      <c r="G58" s="39">
        <f t="shared" si="1"/>
        <v>36.293908861144516</v>
      </c>
      <c r="N58" s="39">
        <v>25</v>
      </c>
      <c r="O58" s="39">
        <v>22.222222222222221</v>
      </c>
      <c r="P58" s="37" t="s">
        <v>598</v>
      </c>
      <c r="R58" s="39">
        <v>72</v>
      </c>
      <c r="S58" s="37">
        <f t="shared" si="4"/>
        <v>22.222222222222221</v>
      </c>
    </row>
    <row r="59" spans="1:19" x14ac:dyDescent="0.2">
      <c r="A59" s="37">
        <v>6520060704</v>
      </c>
      <c r="B59" s="37" t="s">
        <v>201</v>
      </c>
      <c r="C59" s="38">
        <v>38922</v>
      </c>
      <c r="D59" s="39">
        <v>15</v>
      </c>
      <c r="F59" s="39">
        <f t="shared" si="0"/>
        <v>4.5720000000000001</v>
      </c>
      <c r="G59" s="39">
        <f t="shared" si="1"/>
        <v>38.097509751111744</v>
      </c>
      <c r="I59" s="37">
        <v>1.47</v>
      </c>
      <c r="K59" s="45">
        <f t="shared" si="3"/>
        <v>34.379424151756226</v>
      </c>
      <c r="N59" s="39">
        <v>23</v>
      </c>
      <c r="O59" s="39">
        <v>20</v>
      </c>
      <c r="P59" s="37" t="s">
        <v>604</v>
      </c>
      <c r="R59" s="39">
        <v>68</v>
      </c>
      <c r="S59" s="37">
        <f t="shared" si="4"/>
        <v>20</v>
      </c>
    </row>
    <row r="60" spans="1:19" x14ac:dyDescent="0.2">
      <c r="A60" s="37">
        <v>6520060801</v>
      </c>
      <c r="B60" s="37" t="s">
        <v>201</v>
      </c>
      <c r="C60" s="38">
        <v>38930</v>
      </c>
      <c r="D60" s="39">
        <v>14</v>
      </c>
      <c r="F60" s="39">
        <f t="shared" si="0"/>
        <v>4.2671999999999999</v>
      </c>
      <c r="G60" s="39">
        <f t="shared" si="1"/>
        <v>39.091697029238723</v>
      </c>
      <c r="N60" s="39">
        <v>24</v>
      </c>
      <c r="O60" s="39">
        <v>24.444444444444446</v>
      </c>
      <c r="P60" s="37" t="s">
        <v>604</v>
      </c>
      <c r="R60" s="39">
        <v>76</v>
      </c>
      <c r="S60" s="37">
        <f t="shared" si="4"/>
        <v>24.444444444444446</v>
      </c>
    </row>
    <row r="61" spans="1:19" x14ac:dyDescent="0.2">
      <c r="A61" s="37">
        <v>6520060802</v>
      </c>
      <c r="B61" s="37" t="s">
        <v>201</v>
      </c>
      <c r="C61" s="38">
        <v>38939</v>
      </c>
      <c r="D61" s="39">
        <v>14</v>
      </c>
      <c r="F61" s="39">
        <f t="shared" si="0"/>
        <v>4.2671999999999999</v>
      </c>
      <c r="G61" s="39">
        <f t="shared" si="1"/>
        <v>39.091697029238723</v>
      </c>
      <c r="I61" s="37">
        <v>2.02</v>
      </c>
      <c r="K61" s="45">
        <f t="shared" si="3"/>
        <v>37.497386586962648</v>
      </c>
      <c r="N61" s="39">
        <v>23</v>
      </c>
      <c r="O61" s="39">
        <v>21.111111111111111</v>
      </c>
      <c r="P61" s="37" t="s">
        <v>528</v>
      </c>
      <c r="R61" s="39">
        <v>70</v>
      </c>
      <c r="S61" s="37">
        <f t="shared" si="4"/>
        <v>21.111111111111111</v>
      </c>
    </row>
    <row r="62" spans="1:19" x14ac:dyDescent="0.2">
      <c r="A62" s="37">
        <v>6520060803</v>
      </c>
      <c r="B62" s="37" t="s">
        <v>201</v>
      </c>
      <c r="C62" s="38">
        <v>38945</v>
      </c>
      <c r="D62" s="39">
        <v>12</v>
      </c>
      <c r="F62" s="39">
        <f t="shared" si="0"/>
        <v>3.6576000000000004</v>
      </c>
      <c r="G62" s="39">
        <f t="shared" si="1"/>
        <v>41.313008325549511</v>
      </c>
      <c r="N62" s="39">
        <v>22</v>
      </c>
      <c r="O62" s="39">
        <v>21.111111111111111</v>
      </c>
      <c r="P62" s="37" t="s">
        <v>605</v>
      </c>
      <c r="R62" s="39">
        <v>70</v>
      </c>
      <c r="S62" s="37">
        <f t="shared" si="4"/>
        <v>21.111111111111111</v>
      </c>
    </row>
    <row r="63" spans="1:19" x14ac:dyDescent="0.2">
      <c r="A63" s="37">
        <v>6520060901</v>
      </c>
      <c r="B63" s="37" t="s">
        <v>201</v>
      </c>
      <c r="C63" s="38">
        <v>38961</v>
      </c>
      <c r="D63" s="39">
        <v>12</v>
      </c>
      <c r="F63" s="39">
        <f t="shared" si="0"/>
        <v>3.6576000000000004</v>
      </c>
      <c r="G63" s="39">
        <f t="shared" si="1"/>
        <v>41.313008325549511</v>
      </c>
      <c r="I63" s="37">
        <v>1.62</v>
      </c>
      <c r="K63" s="45">
        <f t="shared" si="3"/>
        <v>35.332600524086516</v>
      </c>
      <c r="N63" s="39">
        <v>22</v>
      </c>
      <c r="O63" s="39">
        <v>18.333333333333336</v>
      </c>
      <c r="P63" s="37" t="s">
        <v>602</v>
      </c>
      <c r="R63" s="39">
        <v>65</v>
      </c>
      <c r="S63" s="37">
        <f t="shared" si="4"/>
        <v>18.333333333333336</v>
      </c>
    </row>
    <row r="64" spans="1:19" x14ac:dyDescent="0.2">
      <c r="A64" s="37">
        <v>6520060902</v>
      </c>
      <c r="B64" s="37" t="s">
        <v>201</v>
      </c>
      <c r="C64" s="38">
        <v>38969</v>
      </c>
      <c r="D64" s="39">
        <v>12</v>
      </c>
      <c r="F64" s="39">
        <f t="shared" si="0"/>
        <v>3.6576000000000004</v>
      </c>
      <c r="G64" s="39">
        <f t="shared" si="1"/>
        <v>41.313008325549511</v>
      </c>
      <c r="N64" s="39">
        <v>21</v>
      </c>
      <c r="O64" s="39">
        <v>21.666666666666668</v>
      </c>
      <c r="P64" s="37" t="s">
        <v>606</v>
      </c>
      <c r="R64" s="39">
        <v>71</v>
      </c>
      <c r="S64" s="37">
        <f t="shared" si="4"/>
        <v>21.666666666666668</v>
      </c>
    </row>
    <row r="65" spans="1:19" x14ac:dyDescent="0.2">
      <c r="A65" s="37">
        <v>6520060903</v>
      </c>
      <c r="B65" s="37" t="s">
        <v>201</v>
      </c>
      <c r="C65" s="38">
        <v>38976</v>
      </c>
      <c r="D65" s="39">
        <v>14</v>
      </c>
      <c r="E65" s="39">
        <f>AVERAGE(D52:D62)</f>
        <v>16.181818181818183</v>
      </c>
      <c r="F65" s="39">
        <f t="shared" si="0"/>
        <v>4.2671999999999999</v>
      </c>
      <c r="G65" s="39">
        <f t="shared" si="1"/>
        <v>39.091697029238723</v>
      </c>
      <c r="H65" s="39">
        <f>AVERAGE(G52:G62)</f>
        <v>37.205027553866223</v>
      </c>
      <c r="I65" s="37">
        <v>1.1000000000000001</v>
      </c>
      <c r="J65" s="39">
        <f>AVERAGE(I52:I62)</f>
        <v>1.0879999999999999</v>
      </c>
      <c r="K65" s="45">
        <f t="shared" si="3"/>
        <v>31.534992863880429</v>
      </c>
      <c r="L65" s="39">
        <f>AVERAGE(K52:K62)</f>
        <v>29.935359857977812</v>
      </c>
      <c r="M65" s="45">
        <f>AVERAGE(L65,H65)</f>
        <v>33.570193705922016</v>
      </c>
      <c r="N65" s="39">
        <v>20</v>
      </c>
      <c r="O65" s="39">
        <v>15.555555555555557</v>
      </c>
      <c r="P65" s="37" t="s">
        <v>403</v>
      </c>
      <c r="R65" s="39">
        <v>60</v>
      </c>
      <c r="S65" s="37">
        <f t="shared" si="4"/>
        <v>15.555555555555557</v>
      </c>
    </row>
    <row r="66" spans="1:19" x14ac:dyDescent="0.2">
      <c r="A66" s="37">
        <v>6520070701</v>
      </c>
      <c r="B66" s="37" t="s">
        <v>201</v>
      </c>
      <c r="C66" s="38">
        <v>39264</v>
      </c>
      <c r="D66" s="39">
        <v>22</v>
      </c>
      <c r="F66" s="39">
        <f t="shared" si="0"/>
        <v>6.7056000000000004</v>
      </c>
      <c r="G66" s="39">
        <f t="shared" si="1"/>
        <v>32.57859139610126</v>
      </c>
      <c r="I66" s="45">
        <v>0.22</v>
      </c>
      <c r="K66" s="45">
        <f t="shared" si="3"/>
        <v>15.746406942901903</v>
      </c>
      <c r="N66" s="39">
        <v>21</v>
      </c>
      <c r="P66" s="37" t="s">
        <v>605</v>
      </c>
      <c r="R66" s="39"/>
    </row>
    <row r="67" spans="1:19" x14ac:dyDescent="0.2">
      <c r="A67" s="37">
        <v>6520070702</v>
      </c>
      <c r="B67" s="37" t="s">
        <v>201</v>
      </c>
      <c r="C67" s="38">
        <v>39270</v>
      </c>
      <c r="D67" s="39">
        <v>19</v>
      </c>
      <c r="F67" s="39">
        <f t="shared" si="0"/>
        <v>5.7911999999999999</v>
      </c>
      <c r="G67" s="39">
        <f t="shared" si="1"/>
        <v>34.691147459206192</v>
      </c>
      <c r="N67" s="39">
        <v>21</v>
      </c>
      <c r="P67" s="37" t="s">
        <v>662</v>
      </c>
      <c r="R67" s="39"/>
    </row>
    <row r="68" spans="1:19" x14ac:dyDescent="0.2">
      <c r="A68" s="37">
        <v>6520070703</v>
      </c>
      <c r="B68" s="37" t="s">
        <v>201</v>
      </c>
      <c r="C68" s="38">
        <v>39278</v>
      </c>
      <c r="D68" s="39">
        <v>15</v>
      </c>
      <c r="F68" s="39">
        <f t="shared" si="0"/>
        <v>4.5720000000000001</v>
      </c>
      <c r="G68" s="39">
        <f t="shared" si="1"/>
        <v>38.097509751111744</v>
      </c>
      <c r="I68" s="45">
        <v>1.33</v>
      </c>
      <c r="J68" s="73"/>
      <c r="K68" s="45">
        <f t="shared" si="3"/>
        <v>33.397605423312228</v>
      </c>
      <c r="L68" s="73"/>
      <c r="M68" s="73"/>
      <c r="N68" s="39">
        <v>20</v>
      </c>
      <c r="P68" s="37" t="s">
        <v>663</v>
      </c>
      <c r="R68" s="39"/>
    </row>
    <row r="69" spans="1:19" x14ac:dyDescent="0.2">
      <c r="A69" s="37">
        <v>6520070704</v>
      </c>
      <c r="B69" s="37" t="s">
        <v>201</v>
      </c>
      <c r="C69" s="38">
        <v>39284</v>
      </c>
      <c r="D69" s="39">
        <v>19</v>
      </c>
      <c r="F69" s="39">
        <f t="shared" si="0"/>
        <v>5.7911999999999999</v>
      </c>
      <c r="G69" s="39">
        <f t="shared" si="1"/>
        <v>34.691147459206192</v>
      </c>
      <c r="N69" s="39">
        <v>20</v>
      </c>
      <c r="O69" s="39">
        <v>20</v>
      </c>
      <c r="P69" s="37" t="s">
        <v>403</v>
      </c>
      <c r="R69" s="39">
        <v>68</v>
      </c>
      <c r="S69" s="37">
        <f t="shared" ref="S69:S74" si="5">(R69-32)*(5/9)</f>
        <v>20</v>
      </c>
    </row>
    <row r="70" spans="1:19" x14ac:dyDescent="0.2">
      <c r="A70" s="37">
        <v>6520070705</v>
      </c>
      <c r="B70" s="37" t="s">
        <v>201</v>
      </c>
      <c r="C70" s="38">
        <v>39292</v>
      </c>
      <c r="D70" s="39">
        <v>14</v>
      </c>
      <c r="F70" s="39">
        <f t="shared" si="0"/>
        <v>4.2671999999999999</v>
      </c>
      <c r="G70" s="39">
        <f t="shared" si="1"/>
        <v>39.091697029238723</v>
      </c>
      <c r="I70" s="45">
        <v>1.19</v>
      </c>
      <c r="J70" s="73"/>
      <c r="K70" s="45">
        <f t="shared" si="3"/>
        <v>32.306481942880929</v>
      </c>
      <c r="L70" s="73"/>
      <c r="M70" s="73"/>
      <c r="N70" s="39">
        <v>23</v>
      </c>
      <c r="O70" s="39">
        <v>21.111111111111111</v>
      </c>
      <c r="P70" s="37" t="s">
        <v>664</v>
      </c>
      <c r="R70" s="39">
        <v>70</v>
      </c>
      <c r="S70" s="37">
        <f t="shared" si="5"/>
        <v>21.111111111111111</v>
      </c>
    </row>
    <row r="71" spans="1:19" x14ac:dyDescent="0.2">
      <c r="A71" s="37">
        <v>6520070801</v>
      </c>
      <c r="B71" s="37" t="s">
        <v>201</v>
      </c>
      <c r="C71" s="38">
        <v>39300</v>
      </c>
      <c r="D71" s="39">
        <v>11</v>
      </c>
      <c r="F71" s="39">
        <f t="shared" si="0"/>
        <v>3.3528000000000002</v>
      </c>
      <c r="G71" s="39">
        <f t="shared" si="1"/>
        <v>42.566842267970074</v>
      </c>
      <c r="N71" s="39">
        <v>23</v>
      </c>
      <c r="O71" s="39">
        <v>28.888888888888889</v>
      </c>
      <c r="P71" s="37" t="s">
        <v>524</v>
      </c>
      <c r="R71" s="39">
        <v>84</v>
      </c>
      <c r="S71" s="37">
        <f t="shared" si="5"/>
        <v>28.888888888888889</v>
      </c>
    </row>
    <row r="72" spans="1:19" x14ac:dyDescent="0.2">
      <c r="A72" s="37">
        <v>6520070802</v>
      </c>
      <c r="B72" s="37" t="s">
        <v>201</v>
      </c>
      <c r="C72" s="38">
        <v>39307</v>
      </c>
      <c r="D72" s="39">
        <v>13</v>
      </c>
      <c r="F72" s="39">
        <f t="shared" si="0"/>
        <v>3.9624000000000001</v>
      </c>
      <c r="G72" s="39">
        <f t="shared" si="1"/>
        <v>40.159592907973853</v>
      </c>
      <c r="I72" s="45">
        <v>1.94</v>
      </c>
      <c r="J72" s="73"/>
      <c r="K72" s="45">
        <f t="shared" si="3"/>
        <v>37.100969015868074</v>
      </c>
      <c r="L72" s="73"/>
      <c r="M72" s="73"/>
      <c r="N72" s="39">
        <v>23</v>
      </c>
      <c r="O72" s="39">
        <v>21.111111111111111</v>
      </c>
      <c r="P72" s="37" t="s">
        <v>667</v>
      </c>
      <c r="R72" s="39">
        <v>70</v>
      </c>
      <c r="S72" s="37">
        <f t="shared" si="5"/>
        <v>21.111111111111111</v>
      </c>
    </row>
    <row r="73" spans="1:19" x14ac:dyDescent="0.2">
      <c r="A73" s="37">
        <v>6520070803</v>
      </c>
      <c r="B73" s="37" t="s">
        <v>201</v>
      </c>
      <c r="C73" s="38">
        <v>39314</v>
      </c>
      <c r="D73" s="39">
        <v>12</v>
      </c>
      <c r="F73" s="39">
        <f t="shared" si="0"/>
        <v>3.6576000000000004</v>
      </c>
      <c r="G73" s="39">
        <f t="shared" si="1"/>
        <v>41.313008325549511</v>
      </c>
      <c r="N73" s="39">
        <v>23</v>
      </c>
      <c r="O73" s="39">
        <v>22.222222222222221</v>
      </c>
      <c r="P73" s="37" t="s">
        <v>605</v>
      </c>
      <c r="R73" s="39">
        <v>72</v>
      </c>
      <c r="S73" s="37">
        <f t="shared" si="5"/>
        <v>22.222222222222221</v>
      </c>
    </row>
    <row r="74" spans="1:19" x14ac:dyDescent="0.2">
      <c r="A74" s="37">
        <v>6520070804</v>
      </c>
      <c r="B74" s="37" t="s">
        <v>201</v>
      </c>
      <c r="C74" s="38">
        <v>39321</v>
      </c>
      <c r="D74" s="39">
        <v>12</v>
      </c>
      <c r="F74" s="39">
        <f t="shared" si="0"/>
        <v>3.6576000000000004</v>
      </c>
      <c r="G74" s="39">
        <f t="shared" si="1"/>
        <v>41.313008325549511</v>
      </c>
      <c r="I74" s="45">
        <v>1.05</v>
      </c>
      <c r="J74" s="73"/>
      <c r="K74" s="45">
        <f t="shared" si="3"/>
        <v>31.078631510502131</v>
      </c>
      <c r="L74" s="73"/>
      <c r="M74" s="73"/>
      <c r="N74" s="39">
        <v>22</v>
      </c>
      <c r="O74" s="39">
        <v>23.333333333333336</v>
      </c>
      <c r="P74" s="37" t="s">
        <v>665</v>
      </c>
      <c r="R74" s="39">
        <v>74</v>
      </c>
      <c r="S74" s="37">
        <f t="shared" si="5"/>
        <v>23.333333333333336</v>
      </c>
    </row>
    <row r="75" spans="1:19" x14ac:dyDescent="0.2">
      <c r="A75" s="37">
        <v>6520070901</v>
      </c>
      <c r="B75" s="37" t="s">
        <v>201</v>
      </c>
      <c r="C75" s="38">
        <v>39326</v>
      </c>
      <c r="D75" s="39">
        <v>12</v>
      </c>
      <c r="F75" s="39">
        <f t="shared" si="0"/>
        <v>3.6576000000000004</v>
      </c>
      <c r="G75" s="39">
        <f t="shared" si="1"/>
        <v>41.313008325549511</v>
      </c>
      <c r="J75" s="39"/>
      <c r="L75" s="39"/>
      <c r="M75" s="45" t="e">
        <f>AVERAGE(L75,H75)</f>
        <v>#DIV/0!</v>
      </c>
      <c r="N75" s="39">
        <v>21</v>
      </c>
      <c r="P75" s="37" t="s">
        <v>666</v>
      </c>
    </row>
    <row r="76" spans="1:19" x14ac:dyDescent="0.2">
      <c r="A76" s="37">
        <v>6520080501</v>
      </c>
      <c r="B76" s="37" t="s">
        <v>201</v>
      </c>
      <c r="C76" s="38">
        <v>39593</v>
      </c>
      <c r="D76" s="39">
        <v>21</v>
      </c>
      <c r="F76" s="39">
        <f t="shared" si="0"/>
        <v>6.4008000000000003</v>
      </c>
      <c r="G76" s="39">
        <f t="shared" si="1"/>
        <v>33.248944821400073</v>
      </c>
      <c r="I76" s="37">
        <v>0.32</v>
      </c>
      <c r="J76" s="73"/>
      <c r="K76" s="45">
        <f t="shared" si="3"/>
        <v>19.422149681922143</v>
      </c>
      <c r="L76" s="73"/>
      <c r="N76" s="39">
        <v>13</v>
      </c>
      <c r="O76" s="39">
        <v>14.44444</v>
      </c>
      <c r="P76" s="37" t="s">
        <v>877</v>
      </c>
    </row>
    <row r="77" spans="1:19" x14ac:dyDescent="0.2">
      <c r="A77" s="37">
        <v>6520080601</v>
      </c>
      <c r="B77" s="37" t="s">
        <v>201</v>
      </c>
      <c r="C77" s="38">
        <v>39601</v>
      </c>
      <c r="D77" s="39">
        <v>22</v>
      </c>
      <c r="F77" s="39">
        <f t="shared" ref="F77:F103" si="6">D77*0.3048</f>
        <v>6.7056000000000004</v>
      </c>
      <c r="G77" s="39">
        <f t="shared" ref="G77:G103" si="7" xml:space="preserve"> 60-(14.41*(LN(F77)))</f>
        <v>32.57859139610126</v>
      </c>
      <c r="N77" s="39">
        <v>13</v>
      </c>
      <c r="O77" s="39">
        <v>15</v>
      </c>
      <c r="P77" s="37" t="s">
        <v>878</v>
      </c>
    </row>
    <row r="78" spans="1:19" x14ac:dyDescent="0.2">
      <c r="A78" s="37">
        <v>6520080602</v>
      </c>
      <c r="B78" s="37" t="s">
        <v>201</v>
      </c>
      <c r="C78" s="38">
        <v>39607</v>
      </c>
      <c r="D78" s="39">
        <v>21</v>
      </c>
      <c r="F78" s="39">
        <f t="shared" si="6"/>
        <v>6.4008000000000003</v>
      </c>
      <c r="G78" s="39">
        <f t="shared" si="7"/>
        <v>33.248944821400073</v>
      </c>
      <c r="I78" s="37">
        <v>0.52</v>
      </c>
      <c r="K78" s="45">
        <f t="shared" si="3"/>
        <v>24.184981354740628</v>
      </c>
      <c r="N78" s="39">
        <v>16</v>
      </c>
      <c r="O78" s="39">
        <v>23.88889</v>
      </c>
      <c r="P78" s="37" t="s">
        <v>879</v>
      </c>
    </row>
    <row r="79" spans="1:19" x14ac:dyDescent="0.2">
      <c r="A79" s="37">
        <v>6520080603</v>
      </c>
      <c r="B79" s="37" t="s">
        <v>201</v>
      </c>
      <c r="C79" s="38">
        <v>39613</v>
      </c>
      <c r="D79" s="39">
        <v>21</v>
      </c>
      <c r="F79" s="39">
        <f t="shared" si="6"/>
        <v>6.4008000000000003</v>
      </c>
      <c r="G79" s="39">
        <f t="shared" si="7"/>
        <v>33.248944821400073</v>
      </c>
      <c r="N79" s="39">
        <v>17</v>
      </c>
      <c r="P79" s="37" t="s">
        <v>701</v>
      </c>
    </row>
    <row r="80" spans="1:19" x14ac:dyDescent="0.2">
      <c r="A80" s="37">
        <v>6520080604</v>
      </c>
      <c r="B80" s="37" t="s">
        <v>201</v>
      </c>
      <c r="C80" s="38">
        <v>39621</v>
      </c>
      <c r="D80" s="39">
        <v>20</v>
      </c>
      <c r="F80" s="39">
        <f t="shared" si="6"/>
        <v>6.0960000000000001</v>
      </c>
      <c r="G80" s="39">
        <f t="shared" si="7"/>
        <v>33.952011087081587</v>
      </c>
      <c r="I80" s="37">
        <v>0.76</v>
      </c>
      <c r="K80" s="45">
        <f t="shared" si="3"/>
        <v>27.907774543665731</v>
      </c>
      <c r="N80" s="39">
        <v>18</v>
      </c>
      <c r="O80" s="39">
        <v>23.88889</v>
      </c>
      <c r="P80" s="37" t="s">
        <v>403</v>
      </c>
    </row>
    <row r="81" spans="1:19" x14ac:dyDescent="0.2">
      <c r="A81" s="37">
        <v>6520080605</v>
      </c>
      <c r="B81" s="37" t="s">
        <v>201</v>
      </c>
      <c r="C81" s="38">
        <v>39627</v>
      </c>
      <c r="D81" s="39">
        <v>20</v>
      </c>
      <c r="F81" s="39">
        <f t="shared" si="6"/>
        <v>6.0960000000000001</v>
      </c>
      <c r="G81" s="39">
        <f t="shared" si="7"/>
        <v>33.952011087081587</v>
      </c>
      <c r="N81" s="39">
        <v>18</v>
      </c>
      <c r="O81" s="39">
        <v>20.55556</v>
      </c>
      <c r="P81" s="37" t="s">
        <v>880</v>
      </c>
    </row>
    <row r="82" spans="1:19" x14ac:dyDescent="0.2">
      <c r="A82" s="37">
        <v>6520080701</v>
      </c>
      <c r="B82" s="37" t="s">
        <v>201</v>
      </c>
      <c r="C82" s="38">
        <v>39633</v>
      </c>
      <c r="D82" s="39">
        <v>18</v>
      </c>
      <c r="F82" s="39">
        <f t="shared" si="6"/>
        <v>5.4864000000000006</v>
      </c>
      <c r="G82" s="39">
        <f t="shared" si="7"/>
        <v>35.470256117710861</v>
      </c>
      <c r="I82" s="37">
        <v>1.77</v>
      </c>
      <c r="K82" s="45">
        <f t="shared" si="3"/>
        <v>36.201309352006092</v>
      </c>
      <c r="N82" s="39">
        <v>20</v>
      </c>
      <c r="O82" s="39">
        <v>18.33333</v>
      </c>
      <c r="P82" s="37" t="s">
        <v>403</v>
      </c>
    </row>
    <row r="83" spans="1:19" x14ac:dyDescent="0.2">
      <c r="A83" s="37">
        <v>6520080702</v>
      </c>
      <c r="B83" s="37" t="s">
        <v>201</v>
      </c>
      <c r="C83" s="38">
        <v>39642</v>
      </c>
      <c r="D83" s="39">
        <v>21</v>
      </c>
      <c r="F83" s="39">
        <f t="shared" si="6"/>
        <v>6.4008000000000003</v>
      </c>
      <c r="G83" s="39">
        <f t="shared" si="7"/>
        <v>33.248944821400073</v>
      </c>
      <c r="N83" s="39">
        <v>20</v>
      </c>
      <c r="O83" s="39">
        <v>17.77778</v>
      </c>
      <c r="P83" s="37" t="s">
        <v>881</v>
      </c>
    </row>
    <row r="84" spans="1:19" x14ac:dyDescent="0.2">
      <c r="A84" s="37">
        <v>6520080703</v>
      </c>
      <c r="B84" s="37" t="s">
        <v>201</v>
      </c>
      <c r="C84" s="38">
        <v>39649</v>
      </c>
      <c r="D84" s="39">
        <v>16</v>
      </c>
      <c r="F84" s="39">
        <f t="shared" si="6"/>
        <v>4.8768000000000002</v>
      </c>
      <c r="G84" s="39">
        <f t="shared" si="7"/>
        <v>37.167509661519347</v>
      </c>
      <c r="I84" s="37">
        <v>1.18</v>
      </c>
      <c r="K84" s="45">
        <f t="shared" si="3"/>
        <v>32.223696641464997</v>
      </c>
      <c r="N84" s="39">
        <v>23</v>
      </c>
      <c r="O84" s="39">
        <v>23.33333</v>
      </c>
      <c r="P84" s="37" t="s">
        <v>604</v>
      </c>
    </row>
    <row r="85" spans="1:19" x14ac:dyDescent="0.2">
      <c r="A85" s="37">
        <v>6520080704</v>
      </c>
      <c r="B85" s="37" t="s">
        <v>201</v>
      </c>
      <c r="C85" s="38">
        <v>39656</v>
      </c>
      <c r="D85" s="39">
        <v>14</v>
      </c>
      <c r="F85" s="39">
        <f t="shared" si="6"/>
        <v>4.2671999999999999</v>
      </c>
      <c r="G85" s="39">
        <f t="shared" si="7"/>
        <v>39.091697029238723</v>
      </c>
      <c r="N85" s="39">
        <v>22</v>
      </c>
      <c r="O85" s="39">
        <v>21.11111</v>
      </c>
      <c r="P85" s="37" t="s">
        <v>881</v>
      </c>
    </row>
    <row r="86" spans="1:19" x14ac:dyDescent="0.2">
      <c r="A86" s="37">
        <v>6520080801</v>
      </c>
      <c r="B86" s="37" t="s">
        <v>201</v>
      </c>
      <c r="C86" s="38">
        <v>39664</v>
      </c>
      <c r="D86" s="39">
        <v>12</v>
      </c>
      <c r="F86" s="39">
        <f t="shared" si="6"/>
        <v>3.6576000000000004</v>
      </c>
      <c r="G86" s="39">
        <f t="shared" si="7"/>
        <v>41.313008325549511</v>
      </c>
      <c r="I86" s="37">
        <v>2</v>
      </c>
      <c r="K86" s="45">
        <f t="shared" si="3"/>
        <v>37.399773841293069</v>
      </c>
      <c r="N86" s="39">
        <v>23</v>
      </c>
      <c r="O86" s="39">
        <v>21.11111</v>
      </c>
      <c r="P86" s="37" t="s">
        <v>604</v>
      </c>
    </row>
    <row r="87" spans="1:19" x14ac:dyDescent="0.2">
      <c r="A87" s="37">
        <v>6520080802</v>
      </c>
      <c r="B87" s="37" t="s">
        <v>201</v>
      </c>
      <c r="C87" s="38">
        <v>39672</v>
      </c>
      <c r="D87" s="39">
        <v>12</v>
      </c>
      <c r="F87" s="39">
        <f t="shared" si="6"/>
        <v>3.6576000000000004</v>
      </c>
      <c r="G87" s="39">
        <f t="shared" si="7"/>
        <v>41.313008325549511</v>
      </c>
      <c r="N87" s="39">
        <v>21</v>
      </c>
      <c r="O87" s="39">
        <v>22.77778</v>
      </c>
      <c r="P87" s="37" t="s">
        <v>403</v>
      </c>
    </row>
    <row r="88" spans="1:19" x14ac:dyDescent="0.2">
      <c r="A88" s="37">
        <v>6520080803</v>
      </c>
      <c r="B88" s="37" t="s">
        <v>201</v>
      </c>
      <c r="C88" s="38">
        <v>39678</v>
      </c>
      <c r="D88" s="39">
        <v>12</v>
      </c>
      <c r="F88" s="39">
        <f t="shared" si="6"/>
        <v>3.6576000000000004</v>
      </c>
      <c r="G88" s="39">
        <f t="shared" si="7"/>
        <v>41.313008325549511</v>
      </c>
      <c r="I88" s="37">
        <v>2.19</v>
      </c>
      <c r="K88" s="45">
        <f t="shared" si="3"/>
        <v>38.290074144956698</v>
      </c>
      <c r="N88" s="39">
        <v>22</v>
      </c>
      <c r="O88" s="39">
        <v>23.88889</v>
      </c>
      <c r="P88" s="37" t="s">
        <v>701</v>
      </c>
    </row>
    <row r="89" spans="1:19" x14ac:dyDescent="0.2">
      <c r="A89" s="37">
        <v>6520080804</v>
      </c>
      <c r="B89" s="37" t="s">
        <v>201</v>
      </c>
      <c r="C89" s="38">
        <v>39685</v>
      </c>
      <c r="D89" s="39">
        <v>14</v>
      </c>
      <c r="F89" s="39">
        <f t="shared" si="6"/>
        <v>4.2671999999999999</v>
      </c>
      <c r="G89" s="39">
        <f t="shared" si="7"/>
        <v>39.091697029238723</v>
      </c>
      <c r="N89" s="39">
        <v>21</v>
      </c>
      <c r="O89" s="39">
        <v>21.11111</v>
      </c>
      <c r="P89" s="37" t="s">
        <v>528</v>
      </c>
    </row>
    <row r="90" spans="1:19" x14ac:dyDescent="0.2">
      <c r="A90" s="37">
        <v>6520080805</v>
      </c>
      <c r="B90" s="37" t="s">
        <v>201</v>
      </c>
      <c r="C90" s="38">
        <v>39691</v>
      </c>
      <c r="D90" s="39">
        <v>15</v>
      </c>
      <c r="E90" s="39">
        <f>AVERAGE(D77:D90)</f>
        <v>17</v>
      </c>
      <c r="F90" s="39">
        <f t="shared" si="6"/>
        <v>4.5720000000000001</v>
      </c>
      <c r="G90" s="39">
        <f t="shared" si="7"/>
        <v>38.097509751111744</v>
      </c>
      <c r="H90" s="39">
        <f>AVERAGE(G77:G90)</f>
        <v>36.649081614280895</v>
      </c>
      <c r="I90" s="37">
        <v>1.17</v>
      </c>
      <c r="J90" s="39">
        <f>AVERAGE(I77:I90)</f>
        <v>1.3699999999999999</v>
      </c>
      <c r="K90" s="45">
        <f t="shared" si="3"/>
        <v>32.140206775822811</v>
      </c>
      <c r="L90" s="39">
        <f>AVERAGE(K77:K90)</f>
        <v>32.62111666485</v>
      </c>
      <c r="M90" s="45">
        <f>AVERAGE(L90,H90)</f>
        <v>34.635099139565448</v>
      </c>
      <c r="N90" s="39">
        <v>21</v>
      </c>
      <c r="O90" s="39">
        <v>21.11111</v>
      </c>
      <c r="P90" s="37" t="s">
        <v>403</v>
      </c>
    </row>
    <row r="91" spans="1:19" x14ac:dyDescent="0.2">
      <c r="A91" s="37">
        <v>6520100601</v>
      </c>
      <c r="B91" s="37" t="s">
        <v>201</v>
      </c>
      <c r="C91" s="38">
        <v>40332</v>
      </c>
      <c r="D91" s="39">
        <v>25.5</v>
      </c>
      <c r="F91" s="39">
        <f t="shared" si="6"/>
        <v>7.7724000000000002</v>
      </c>
      <c r="G91" s="39">
        <f t="shared" si="7"/>
        <v>30.451156653305876</v>
      </c>
      <c r="I91" s="46">
        <v>0.05</v>
      </c>
      <c r="K91" s="45">
        <f t="shared" si="3"/>
        <v>1.2118663964353509</v>
      </c>
      <c r="N91" s="39">
        <v>19</v>
      </c>
      <c r="O91" s="39">
        <v>18.333333333333336</v>
      </c>
      <c r="P91" s="37" t="s">
        <v>81</v>
      </c>
      <c r="Q91" s="37" t="s">
        <v>1218</v>
      </c>
      <c r="R91" s="37">
        <v>65</v>
      </c>
      <c r="S91" s="37">
        <f t="shared" ref="S91:S103" si="8">(R91-32)*(5/9)</f>
        <v>18.333333333333336</v>
      </c>
    </row>
    <row r="92" spans="1:19" x14ac:dyDescent="0.2">
      <c r="A92" s="37">
        <v>6520100602</v>
      </c>
      <c r="B92" s="37" t="s">
        <v>201</v>
      </c>
      <c r="C92" s="38">
        <v>40339</v>
      </c>
      <c r="D92" s="39">
        <v>22.5</v>
      </c>
      <c r="F92" s="39">
        <f t="shared" si="6"/>
        <v>6.8580000000000005</v>
      </c>
      <c r="G92" s="39">
        <f t="shared" si="7"/>
        <v>32.254757543273101</v>
      </c>
      <c r="I92" s="105"/>
      <c r="N92" s="39">
        <v>17</v>
      </c>
      <c r="O92" s="39">
        <v>18.333333333333336</v>
      </c>
      <c r="P92" s="37" t="s">
        <v>82</v>
      </c>
      <c r="Q92" s="37" t="s">
        <v>1218</v>
      </c>
      <c r="R92" s="37">
        <v>65</v>
      </c>
      <c r="S92" s="37">
        <f t="shared" si="8"/>
        <v>18.333333333333336</v>
      </c>
    </row>
    <row r="93" spans="1:19" x14ac:dyDescent="0.2">
      <c r="A93" s="37">
        <v>6520100603</v>
      </c>
      <c r="B93" s="37" t="s">
        <v>201</v>
      </c>
      <c r="C93" s="38">
        <v>40349</v>
      </c>
      <c r="D93" s="39">
        <v>24.5</v>
      </c>
      <c r="F93" s="39">
        <f t="shared" si="6"/>
        <v>7.4676</v>
      </c>
      <c r="G93" s="39">
        <f t="shared" si="7"/>
        <v>31.027633525089282</v>
      </c>
      <c r="H93" s="38"/>
      <c r="I93" s="46">
        <v>0.6</v>
      </c>
      <c r="K93" s="45">
        <f t="shared" si="3"/>
        <v>25.588800630855634</v>
      </c>
      <c r="N93" s="39">
        <v>19</v>
      </c>
      <c r="O93" s="39">
        <v>21.111111111111111</v>
      </c>
      <c r="P93" s="37" t="s">
        <v>83</v>
      </c>
      <c r="Q93" s="37" t="s">
        <v>1218</v>
      </c>
      <c r="R93" s="37">
        <v>70</v>
      </c>
      <c r="S93" s="37">
        <f t="shared" si="8"/>
        <v>21.111111111111111</v>
      </c>
    </row>
    <row r="94" spans="1:19" x14ac:dyDescent="0.2">
      <c r="A94" s="37">
        <v>6520100604</v>
      </c>
      <c r="B94" s="37" t="s">
        <v>201</v>
      </c>
      <c r="C94" s="38">
        <v>40354</v>
      </c>
      <c r="D94" s="39">
        <v>23.5</v>
      </c>
      <c r="F94" s="39">
        <f t="shared" si="6"/>
        <v>7.1628000000000007</v>
      </c>
      <c r="G94" s="39">
        <f t="shared" si="7"/>
        <v>31.628137080221464</v>
      </c>
      <c r="H94" s="38"/>
      <c r="I94" s="105"/>
      <c r="N94" s="39">
        <v>20</v>
      </c>
      <c r="O94" s="39">
        <v>21.111111111111111</v>
      </c>
      <c r="P94" s="37" t="s">
        <v>84</v>
      </c>
      <c r="Q94" s="37" t="s">
        <v>1218</v>
      </c>
      <c r="R94" s="37">
        <v>70</v>
      </c>
      <c r="S94" s="37">
        <f t="shared" si="8"/>
        <v>21.111111111111111</v>
      </c>
    </row>
    <row r="95" spans="1:19" x14ac:dyDescent="0.2">
      <c r="A95" s="37">
        <v>6520100701</v>
      </c>
      <c r="B95" s="37" t="s">
        <v>201</v>
      </c>
      <c r="C95" s="38">
        <v>40360</v>
      </c>
      <c r="D95" s="39">
        <v>18</v>
      </c>
      <c r="F95" s="39">
        <f t="shared" si="6"/>
        <v>5.4864000000000006</v>
      </c>
      <c r="G95" s="39">
        <f t="shared" si="7"/>
        <v>35.470256117710861</v>
      </c>
      <c r="H95" s="38"/>
      <c r="I95" s="46">
        <v>0.1</v>
      </c>
      <c r="K95" s="45">
        <f t="shared" si="3"/>
        <v>8.0116402377284146</v>
      </c>
      <c r="N95" s="39">
        <v>18</v>
      </c>
      <c r="O95" s="39">
        <v>19.444444444444446</v>
      </c>
      <c r="P95" s="37" t="s">
        <v>85</v>
      </c>
      <c r="Q95" s="37" t="s">
        <v>1218</v>
      </c>
      <c r="R95" s="37">
        <v>67</v>
      </c>
      <c r="S95" s="37">
        <f t="shared" si="8"/>
        <v>19.444444444444446</v>
      </c>
    </row>
    <row r="96" spans="1:19" x14ac:dyDescent="0.2">
      <c r="A96" s="37">
        <v>6520100702</v>
      </c>
      <c r="B96" s="37" t="s">
        <v>201</v>
      </c>
      <c r="C96" s="38">
        <v>40367</v>
      </c>
      <c r="D96" s="39">
        <v>19</v>
      </c>
      <c r="F96" s="39">
        <f t="shared" si="6"/>
        <v>5.7911999999999999</v>
      </c>
      <c r="G96" s="39">
        <f t="shared" si="7"/>
        <v>34.691147459206192</v>
      </c>
      <c r="H96" s="38"/>
      <c r="I96" s="105"/>
      <c r="N96" s="39">
        <v>22</v>
      </c>
      <c r="O96" s="39">
        <v>27.777777777777779</v>
      </c>
      <c r="P96" s="37" t="s">
        <v>108</v>
      </c>
      <c r="Q96" s="37" t="s">
        <v>1218</v>
      </c>
      <c r="R96" s="37">
        <v>82</v>
      </c>
      <c r="S96" s="37">
        <f t="shared" si="8"/>
        <v>27.777777777777779</v>
      </c>
    </row>
    <row r="97" spans="1:19" x14ac:dyDescent="0.2">
      <c r="A97" s="37">
        <v>6520100703</v>
      </c>
      <c r="B97" s="37" t="s">
        <v>201</v>
      </c>
      <c r="C97" s="38">
        <v>40375</v>
      </c>
      <c r="D97" s="39">
        <v>17.5</v>
      </c>
      <c r="F97" s="39">
        <f t="shared" si="6"/>
        <v>5.3340000000000005</v>
      </c>
      <c r="G97" s="39">
        <f t="shared" si="7"/>
        <v>35.876198454800956</v>
      </c>
      <c r="H97" s="38"/>
      <c r="I97" s="46">
        <v>0.1</v>
      </c>
      <c r="K97" s="45">
        <f t="shared" si="3"/>
        <v>8.0116402377284146</v>
      </c>
      <c r="N97" s="39">
        <v>23</v>
      </c>
      <c r="O97" s="39">
        <v>26.666666666666668</v>
      </c>
      <c r="P97" s="37" t="s">
        <v>109</v>
      </c>
      <c r="Q97" s="37" t="s">
        <v>1218</v>
      </c>
      <c r="R97" s="37">
        <v>80</v>
      </c>
      <c r="S97" s="37">
        <f t="shared" si="8"/>
        <v>26.666666666666668</v>
      </c>
    </row>
    <row r="98" spans="1:19" x14ac:dyDescent="0.2">
      <c r="A98" s="37">
        <v>6520100704</v>
      </c>
      <c r="B98" s="37" t="s">
        <v>201</v>
      </c>
      <c r="C98" s="38">
        <v>40381</v>
      </c>
      <c r="D98" s="39">
        <v>15</v>
      </c>
      <c r="F98" s="39">
        <f t="shared" si="6"/>
        <v>4.5720000000000001</v>
      </c>
      <c r="G98" s="39">
        <f t="shared" si="7"/>
        <v>38.097509751111744</v>
      </c>
      <c r="H98" s="38"/>
      <c r="I98" s="105"/>
      <c r="N98" s="39">
        <v>24</v>
      </c>
      <c r="O98" s="39">
        <v>23.333333333333336</v>
      </c>
      <c r="P98" s="37" t="s">
        <v>110</v>
      </c>
      <c r="Q98" s="37" t="s">
        <v>1218</v>
      </c>
      <c r="R98" s="37">
        <v>74</v>
      </c>
      <c r="S98" s="37">
        <f t="shared" si="8"/>
        <v>23.333333333333336</v>
      </c>
    </row>
    <row r="99" spans="1:19" x14ac:dyDescent="0.2">
      <c r="A99" s="37">
        <v>6520100705</v>
      </c>
      <c r="B99" s="37" t="s">
        <v>201</v>
      </c>
      <c r="C99" s="38">
        <v>40389</v>
      </c>
      <c r="D99" s="39">
        <v>11</v>
      </c>
      <c r="F99" s="39">
        <f t="shared" si="6"/>
        <v>3.3528000000000002</v>
      </c>
      <c r="G99" s="39">
        <f t="shared" si="7"/>
        <v>42.566842267970074</v>
      </c>
      <c r="H99" s="38"/>
      <c r="I99" s="46">
        <v>0.9</v>
      </c>
      <c r="K99" s="45">
        <f t="shared" si="3"/>
        <v>29.566413341396725</v>
      </c>
      <c r="N99" s="39">
        <v>23</v>
      </c>
      <c r="O99" s="39">
        <v>21.111111111111111</v>
      </c>
      <c r="P99" s="37" t="s">
        <v>111</v>
      </c>
      <c r="Q99" s="37" t="s">
        <v>1218</v>
      </c>
      <c r="R99" s="37">
        <v>70</v>
      </c>
      <c r="S99" s="37">
        <f t="shared" si="8"/>
        <v>21.111111111111111</v>
      </c>
    </row>
    <row r="100" spans="1:19" x14ac:dyDescent="0.2">
      <c r="A100" s="37">
        <v>6520100801</v>
      </c>
      <c r="B100" s="37" t="s">
        <v>201</v>
      </c>
      <c r="C100" s="38">
        <v>40397</v>
      </c>
      <c r="D100" s="39">
        <v>12</v>
      </c>
      <c r="F100" s="39">
        <f t="shared" si="6"/>
        <v>3.6576000000000004</v>
      </c>
      <c r="G100" s="39">
        <f t="shared" si="7"/>
        <v>41.313008325549511</v>
      </c>
      <c r="H100" s="38"/>
      <c r="I100" s="46">
        <v>2.5</v>
      </c>
      <c r="K100" s="45">
        <f t="shared" si="3"/>
        <v>39.588812079685468</v>
      </c>
      <c r="N100" s="39">
        <v>23</v>
      </c>
      <c r="O100" s="39">
        <v>22.222222222222221</v>
      </c>
      <c r="P100" s="37" t="s">
        <v>112</v>
      </c>
      <c r="Q100" s="37" t="s">
        <v>1218</v>
      </c>
      <c r="R100" s="37">
        <v>72</v>
      </c>
      <c r="S100" s="37">
        <f t="shared" si="8"/>
        <v>22.222222222222221</v>
      </c>
    </row>
    <row r="101" spans="1:19" x14ac:dyDescent="0.2">
      <c r="A101" s="37">
        <v>6520100802</v>
      </c>
      <c r="B101" s="37" t="s">
        <v>201</v>
      </c>
      <c r="C101" s="38">
        <v>40403</v>
      </c>
      <c r="D101" s="39">
        <v>12</v>
      </c>
      <c r="F101" s="39">
        <f t="shared" si="6"/>
        <v>3.6576000000000004</v>
      </c>
      <c r="G101" s="39">
        <f t="shared" si="7"/>
        <v>41.313008325549511</v>
      </c>
      <c r="I101" s="46">
        <v>2.7</v>
      </c>
      <c r="K101" s="45">
        <f t="shared" si="3"/>
        <v>40.34379989323088</v>
      </c>
      <c r="N101" s="39">
        <v>25</v>
      </c>
      <c r="O101" s="39">
        <v>30.555555555555557</v>
      </c>
      <c r="P101" s="37" t="s">
        <v>113</v>
      </c>
      <c r="Q101" s="37" t="s">
        <v>1218</v>
      </c>
      <c r="R101" s="37">
        <v>87</v>
      </c>
      <c r="S101" s="37">
        <f t="shared" si="8"/>
        <v>30.555555555555557</v>
      </c>
    </row>
    <row r="102" spans="1:19" x14ac:dyDescent="0.2">
      <c r="A102" s="37">
        <v>6520100803</v>
      </c>
      <c r="B102" s="37" t="s">
        <v>201</v>
      </c>
      <c r="C102" s="38">
        <v>40409</v>
      </c>
      <c r="D102" s="39">
        <v>12.5</v>
      </c>
      <c r="F102" s="39">
        <f t="shared" si="6"/>
        <v>3.81</v>
      </c>
      <c r="G102" s="39">
        <f t="shared" si="7"/>
        <v>40.724763384512634</v>
      </c>
      <c r="N102" s="39">
        <v>23</v>
      </c>
      <c r="O102" s="39">
        <v>21.111111111111111</v>
      </c>
      <c r="P102" s="37" t="s">
        <v>114</v>
      </c>
      <c r="Q102" s="37" t="s">
        <v>1218</v>
      </c>
      <c r="R102" s="37">
        <v>70</v>
      </c>
      <c r="S102" s="37">
        <f t="shared" si="8"/>
        <v>21.111111111111111</v>
      </c>
    </row>
    <row r="103" spans="1:19" x14ac:dyDescent="0.2">
      <c r="A103" s="37">
        <v>6520100804</v>
      </c>
      <c r="B103" s="37" t="s">
        <v>201</v>
      </c>
      <c r="C103" s="38">
        <v>40417</v>
      </c>
      <c r="D103" s="39">
        <v>14</v>
      </c>
      <c r="E103" s="39">
        <f>AVERAGE(D91:D103)</f>
        <v>17.46153846153846</v>
      </c>
      <c r="F103" s="39">
        <f t="shared" si="6"/>
        <v>4.2671999999999999</v>
      </c>
      <c r="G103" s="39">
        <f t="shared" si="7"/>
        <v>39.091697029238723</v>
      </c>
      <c r="H103" s="39">
        <f>AVERAGE(G91:G103)</f>
        <v>36.500470455195384</v>
      </c>
      <c r="I103" s="46">
        <v>0.2</v>
      </c>
      <c r="J103" s="39">
        <f>AVERAGE(I91:I103)</f>
        <v>0.89375000000000004</v>
      </c>
      <c r="K103" s="45">
        <f t="shared" si="3"/>
        <v>14.811414079021477</v>
      </c>
      <c r="L103" s="39">
        <f>AVERAGE(K91:K103)</f>
        <v>20.891798362010295</v>
      </c>
      <c r="M103" s="45">
        <f>AVERAGE(L103,H103)</f>
        <v>28.696134408602838</v>
      </c>
      <c r="N103" s="39">
        <v>21</v>
      </c>
      <c r="O103" s="39">
        <v>22.222222222222221</v>
      </c>
      <c r="P103" s="37" t="s">
        <v>115</v>
      </c>
      <c r="Q103" s="37" t="s">
        <v>1218</v>
      </c>
      <c r="R103" s="37">
        <v>72</v>
      </c>
      <c r="S103" s="37">
        <f t="shared" si="8"/>
        <v>22.222222222222221</v>
      </c>
    </row>
    <row r="104" spans="1:19" x14ac:dyDescent="0.2">
      <c r="A104" s="37">
        <v>6520110601</v>
      </c>
      <c r="B104" s="37" t="s">
        <v>201</v>
      </c>
      <c r="C104" s="38">
        <v>40699</v>
      </c>
      <c r="D104" s="39">
        <v>19.5</v>
      </c>
      <c r="F104" s="39">
        <f t="shared" ref="F104:F129" si="9">D104*0.3048</f>
        <v>5.9436</v>
      </c>
      <c r="G104" s="39">
        <f t="shared" ref="G104:G129" si="10" xml:space="preserve"> 60-(14.41*(LN(F104)))</f>
        <v>34.316840700135202</v>
      </c>
      <c r="I104" s="52">
        <v>0.68</v>
      </c>
      <c r="K104" s="45">
        <f>(9.81*(LN(I104)))+30.6</f>
        <v>26.816651063234431</v>
      </c>
      <c r="N104" s="39">
        <v>17</v>
      </c>
      <c r="O104" s="39">
        <v>18.333333333333336</v>
      </c>
      <c r="P104" s="36" t="s">
        <v>1465</v>
      </c>
      <c r="R104" s="37">
        <v>65</v>
      </c>
      <c r="S104" s="37">
        <f t="shared" ref="S104:S143" si="11">(R104-32)*(5/9)</f>
        <v>18.333333333333336</v>
      </c>
    </row>
    <row r="105" spans="1:19" x14ac:dyDescent="0.2">
      <c r="A105" s="37">
        <v>6520110602</v>
      </c>
      <c r="B105" s="37" t="s">
        <v>201</v>
      </c>
      <c r="C105" s="38">
        <v>40708</v>
      </c>
      <c r="D105" s="39">
        <v>22.5</v>
      </c>
      <c r="F105" s="39">
        <f t="shared" si="9"/>
        <v>6.8580000000000005</v>
      </c>
      <c r="G105" s="39">
        <f t="shared" si="10"/>
        <v>32.254757543273101</v>
      </c>
      <c r="I105" s="114"/>
      <c r="N105" s="39">
        <v>19</v>
      </c>
      <c r="O105" s="39">
        <v>25</v>
      </c>
      <c r="P105" s="36" t="s">
        <v>1466</v>
      </c>
      <c r="R105" s="37">
        <v>77</v>
      </c>
      <c r="S105" s="37">
        <f t="shared" si="11"/>
        <v>25</v>
      </c>
    </row>
    <row r="106" spans="1:19" x14ac:dyDescent="0.2">
      <c r="A106" s="37">
        <v>6520110603</v>
      </c>
      <c r="B106" s="37" t="s">
        <v>201</v>
      </c>
      <c r="C106" s="38">
        <v>40716</v>
      </c>
      <c r="D106" s="39">
        <v>22</v>
      </c>
      <c r="F106" s="39">
        <f t="shared" si="9"/>
        <v>6.7056000000000004</v>
      </c>
      <c r="G106" s="39">
        <f t="shared" si="10"/>
        <v>32.57859139610126</v>
      </c>
      <c r="H106" s="38"/>
      <c r="I106" s="52">
        <v>0.91</v>
      </c>
      <c r="K106" s="45">
        <f>(9.81*(LN(I106)))+30.6</f>
        <v>29.674812234387126</v>
      </c>
      <c r="N106" s="39">
        <v>18</v>
      </c>
      <c r="O106" s="39">
        <v>17.777777777777779</v>
      </c>
      <c r="P106" s="36" t="s">
        <v>1467</v>
      </c>
      <c r="R106" s="37">
        <v>64</v>
      </c>
      <c r="S106" s="37">
        <f t="shared" si="11"/>
        <v>17.777777777777779</v>
      </c>
    </row>
    <row r="107" spans="1:19" x14ac:dyDescent="0.2">
      <c r="A107" s="37">
        <v>6520110604</v>
      </c>
      <c r="B107" s="37" t="s">
        <v>201</v>
      </c>
      <c r="C107" s="38">
        <v>40724</v>
      </c>
      <c r="D107" s="39">
        <v>29</v>
      </c>
      <c r="F107" s="39">
        <f t="shared" si="9"/>
        <v>8.8391999999999999</v>
      </c>
      <c r="G107" s="39">
        <f t="shared" si="10"/>
        <v>28.597780238889502</v>
      </c>
      <c r="H107" s="38"/>
      <c r="I107" s="114"/>
      <c r="N107" s="39">
        <v>19</v>
      </c>
      <c r="O107" s="39">
        <v>24.444444444444446</v>
      </c>
      <c r="P107" s="36" t="s">
        <v>1468</v>
      </c>
      <c r="R107" s="37">
        <v>76</v>
      </c>
      <c r="S107" s="37">
        <f t="shared" si="11"/>
        <v>24.444444444444446</v>
      </c>
    </row>
    <row r="108" spans="1:19" x14ac:dyDescent="0.2">
      <c r="A108" s="37">
        <v>6520110701</v>
      </c>
      <c r="B108" s="37" t="s">
        <v>201</v>
      </c>
      <c r="C108" s="38">
        <v>40731</v>
      </c>
      <c r="D108" s="39">
        <v>27</v>
      </c>
      <c r="F108" s="39">
        <f t="shared" si="9"/>
        <v>8.2295999999999996</v>
      </c>
      <c r="G108" s="39">
        <f t="shared" si="10"/>
        <v>29.627503909872214</v>
      </c>
      <c r="H108" s="38"/>
      <c r="I108" s="52">
        <v>1.0900000000000001</v>
      </c>
      <c r="K108" s="45">
        <f>(9.81*(LN(I108)))+30.6</f>
        <v>31.445403200124726</v>
      </c>
      <c r="N108" s="39">
        <v>21</v>
      </c>
      <c r="O108" s="39">
        <v>22.222222222222221</v>
      </c>
      <c r="P108" s="36" t="s">
        <v>1469</v>
      </c>
      <c r="R108" s="37">
        <v>72</v>
      </c>
      <c r="S108" s="37">
        <f t="shared" si="11"/>
        <v>22.222222222222221</v>
      </c>
    </row>
    <row r="109" spans="1:19" x14ac:dyDescent="0.2">
      <c r="A109" s="37">
        <v>6520110702</v>
      </c>
      <c r="B109" s="37" t="s">
        <v>201</v>
      </c>
      <c r="C109" s="38">
        <v>40738</v>
      </c>
      <c r="D109" s="39">
        <v>24</v>
      </c>
      <c r="F109" s="39">
        <f t="shared" si="9"/>
        <v>7.3152000000000008</v>
      </c>
      <c r="G109" s="39">
        <f t="shared" si="10"/>
        <v>31.324757453680697</v>
      </c>
      <c r="H109" s="38"/>
      <c r="I109" s="114"/>
      <c r="N109" s="39">
        <v>23</v>
      </c>
      <c r="O109" s="39">
        <v>24.444444444444446</v>
      </c>
      <c r="P109" s="36" t="s">
        <v>1470</v>
      </c>
      <c r="R109" s="37">
        <v>76</v>
      </c>
      <c r="S109" s="37">
        <f t="shared" si="11"/>
        <v>24.444444444444446</v>
      </c>
    </row>
    <row r="110" spans="1:19" x14ac:dyDescent="0.2">
      <c r="A110" s="37">
        <v>6520110703</v>
      </c>
      <c r="B110" s="37" t="s">
        <v>201</v>
      </c>
      <c r="C110" s="38">
        <v>40745</v>
      </c>
      <c r="D110" s="39">
        <v>20</v>
      </c>
      <c r="F110" s="39">
        <f t="shared" si="9"/>
        <v>6.0960000000000001</v>
      </c>
      <c r="G110" s="39">
        <f t="shared" si="10"/>
        <v>33.952011087081587</v>
      </c>
      <c r="H110" s="38"/>
      <c r="I110" s="52">
        <v>1.3</v>
      </c>
      <c r="K110" s="45">
        <f>(9.81*(LN(I110)))+30.6</f>
        <v>33.173793434426088</v>
      </c>
      <c r="N110" s="39">
        <v>24</v>
      </c>
      <c r="O110" s="39">
        <v>32.222222222222221</v>
      </c>
      <c r="P110" s="36" t="s">
        <v>1471</v>
      </c>
      <c r="R110" s="37">
        <v>90</v>
      </c>
      <c r="S110" s="37">
        <f t="shared" si="11"/>
        <v>32.222222222222221</v>
      </c>
    </row>
    <row r="111" spans="1:19" x14ac:dyDescent="0.2">
      <c r="A111" s="37">
        <v>6520110704</v>
      </c>
      <c r="B111" s="37" t="s">
        <v>201</v>
      </c>
      <c r="C111" s="38">
        <v>40752</v>
      </c>
      <c r="D111" s="39">
        <v>16.5</v>
      </c>
      <c r="F111" s="39">
        <f t="shared" si="9"/>
        <v>5.0292000000000003</v>
      </c>
      <c r="G111" s="39">
        <f t="shared" si="10"/>
        <v>36.724090060131431</v>
      </c>
      <c r="H111" s="38"/>
      <c r="I111" s="114"/>
      <c r="N111" s="39">
        <v>24</v>
      </c>
      <c r="O111" s="39">
        <v>26.666666666666668</v>
      </c>
      <c r="P111" s="36" t="s">
        <v>1472</v>
      </c>
      <c r="R111" s="37">
        <v>80</v>
      </c>
      <c r="S111" s="37">
        <f t="shared" si="11"/>
        <v>26.666666666666668</v>
      </c>
    </row>
    <row r="112" spans="1:19" x14ac:dyDescent="0.2">
      <c r="A112" s="37">
        <v>6520110801</v>
      </c>
      <c r="B112" s="37" t="s">
        <v>201</v>
      </c>
      <c r="C112" s="38">
        <v>40759</v>
      </c>
      <c r="D112" s="39">
        <v>13.5</v>
      </c>
      <c r="F112" s="39">
        <f t="shared" si="9"/>
        <v>4.1147999999999998</v>
      </c>
      <c r="G112" s="39">
        <f t="shared" si="10"/>
        <v>39.615754781741025</v>
      </c>
      <c r="H112" s="38"/>
      <c r="I112" s="52">
        <v>2.89</v>
      </c>
      <c r="K112" s="45">
        <f>(9.81*(LN(I112)))+30.6</f>
        <v>41.010926285839787</v>
      </c>
      <c r="N112" s="39">
        <v>25</v>
      </c>
      <c r="O112" s="39">
        <v>26.666666666666668</v>
      </c>
      <c r="P112" s="36" t="s">
        <v>1473</v>
      </c>
      <c r="R112" s="37">
        <v>80</v>
      </c>
      <c r="S112" s="37">
        <f t="shared" si="11"/>
        <v>26.666666666666668</v>
      </c>
    </row>
    <row r="113" spans="1:19" x14ac:dyDescent="0.2">
      <c r="A113" s="37">
        <v>6520110802</v>
      </c>
      <c r="B113" s="37" t="s">
        <v>201</v>
      </c>
      <c r="C113" s="38">
        <v>40766</v>
      </c>
      <c r="D113" s="39">
        <v>11</v>
      </c>
      <c r="F113" s="39">
        <f t="shared" si="9"/>
        <v>3.3528000000000002</v>
      </c>
      <c r="G113" s="39">
        <f t="shared" si="10"/>
        <v>42.566842267970074</v>
      </c>
      <c r="H113" s="38"/>
      <c r="I113" s="52"/>
      <c r="N113" s="39">
        <v>23</v>
      </c>
      <c r="O113" s="39">
        <v>25</v>
      </c>
      <c r="P113" s="36" t="s">
        <v>1474</v>
      </c>
      <c r="R113" s="37">
        <v>77</v>
      </c>
      <c r="S113" s="37">
        <f t="shared" si="11"/>
        <v>25</v>
      </c>
    </row>
    <row r="114" spans="1:19" x14ac:dyDescent="0.2">
      <c r="A114" s="37">
        <v>6520110803</v>
      </c>
      <c r="B114" s="37" t="s">
        <v>201</v>
      </c>
      <c r="C114" s="38">
        <v>40773</v>
      </c>
      <c r="D114" s="39">
        <v>13</v>
      </c>
      <c r="F114" s="39">
        <f t="shared" si="9"/>
        <v>3.9624000000000001</v>
      </c>
      <c r="G114" s="39">
        <f t="shared" si="10"/>
        <v>40.159592907973853</v>
      </c>
      <c r="I114" s="52">
        <v>3.22</v>
      </c>
      <c r="K114" s="45">
        <f>(9.81*(LN(I114)))+30.6</f>
        <v>42.071631137247472</v>
      </c>
      <c r="N114" s="39">
        <v>22.5</v>
      </c>
      <c r="O114" s="39">
        <v>23.888888888888889</v>
      </c>
      <c r="P114" s="36" t="s">
        <v>1475</v>
      </c>
      <c r="R114" s="37">
        <v>75</v>
      </c>
      <c r="S114" s="37">
        <f t="shared" si="11"/>
        <v>23.888888888888889</v>
      </c>
    </row>
    <row r="115" spans="1:19" x14ac:dyDescent="0.2">
      <c r="A115" s="37">
        <v>6520110804</v>
      </c>
      <c r="B115" s="37" t="s">
        <v>201</v>
      </c>
      <c r="C115" s="38">
        <v>40781</v>
      </c>
      <c r="D115" s="39">
        <v>14</v>
      </c>
      <c r="F115" s="39">
        <f t="shared" si="9"/>
        <v>4.2671999999999999</v>
      </c>
      <c r="G115" s="39">
        <f t="shared" si="10"/>
        <v>39.091697029238723</v>
      </c>
      <c r="I115" s="53"/>
      <c r="N115" s="39">
        <v>21</v>
      </c>
      <c r="O115" s="39">
        <v>23.888888888888889</v>
      </c>
      <c r="P115" s="36" t="s">
        <v>1476</v>
      </c>
      <c r="R115" s="37">
        <v>75</v>
      </c>
      <c r="S115" s="37">
        <f t="shared" si="11"/>
        <v>23.888888888888889</v>
      </c>
    </row>
    <row r="116" spans="1:19" x14ac:dyDescent="0.2">
      <c r="A116" s="37">
        <v>6520110901</v>
      </c>
      <c r="B116" s="37" t="s">
        <v>201</v>
      </c>
      <c r="C116" s="38">
        <v>40788</v>
      </c>
      <c r="D116" s="39">
        <v>13</v>
      </c>
      <c r="E116" s="39">
        <f>AVERAGE(D104:D115)</f>
        <v>19.333333333333332</v>
      </c>
      <c r="F116" s="39">
        <f t="shared" si="9"/>
        <v>3.9624000000000001</v>
      </c>
      <c r="G116" s="39">
        <f t="shared" si="10"/>
        <v>40.159592907973853</v>
      </c>
      <c r="H116" s="39">
        <f>AVERAGE(G104:G115)</f>
        <v>35.067518281340718</v>
      </c>
      <c r="I116" s="52">
        <v>1.6</v>
      </c>
      <c r="J116" s="39">
        <f>AVERAGE(I104:I116)</f>
        <v>1.6700000000000002</v>
      </c>
      <c r="K116" s="45">
        <f>(9.81*(LN(I116)))+30.6</f>
        <v>35.21073560290067</v>
      </c>
      <c r="L116" s="39">
        <f>AVERAGE(K104:K116)</f>
        <v>34.200564708308612</v>
      </c>
      <c r="M116" s="45">
        <f>AVERAGE(L116,H116)</f>
        <v>34.634041494824665</v>
      </c>
      <c r="N116" s="39">
        <v>21</v>
      </c>
      <c r="O116" s="39">
        <v>30</v>
      </c>
      <c r="P116" s="36" t="s">
        <v>1477</v>
      </c>
      <c r="R116" s="37">
        <v>86</v>
      </c>
      <c r="S116" s="37">
        <f t="shared" si="11"/>
        <v>30</v>
      </c>
    </row>
    <row r="117" spans="1:19" x14ac:dyDescent="0.2">
      <c r="A117" s="37">
        <v>6520120601</v>
      </c>
      <c r="B117" s="37" t="s">
        <v>201</v>
      </c>
      <c r="C117" s="38">
        <v>41063</v>
      </c>
      <c r="D117" s="39">
        <v>19</v>
      </c>
      <c r="F117" s="39">
        <f t="shared" si="9"/>
        <v>5.7911999999999999</v>
      </c>
      <c r="G117" s="39">
        <f t="shared" si="10"/>
        <v>34.691147459206192</v>
      </c>
      <c r="I117" s="53">
        <v>0.54</v>
      </c>
      <c r="K117" s="45">
        <f>(9.81*(LN(I117)))+30.6</f>
        <v>24.555213972252357</v>
      </c>
      <c r="N117" s="39">
        <v>15</v>
      </c>
      <c r="O117" s="39">
        <v>14.444444444444445</v>
      </c>
      <c r="P117" s="88" t="s">
        <v>1769</v>
      </c>
      <c r="R117" s="37">
        <v>58</v>
      </c>
      <c r="S117" s="37">
        <f t="shared" si="11"/>
        <v>14.444444444444445</v>
      </c>
    </row>
    <row r="118" spans="1:19" x14ac:dyDescent="0.2">
      <c r="A118" s="36">
        <v>6520120602</v>
      </c>
      <c r="B118" s="37" t="s">
        <v>201</v>
      </c>
      <c r="C118" s="38">
        <v>41075</v>
      </c>
      <c r="D118" s="63">
        <v>26</v>
      </c>
      <c r="F118" s="39">
        <f t="shared" si="9"/>
        <v>7.9248000000000003</v>
      </c>
      <c r="G118" s="39">
        <f t="shared" si="10"/>
        <v>30.171342036105038</v>
      </c>
      <c r="I118" s="45">
        <v>0.44</v>
      </c>
      <c r="K118" s="45">
        <f>(9.81*(LN(I118)))+30.6</f>
        <v>22.546180784194966</v>
      </c>
      <c r="N118" s="39">
        <v>19</v>
      </c>
      <c r="O118" s="39">
        <v>29.444444444444446</v>
      </c>
      <c r="P118" s="49" t="s">
        <v>1770</v>
      </c>
      <c r="R118" s="36">
        <v>85</v>
      </c>
      <c r="S118" s="36">
        <f t="shared" si="11"/>
        <v>29.444444444444446</v>
      </c>
    </row>
    <row r="119" spans="1:19" x14ac:dyDescent="0.2">
      <c r="A119" s="36">
        <v>6520120603</v>
      </c>
      <c r="B119" s="37" t="s">
        <v>201</v>
      </c>
      <c r="C119" s="38">
        <v>41083</v>
      </c>
      <c r="D119" s="63">
        <v>26.5</v>
      </c>
      <c r="F119" s="39">
        <f t="shared" si="9"/>
        <v>8.0772000000000013</v>
      </c>
      <c r="G119" s="39">
        <f t="shared" si="10"/>
        <v>29.89685754657733</v>
      </c>
      <c r="N119" s="39">
        <v>21</v>
      </c>
      <c r="O119" s="39">
        <v>20.555555555555557</v>
      </c>
      <c r="P119" s="49" t="s">
        <v>1771</v>
      </c>
      <c r="R119" s="36">
        <v>69</v>
      </c>
      <c r="S119" s="36">
        <f t="shared" si="11"/>
        <v>20.555555555555557</v>
      </c>
    </row>
    <row r="120" spans="1:19" x14ac:dyDescent="0.2">
      <c r="A120" s="36">
        <v>6520120604</v>
      </c>
      <c r="B120" s="37" t="s">
        <v>201</v>
      </c>
      <c r="C120" s="38">
        <v>41088</v>
      </c>
      <c r="D120" s="63">
        <v>24.5</v>
      </c>
      <c r="F120" s="39">
        <f t="shared" si="9"/>
        <v>7.4676</v>
      </c>
      <c r="G120" s="39">
        <f t="shared" si="10"/>
        <v>31.027633525089282</v>
      </c>
      <c r="I120" s="45">
        <v>1.07</v>
      </c>
      <c r="K120" s="45">
        <f>(9.81*(LN(I120)))+30.6</f>
        <v>31.263731341528125</v>
      </c>
      <c r="N120" s="39">
        <v>22</v>
      </c>
      <c r="O120" s="39">
        <v>27.777777777777779</v>
      </c>
      <c r="P120" s="49" t="s">
        <v>1772</v>
      </c>
      <c r="R120" s="36">
        <v>82</v>
      </c>
      <c r="S120" s="36">
        <f t="shared" si="11"/>
        <v>27.777777777777779</v>
      </c>
    </row>
    <row r="121" spans="1:19" x14ac:dyDescent="0.2">
      <c r="A121" s="36">
        <v>6520120701</v>
      </c>
      <c r="B121" s="37" t="s">
        <v>201</v>
      </c>
      <c r="C121" s="38">
        <v>41095</v>
      </c>
      <c r="D121" s="63">
        <v>22.5</v>
      </c>
      <c r="F121" s="39">
        <f t="shared" si="9"/>
        <v>6.8580000000000005</v>
      </c>
      <c r="G121" s="39">
        <f t="shared" si="10"/>
        <v>32.254757543273101</v>
      </c>
      <c r="N121" s="39">
        <v>24</v>
      </c>
      <c r="O121" s="39">
        <v>26.111111111111111</v>
      </c>
      <c r="P121" s="49" t="s">
        <v>1773</v>
      </c>
      <c r="R121" s="36">
        <v>79</v>
      </c>
      <c r="S121" s="36">
        <f t="shared" si="11"/>
        <v>26.111111111111111</v>
      </c>
    </row>
    <row r="122" spans="1:19" x14ac:dyDescent="0.2">
      <c r="A122" s="36">
        <v>6520120702</v>
      </c>
      <c r="B122" s="37" t="s">
        <v>201</v>
      </c>
      <c r="C122" s="38">
        <v>41102</v>
      </c>
      <c r="D122" s="63">
        <v>18</v>
      </c>
      <c r="F122" s="39">
        <f t="shared" si="9"/>
        <v>5.4864000000000006</v>
      </c>
      <c r="G122" s="39">
        <f t="shared" si="10"/>
        <v>35.470256117710861</v>
      </c>
      <c r="I122" s="45">
        <v>1.1599999999999999</v>
      </c>
      <c r="K122" s="45">
        <f>(9.81*(LN(I122)))+30.6</f>
        <v>32.056000250210261</v>
      </c>
      <c r="N122" s="39">
        <v>25</v>
      </c>
      <c r="O122" s="39">
        <v>27.222222222222225</v>
      </c>
      <c r="P122" s="49" t="s">
        <v>1774</v>
      </c>
      <c r="R122" s="36">
        <v>81</v>
      </c>
      <c r="S122" s="36">
        <f t="shared" si="11"/>
        <v>27.222222222222225</v>
      </c>
    </row>
    <row r="123" spans="1:19" x14ac:dyDescent="0.2">
      <c r="A123" s="36">
        <v>6520120703</v>
      </c>
      <c r="B123" s="37" t="s">
        <v>201</v>
      </c>
      <c r="C123" s="38">
        <v>41110</v>
      </c>
      <c r="D123" s="63">
        <v>19</v>
      </c>
      <c r="F123" s="39">
        <f t="shared" si="9"/>
        <v>5.7911999999999999</v>
      </c>
      <c r="G123" s="39">
        <f t="shared" si="10"/>
        <v>34.691147459206192</v>
      </c>
      <c r="N123" s="39">
        <v>25</v>
      </c>
      <c r="O123" s="39">
        <v>22.222222222222221</v>
      </c>
      <c r="P123" s="49" t="s">
        <v>1772</v>
      </c>
      <c r="R123" s="36">
        <v>72</v>
      </c>
      <c r="S123" s="36">
        <f t="shared" si="11"/>
        <v>22.222222222222221</v>
      </c>
    </row>
    <row r="124" spans="1:19" x14ac:dyDescent="0.2">
      <c r="A124" s="36">
        <v>6520120704</v>
      </c>
      <c r="B124" s="37" t="s">
        <v>201</v>
      </c>
      <c r="C124" s="38">
        <v>41118</v>
      </c>
      <c r="D124" s="63">
        <v>18</v>
      </c>
      <c r="F124" s="39">
        <f t="shared" si="9"/>
        <v>5.4864000000000006</v>
      </c>
      <c r="G124" s="39">
        <f t="shared" si="10"/>
        <v>35.470256117710861</v>
      </c>
      <c r="I124" s="45">
        <v>1.49</v>
      </c>
      <c r="K124" s="45">
        <f>(9.81*(LN(I124)))+30.6</f>
        <v>34.511993736781783</v>
      </c>
      <c r="N124" s="39">
        <v>24</v>
      </c>
      <c r="O124" s="39">
        <v>21.111111111111111</v>
      </c>
      <c r="P124" s="49" t="s">
        <v>1772</v>
      </c>
      <c r="R124" s="36">
        <v>70</v>
      </c>
      <c r="S124" s="36">
        <f t="shared" si="11"/>
        <v>21.111111111111111</v>
      </c>
    </row>
    <row r="125" spans="1:19" x14ac:dyDescent="0.2">
      <c r="A125" s="36">
        <v>6520120801</v>
      </c>
      <c r="B125" s="37" t="s">
        <v>201</v>
      </c>
      <c r="C125" s="98">
        <v>41124</v>
      </c>
      <c r="D125" s="39">
        <v>13</v>
      </c>
      <c r="F125" s="39">
        <f t="shared" si="9"/>
        <v>3.9624000000000001</v>
      </c>
      <c r="G125" s="39">
        <f t="shared" si="10"/>
        <v>40.159592907973853</v>
      </c>
      <c r="N125" s="39">
        <v>23</v>
      </c>
      <c r="O125" s="39">
        <v>22.222222222222221</v>
      </c>
      <c r="P125" s="49" t="s">
        <v>1775</v>
      </c>
      <c r="R125" s="36">
        <v>72</v>
      </c>
      <c r="S125" s="36">
        <f t="shared" si="11"/>
        <v>22.222222222222221</v>
      </c>
    </row>
    <row r="126" spans="1:19" x14ac:dyDescent="0.2">
      <c r="A126" s="36">
        <v>6520120802</v>
      </c>
      <c r="B126" s="37" t="s">
        <v>201</v>
      </c>
      <c r="C126" s="38">
        <v>41133</v>
      </c>
      <c r="D126" s="39">
        <v>12</v>
      </c>
      <c r="F126" s="39">
        <f t="shared" si="9"/>
        <v>3.6576000000000004</v>
      </c>
      <c r="G126" s="39">
        <f t="shared" si="10"/>
        <v>41.313008325549511</v>
      </c>
      <c r="I126" s="45">
        <v>1.93</v>
      </c>
      <c r="K126" s="45">
        <f>(9.81*(LN(I126)))+30.6</f>
        <v>37.050271228613752</v>
      </c>
      <c r="N126" s="39">
        <v>21</v>
      </c>
      <c r="O126" s="39">
        <v>22.777777777777779</v>
      </c>
      <c r="P126" s="49" t="s">
        <v>1776</v>
      </c>
      <c r="R126" s="36">
        <v>73</v>
      </c>
      <c r="S126" s="36">
        <f t="shared" si="11"/>
        <v>22.777777777777779</v>
      </c>
    </row>
    <row r="127" spans="1:19" x14ac:dyDescent="0.2">
      <c r="A127" s="36">
        <v>6520120803</v>
      </c>
      <c r="B127" s="37" t="s">
        <v>201</v>
      </c>
      <c r="C127" s="38">
        <v>41139</v>
      </c>
      <c r="D127" s="39">
        <v>14</v>
      </c>
      <c r="F127" s="39">
        <f t="shared" si="9"/>
        <v>4.2671999999999999</v>
      </c>
      <c r="G127" s="39">
        <f t="shared" si="10"/>
        <v>39.091697029238723</v>
      </c>
      <c r="N127" s="39">
        <v>20</v>
      </c>
      <c r="O127" s="39">
        <v>21.666666666666668</v>
      </c>
      <c r="P127" s="49" t="s">
        <v>1777</v>
      </c>
      <c r="R127" s="36">
        <v>71</v>
      </c>
      <c r="S127" s="36">
        <f t="shared" si="11"/>
        <v>21.666666666666668</v>
      </c>
    </row>
    <row r="128" spans="1:19" x14ac:dyDescent="0.2">
      <c r="A128" s="36">
        <v>6520120804</v>
      </c>
      <c r="B128" s="37" t="s">
        <v>201</v>
      </c>
      <c r="C128" s="38">
        <v>41145</v>
      </c>
      <c r="D128" s="39">
        <v>15</v>
      </c>
      <c r="F128" s="39">
        <f t="shared" si="9"/>
        <v>4.5720000000000001</v>
      </c>
      <c r="G128" s="39">
        <f t="shared" si="10"/>
        <v>38.097509751111744</v>
      </c>
      <c r="I128" s="45">
        <v>2.2200000000000002</v>
      </c>
      <c r="K128" s="45">
        <f>(9.81*(LN(I128)))+30.6</f>
        <v>38.423545591623885</v>
      </c>
      <c r="N128" s="39">
        <v>21</v>
      </c>
      <c r="O128" s="39">
        <v>26.666666666666668</v>
      </c>
      <c r="P128" s="49" t="s">
        <v>1778</v>
      </c>
      <c r="R128" s="36">
        <v>80</v>
      </c>
      <c r="S128" s="36">
        <f>(R128-32)*(5/9)</f>
        <v>26.666666666666668</v>
      </c>
    </row>
    <row r="129" spans="1:19" s="40" customFormat="1" x14ac:dyDescent="0.2">
      <c r="A129" s="336">
        <v>6520120901</v>
      </c>
      <c r="B129" s="40" t="s">
        <v>201</v>
      </c>
      <c r="C129" s="41">
        <v>41153</v>
      </c>
      <c r="D129" s="42">
        <v>13.5</v>
      </c>
      <c r="E129" s="42">
        <f>AVERAGE(D117:D128)</f>
        <v>18.958333333333332</v>
      </c>
      <c r="F129" s="42">
        <f t="shared" si="9"/>
        <v>4.1147999999999998</v>
      </c>
      <c r="G129" s="42">
        <f t="shared" si="10"/>
        <v>39.615754781741025</v>
      </c>
      <c r="H129" s="42">
        <f>AVERAGE(G117:G128)</f>
        <v>35.194600484896057</v>
      </c>
      <c r="I129" s="44"/>
      <c r="J129" s="42">
        <f>AVERAGE(I117:I128)</f>
        <v>1.2642857142857142</v>
      </c>
      <c r="K129" s="44"/>
      <c r="L129" s="42">
        <f>AVERAGE(K117:K128)</f>
        <v>31.486705272172163</v>
      </c>
      <c r="M129" s="44">
        <f>AVERAGE(L129,H129)</f>
        <v>33.340652878534108</v>
      </c>
      <c r="N129" s="42">
        <v>21</v>
      </c>
      <c r="O129" s="42">
        <v>27.777777777777779</v>
      </c>
      <c r="P129" s="341" t="s">
        <v>1779</v>
      </c>
      <c r="R129" s="336">
        <v>82</v>
      </c>
      <c r="S129" s="336">
        <f t="shared" si="11"/>
        <v>27.777777777777779</v>
      </c>
    </row>
    <row r="130" spans="1:19" x14ac:dyDescent="0.2">
      <c r="A130" s="36">
        <v>6520130601</v>
      </c>
      <c r="B130" s="37" t="s">
        <v>201</v>
      </c>
      <c r="C130" s="38">
        <v>41426</v>
      </c>
      <c r="D130" s="39">
        <v>20.5</v>
      </c>
      <c r="F130" s="39">
        <f t="shared" ref="F130:F155" si="12">D130*0.3048</f>
        <v>6.2484000000000002</v>
      </c>
      <c r="G130" s="39">
        <f t="shared" ref="G130:G155" si="13" xml:space="preserve"> 60-(14.41*(LN(F130)))</f>
        <v>33.59619053965433</v>
      </c>
      <c r="I130" s="37">
        <v>0.66</v>
      </c>
      <c r="K130" s="45">
        <f>(9.81*(LN(I130)))+30.6</f>
        <v>26.523793494736061</v>
      </c>
      <c r="N130" s="39">
        <v>15</v>
      </c>
      <c r="O130" s="39">
        <v>22.222222222222221</v>
      </c>
      <c r="P130" s="49" t="s">
        <v>2184</v>
      </c>
      <c r="R130" s="36">
        <v>72</v>
      </c>
      <c r="S130" s="36">
        <f t="shared" si="11"/>
        <v>22.222222222222221</v>
      </c>
    </row>
    <row r="131" spans="1:19" x14ac:dyDescent="0.2">
      <c r="A131" s="113">
        <f>IF(MONTH(C131)=MONTH(C130),(A130+1),(65*100000000+(YEAR(C131)*10000)+(MONTH(C131)*100)+1))</f>
        <v>6520130602</v>
      </c>
      <c r="B131" s="48" t="s">
        <v>201</v>
      </c>
      <c r="C131" s="38">
        <v>41433</v>
      </c>
      <c r="D131" s="39">
        <v>26</v>
      </c>
      <c r="F131" s="39">
        <f t="shared" si="12"/>
        <v>7.9248000000000003</v>
      </c>
      <c r="G131" s="39">
        <f t="shared" si="13"/>
        <v>30.171342036105038</v>
      </c>
      <c r="N131" s="39">
        <v>16</v>
      </c>
      <c r="O131" s="39">
        <v>20</v>
      </c>
      <c r="P131" s="49" t="s">
        <v>2185</v>
      </c>
      <c r="R131" s="36">
        <v>68</v>
      </c>
      <c r="S131" s="36">
        <f t="shared" si="11"/>
        <v>20</v>
      </c>
    </row>
    <row r="132" spans="1:19" x14ac:dyDescent="0.2">
      <c r="A132" s="113">
        <f t="shared" ref="A132:A143" si="14">IF(MONTH(C132)=MONTH(C131),(A131+1),(65*100000000+(YEAR(C132)*10000)+(MONTH(C132)*100)+1))</f>
        <v>6520130603</v>
      </c>
      <c r="B132" s="48" t="s">
        <v>201</v>
      </c>
      <c r="C132" s="38">
        <v>41440</v>
      </c>
      <c r="D132" s="39">
        <v>26</v>
      </c>
      <c r="F132" s="39">
        <f t="shared" si="12"/>
        <v>7.9248000000000003</v>
      </c>
      <c r="G132" s="39">
        <f t="shared" si="13"/>
        <v>30.171342036105038</v>
      </c>
      <c r="I132" s="48">
        <v>0.46</v>
      </c>
      <c r="K132" s="45">
        <f>(9.81*(LN(I132)))+30.6</f>
        <v>22.982252575014847</v>
      </c>
      <c r="N132" s="39">
        <v>18</v>
      </c>
      <c r="O132" s="39">
        <v>17.222222222222221</v>
      </c>
      <c r="P132" s="49" t="s">
        <v>2111</v>
      </c>
      <c r="R132" s="36">
        <v>63</v>
      </c>
      <c r="S132" s="36">
        <f t="shared" si="11"/>
        <v>17.222222222222221</v>
      </c>
    </row>
    <row r="133" spans="1:19" x14ac:dyDescent="0.2">
      <c r="A133" s="113">
        <f t="shared" si="14"/>
        <v>6520130604</v>
      </c>
      <c r="B133" s="48" t="s">
        <v>201</v>
      </c>
      <c r="C133" s="38">
        <v>41447</v>
      </c>
      <c r="D133" s="39">
        <v>27</v>
      </c>
      <c r="F133" s="39">
        <f t="shared" si="12"/>
        <v>8.2295999999999996</v>
      </c>
      <c r="G133" s="39">
        <f t="shared" si="13"/>
        <v>29.627503909872214</v>
      </c>
      <c r="N133" s="39">
        <v>19</v>
      </c>
      <c r="O133" s="39">
        <v>16.666666666666668</v>
      </c>
      <c r="P133" s="49" t="s">
        <v>2186</v>
      </c>
      <c r="R133" s="36">
        <v>62</v>
      </c>
      <c r="S133" s="36">
        <f t="shared" si="11"/>
        <v>16.666666666666668</v>
      </c>
    </row>
    <row r="134" spans="1:19" x14ac:dyDescent="0.2">
      <c r="A134" s="113">
        <f t="shared" si="14"/>
        <v>6520130605</v>
      </c>
      <c r="B134" s="48" t="s">
        <v>201</v>
      </c>
      <c r="C134" s="38">
        <v>41455</v>
      </c>
      <c r="D134" s="39">
        <v>21.5</v>
      </c>
      <c r="F134" s="39">
        <f t="shared" si="12"/>
        <v>6.5532000000000004</v>
      </c>
      <c r="G134" s="39">
        <f t="shared" si="13"/>
        <v>32.909870353719171</v>
      </c>
      <c r="I134" s="48">
        <v>1.59</v>
      </c>
      <c r="K134" s="45">
        <f>(9.81*(LN(I134)))+30.6</f>
        <v>35.1492306992373</v>
      </c>
      <c r="N134" s="39">
        <v>21</v>
      </c>
      <c r="O134" s="39">
        <v>20.555555555555557</v>
      </c>
      <c r="P134" s="49" t="s">
        <v>2187</v>
      </c>
      <c r="R134" s="36">
        <v>69</v>
      </c>
      <c r="S134" s="36">
        <f t="shared" si="11"/>
        <v>20.555555555555557</v>
      </c>
    </row>
    <row r="135" spans="1:19" x14ac:dyDescent="0.2">
      <c r="A135" s="113">
        <f t="shared" si="14"/>
        <v>6520130701</v>
      </c>
      <c r="B135" s="48" t="s">
        <v>201</v>
      </c>
      <c r="C135" s="38">
        <v>41460</v>
      </c>
      <c r="D135" s="39">
        <v>20.5</v>
      </c>
      <c r="F135" s="39">
        <f t="shared" si="12"/>
        <v>6.2484000000000002</v>
      </c>
      <c r="G135" s="39">
        <f t="shared" si="13"/>
        <v>33.59619053965433</v>
      </c>
      <c r="N135" s="39">
        <v>22</v>
      </c>
      <c r="O135" s="39">
        <v>28.888888888888889</v>
      </c>
      <c r="P135" s="49" t="s">
        <v>2188</v>
      </c>
      <c r="Q135" s="88" t="s">
        <v>2183</v>
      </c>
      <c r="R135" s="36">
        <v>84</v>
      </c>
      <c r="S135" s="36">
        <f t="shared" si="11"/>
        <v>28.888888888888889</v>
      </c>
    </row>
    <row r="136" spans="1:19" x14ac:dyDescent="0.2">
      <c r="A136" s="113">
        <f t="shared" si="14"/>
        <v>6520130702</v>
      </c>
      <c r="B136" s="48" t="s">
        <v>201</v>
      </c>
      <c r="C136" s="38">
        <v>41467</v>
      </c>
      <c r="D136" s="39">
        <v>21</v>
      </c>
      <c r="F136" s="39">
        <f t="shared" si="12"/>
        <v>6.4008000000000003</v>
      </c>
      <c r="G136" s="39">
        <f t="shared" si="13"/>
        <v>33.248944821400073</v>
      </c>
      <c r="I136" s="48">
        <v>0.64</v>
      </c>
      <c r="K136" s="45">
        <f>(9.81*(LN(I136)))+30.6</f>
        <v>26.221923523215207</v>
      </c>
      <c r="N136" s="39">
        <v>21</v>
      </c>
      <c r="O136" s="39">
        <v>22.222222222222221</v>
      </c>
      <c r="P136" s="49" t="s">
        <v>2189</v>
      </c>
      <c r="R136" s="36">
        <v>72</v>
      </c>
      <c r="S136" s="36">
        <f t="shared" si="11"/>
        <v>22.222222222222221</v>
      </c>
    </row>
    <row r="137" spans="1:19" x14ac:dyDescent="0.2">
      <c r="A137" s="113">
        <f t="shared" si="14"/>
        <v>6520130703</v>
      </c>
      <c r="B137" s="48" t="s">
        <v>201</v>
      </c>
      <c r="C137" s="38">
        <v>41476</v>
      </c>
      <c r="D137" s="39">
        <v>22</v>
      </c>
      <c r="F137" s="39">
        <f t="shared" si="12"/>
        <v>6.7056000000000004</v>
      </c>
      <c r="G137" s="39">
        <f t="shared" si="13"/>
        <v>32.57859139610126</v>
      </c>
      <c r="N137" s="39">
        <v>23</v>
      </c>
      <c r="O137" s="39">
        <v>17.777777777777779</v>
      </c>
      <c r="P137" s="49" t="s">
        <v>1473</v>
      </c>
      <c r="Q137" s="88" t="s">
        <v>2183</v>
      </c>
      <c r="R137" s="36">
        <v>64</v>
      </c>
      <c r="S137" s="36">
        <f t="shared" si="11"/>
        <v>17.777777777777779</v>
      </c>
    </row>
    <row r="138" spans="1:19" x14ac:dyDescent="0.2">
      <c r="A138" s="113">
        <f t="shared" si="14"/>
        <v>6520130704</v>
      </c>
      <c r="B138" s="48" t="s">
        <v>201</v>
      </c>
      <c r="C138" s="38">
        <v>41482</v>
      </c>
      <c r="D138" s="39">
        <v>18</v>
      </c>
      <c r="F138" s="39">
        <f t="shared" si="12"/>
        <v>5.4864000000000006</v>
      </c>
      <c r="G138" s="39">
        <f t="shared" si="13"/>
        <v>35.470256117710861</v>
      </c>
      <c r="I138" s="48">
        <v>0.92</v>
      </c>
      <c r="K138" s="45">
        <f>(9.81*(LN(I138)))+30.6</f>
        <v>29.782026416307911</v>
      </c>
      <c r="N138" s="39">
        <v>22</v>
      </c>
      <c r="O138" s="39">
        <v>16.111111111111111</v>
      </c>
      <c r="P138" s="49" t="s">
        <v>2190</v>
      </c>
      <c r="R138" s="36">
        <v>61</v>
      </c>
      <c r="S138" s="36">
        <f t="shared" si="11"/>
        <v>16.111111111111111</v>
      </c>
    </row>
    <row r="139" spans="1:19" x14ac:dyDescent="0.2">
      <c r="A139" s="113">
        <f t="shared" si="14"/>
        <v>6520130801</v>
      </c>
      <c r="B139" s="48" t="s">
        <v>201</v>
      </c>
      <c r="C139" s="38">
        <v>41490</v>
      </c>
      <c r="D139" s="39">
        <v>19</v>
      </c>
      <c r="F139" s="39">
        <f t="shared" si="12"/>
        <v>5.7911999999999999</v>
      </c>
      <c r="G139" s="39">
        <f t="shared" si="13"/>
        <v>34.691147459206192</v>
      </c>
      <c r="N139" s="39">
        <v>21</v>
      </c>
      <c r="O139" s="39">
        <v>17.777777777777779</v>
      </c>
      <c r="P139" s="49" t="s">
        <v>761</v>
      </c>
      <c r="Q139" s="88" t="s">
        <v>2183</v>
      </c>
      <c r="R139" s="36">
        <v>64</v>
      </c>
      <c r="S139" s="36">
        <f t="shared" si="11"/>
        <v>17.777777777777779</v>
      </c>
    </row>
    <row r="140" spans="1:19" x14ac:dyDescent="0.2">
      <c r="A140" s="113">
        <f t="shared" si="14"/>
        <v>6520130802</v>
      </c>
      <c r="B140" s="48" t="s">
        <v>201</v>
      </c>
      <c r="C140" s="38">
        <v>41497</v>
      </c>
      <c r="D140" s="39">
        <v>18</v>
      </c>
      <c r="F140" s="39">
        <f t="shared" si="12"/>
        <v>5.4864000000000006</v>
      </c>
      <c r="G140" s="39">
        <f t="shared" si="13"/>
        <v>35.470256117710861</v>
      </c>
      <c r="I140" s="48">
        <v>0.53</v>
      </c>
      <c r="K140" s="45">
        <f>(9.81*(LN(I140)))+30.6</f>
        <v>24.371844147403142</v>
      </c>
      <c r="N140" s="39">
        <v>20</v>
      </c>
      <c r="O140" s="39">
        <v>21.111111111111111</v>
      </c>
      <c r="P140" s="49" t="s">
        <v>2191</v>
      </c>
      <c r="R140" s="36">
        <v>70</v>
      </c>
      <c r="S140" s="36">
        <f t="shared" si="11"/>
        <v>21.111111111111111</v>
      </c>
    </row>
    <row r="141" spans="1:19" x14ac:dyDescent="0.2">
      <c r="A141" s="113">
        <f t="shared" si="14"/>
        <v>6520130803</v>
      </c>
      <c r="B141" s="48" t="s">
        <v>201</v>
      </c>
      <c r="C141" s="38">
        <v>41506</v>
      </c>
      <c r="D141" s="39">
        <v>20</v>
      </c>
      <c r="F141" s="39">
        <f t="shared" si="12"/>
        <v>6.0960000000000001</v>
      </c>
      <c r="G141" s="39">
        <f t="shared" si="13"/>
        <v>33.952011087081587</v>
      </c>
      <c r="N141" s="39">
        <v>20</v>
      </c>
      <c r="O141" s="39">
        <v>26.666666666666668</v>
      </c>
      <c r="P141" s="49" t="s">
        <v>2192</v>
      </c>
      <c r="Q141" s="88" t="s">
        <v>2183</v>
      </c>
      <c r="R141" s="36">
        <v>80</v>
      </c>
      <c r="S141" s="36">
        <f t="shared" si="11"/>
        <v>26.666666666666668</v>
      </c>
    </row>
    <row r="142" spans="1:19" x14ac:dyDescent="0.2">
      <c r="A142" s="113">
        <f t="shared" si="14"/>
        <v>6520130804</v>
      </c>
      <c r="B142" s="48" t="s">
        <v>201</v>
      </c>
      <c r="C142" s="38">
        <v>41512</v>
      </c>
      <c r="D142" s="39">
        <v>18</v>
      </c>
      <c r="F142" s="39">
        <f t="shared" si="12"/>
        <v>5.4864000000000006</v>
      </c>
      <c r="G142" s="39">
        <f t="shared" si="13"/>
        <v>35.470256117710861</v>
      </c>
      <c r="I142" s="48">
        <v>1.58</v>
      </c>
      <c r="K142" s="45">
        <f>(9.81*(LN(I142)))+30.6</f>
        <v>35.087337749451372</v>
      </c>
      <c r="N142" s="39">
        <v>21.5</v>
      </c>
      <c r="O142" s="39">
        <v>27.777777777777779</v>
      </c>
      <c r="P142" s="49" t="s">
        <v>2193</v>
      </c>
      <c r="R142" s="36">
        <v>82</v>
      </c>
      <c r="S142" s="36">
        <f t="shared" si="11"/>
        <v>27.777777777777779</v>
      </c>
    </row>
    <row r="143" spans="1:19" s="351" customFormat="1" x14ac:dyDescent="0.2">
      <c r="A143" s="386">
        <f t="shared" si="14"/>
        <v>6520130901</v>
      </c>
      <c r="B143" s="341" t="s">
        <v>201</v>
      </c>
      <c r="C143" s="349">
        <v>41522</v>
      </c>
      <c r="D143" s="345">
        <v>17</v>
      </c>
      <c r="E143" s="345">
        <f>AVERAGE(D130:D142)</f>
        <v>21.346153846153847</v>
      </c>
      <c r="F143" s="345">
        <f t="shared" si="12"/>
        <v>5.1816000000000004</v>
      </c>
      <c r="G143" s="345">
        <f t="shared" si="13"/>
        <v>36.293908861144516</v>
      </c>
      <c r="H143" s="345">
        <f>AVERAGE(G130:G142)</f>
        <v>33.150300194771674</v>
      </c>
      <c r="I143" s="341"/>
      <c r="J143" s="345">
        <f>AVERAGE(I130:I143)</f>
        <v>0.91142857142857159</v>
      </c>
      <c r="K143" s="387"/>
      <c r="L143" s="345">
        <f>AVERAGE(K130:K143)</f>
        <v>28.588344086480838</v>
      </c>
      <c r="M143" s="387">
        <f>AVERAGE(L143,H143)</f>
        <v>30.869322140626256</v>
      </c>
      <c r="N143" s="345">
        <v>20</v>
      </c>
      <c r="O143" s="345">
        <v>16.666666666666668</v>
      </c>
      <c r="P143" s="341" t="s">
        <v>2194</v>
      </c>
      <c r="Q143" s="351" t="s">
        <v>2183</v>
      </c>
      <c r="R143" s="341">
        <v>62</v>
      </c>
      <c r="S143" s="49">
        <f t="shared" si="11"/>
        <v>16.666666666666668</v>
      </c>
    </row>
    <row r="144" spans="1:19" x14ac:dyDescent="0.2">
      <c r="A144" s="113">
        <f t="shared" ref="A144:A155" si="15">IF(MONTH(C144)=MONTH(C143),(A143+1),(65*100000000+(YEAR(C144)*10000)+(MONTH(C144)*100)+1))</f>
        <v>6520140601</v>
      </c>
      <c r="B144" s="48" t="s">
        <v>201</v>
      </c>
      <c r="C144" s="38">
        <v>41794</v>
      </c>
      <c r="D144" s="39">
        <v>19</v>
      </c>
      <c r="F144" s="39">
        <f t="shared" si="12"/>
        <v>5.7911999999999999</v>
      </c>
      <c r="G144" s="39">
        <f t="shared" si="13"/>
        <v>34.691147459206192</v>
      </c>
      <c r="N144" s="39">
        <v>20.72</v>
      </c>
      <c r="O144" s="39">
        <v>19.399999999999999</v>
      </c>
      <c r="P144" s="49" t="s">
        <v>1555</v>
      </c>
      <c r="R144" s="49">
        <v>69.3</v>
      </c>
      <c r="S144" s="49"/>
    </row>
    <row r="145" spans="1:19" x14ac:dyDescent="0.2">
      <c r="A145" s="113">
        <f t="shared" si="15"/>
        <v>6520140602</v>
      </c>
      <c r="B145" s="48" t="s">
        <v>201</v>
      </c>
      <c r="C145" s="98">
        <v>41797</v>
      </c>
      <c r="D145" s="39">
        <v>19</v>
      </c>
      <c r="F145" s="39">
        <f t="shared" si="12"/>
        <v>5.7911999999999999</v>
      </c>
      <c r="G145" s="39">
        <f t="shared" si="13"/>
        <v>34.691147459206192</v>
      </c>
      <c r="N145" s="39">
        <v>20.05</v>
      </c>
      <c r="O145" s="39">
        <v>22.2</v>
      </c>
      <c r="P145" s="49" t="s">
        <v>394</v>
      </c>
      <c r="R145" s="49">
        <v>68.099999999999994</v>
      </c>
      <c r="S145" s="49"/>
    </row>
    <row r="146" spans="1:19" x14ac:dyDescent="0.2">
      <c r="A146" s="113">
        <f t="shared" si="15"/>
        <v>6520140603</v>
      </c>
      <c r="B146" s="48" t="s">
        <v>201</v>
      </c>
      <c r="C146" s="38">
        <v>41811</v>
      </c>
      <c r="D146" s="39">
        <v>18.416</v>
      </c>
      <c r="F146" s="39">
        <f t="shared" si="12"/>
        <v>5.6131968000000008</v>
      </c>
      <c r="G146" s="39">
        <f t="shared" si="13"/>
        <v>35.141015081969613</v>
      </c>
      <c r="N146" s="39">
        <v>18.829999999999998</v>
      </c>
      <c r="O146" s="39">
        <v>20</v>
      </c>
      <c r="P146" s="49" t="s">
        <v>2383</v>
      </c>
      <c r="R146" s="49">
        <v>65.900000000000006</v>
      </c>
      <c r="S146" s="49"/>
    </row>
    <row r="147" spans="1:19" x14ac:dyDescent="0.2">
      <c r="A147" s="113">
        <f t="shared" si="15"/>
        <v>6520140604</v>
      </c>
      <c r="B147" s="48" t="s">
        <v>201</v>
      </c>
      <c r="C147" s="38">
        <v>41818</v>
      </c>
      <c r="D147" s="39">
        <v>21</v>
      </c>
      <c r="F147" s="39">
        <f t="shared" si="12"/>
        <v>6.4008000000000003</v>
      </c>
      <c r="G147" s="39">
        <f t="shared" si="13"/>
        <v>33.248944821400073</v>
      </c>
      <c r="N147" s="39">
        <v>20.66</v>
      </c>
      <c r="O147" s="39">
        <v>27.7</v>
      </c>
      <c r="P147" s="49" t="s">
        <v>2384</v>
      </c>
      <c r="R147" s="49">
        <v>69.2</v>
      </c>
      <c r="S147" s="49"/>
    </row>
    <row r="148" spans="1:19" x14ac:dyDescent="0.2">
      <c r="A148" s="113">
        <f t="shared" si="15"/>
        <v>6520140701</v>
      </c>
      <c r="B148" s="48" t="s">
        <v>201</v>
      </c>
      <c r="C148" s="38">
        <v>41825</v>
      </c>
      <c r="D148" s="39">
        <v>19</v>
      </c>
      <c r="F148" s="39">
        <f t="shared" si="12"/>
        <v>5.7911999999999999</v>
      </c>
      <c r="G148" s="39">
        <f t="shared" si="13"/>
        <v>34.691147459206192</v>
      </c>
      <c r="N148" s="39">
        <v>20</v>
      </c>
      <c r="O148" s="39">
        <v>22.7</v>
      </c>
      <c r="P148" s="49" t="s">
        <v>2390</v>
      </c>
      <c r="R148" s="49">
        <v>68</v>
      </c>
      <c r="S148" s="49"/>
    </row>
    <row r="149" spans="1:19" x14ac:dyDescent="0.2">
      <c r="A149" s="113">
        <f t="shared" si="15"/>
        <v>6520140702</v>
      </c>
      <c r="B149" s="48" t="s">
        <v>201</v>
      </c>
      <c r="C149" s="38">
        <v>41830</v>
      </c>
      <c r="D149" s="39">
        <v>18</v>
      </c>
      <c r="F149" s="39">
        <f t="shared" si="12"/>
        <v>5.4864000000000006</v>
      </c>
      <c r="G149" s="39">
        <f t="shared" si="13"/>
        <v>35.470256117710861</v>
      </c>
      <c r="N149" s="39">
        <v>20.55</v>
      </c>
      <c r="O149" s="39">
        <v>19.399999999999999</v>
      </c>
      <c r="P149" s="49" t="s">
        <v>2385</v>
      </c>
      <c r="R149" s="49">
        <v>69</v>
      </c>
      <c r="S149" s="49"/>
    </row>
    <row r="150" spans="1:19" x14ac:dyDescent="0.2">
      <c r="A150" s="113">
        <f t="shared" si="15"/>
        <v>6520140703</v>
      </c>
      <c r="B150" s="48" t="s">
        <v>201</v>
      </c>
      <c r="C150" s="38">
        <v>41839</v>
      </c>
      <c r="D150" s="39">
        <v>16</v>
      </c>
      <c r="F150" s="39">
        <f t="shared" si="12"/>
        <v>4.8768000000000002</v>
      </c>
      <c r="G150" s="39">
        <f t="shared" si="13"/>
        <v>37.167509661519347</v>
      </c>
      <c r="N150" s="39">
        <v>20</v>
      </c>
      <c r="O150" s="39">
        <v>24.4</v>
      </c>
      <c r="P150" s="49" t="s">
        <v>2386</v>
      </c>
      <c r="R150" s="49">
        <v>68</v>
      </c>
      <c r="S150" s="49"/>
    </row>
    <row r="151" spans="1:19" x14ac:dyDescent="0.2">
      <c r="A151" s="113">
        <f t="shared" si="15"/>
        <v>6520140704</v>
      </c>
      <c r="B151" s="48" t="s">
        <v>201</v>
      </c>
      <c r="C151" s="38">
        <v>41845</v>
      </c>
      <c r="D151" s="39">
        <v>15</v>
      </c>
      <c r="F151" s="39">
        <f t="shared" si="12"/>
        <v>4.5720000000000001</v>
      </c>
      <c r="G151" s="39">
        <f t="shared" si="13"/>
        <v>38.097509751111744</v>
      </c>
      <c r="N151" s="39">
        <v>21.11</v>
      </c>
      <c r="O151" s="39">
        <v>23.8</v>
      </c>
      <c r="P151" s="49" t="s">
        <v>2387</v>
      </c>
      <c r="R151" s="49">
        <v>70</v>
      </c>
      <c r="S151" s="49"/>
    </row>
    <row r="152" spans="1:19" x14ac:dyDescent="0.2">
      <c r="A152" s="113">
        <f t="shared" si="15"/>
        <v>6520140801</v>
      </c>
      <c r="B152" s="48" t="s">
        <v>201</v>
      </c>
      <c r="C152" s="38">
        <v>41853</v>
      </c>
      <c r="D152" s="39">
        <v>15</v>
      </c>
      <c r="F152" s="39">
        <f t="shared" si="12"/>
        <v>4.5720000000000001</v>
      </c>
      <c r="G152" s="39">
        <f t="shared" si="13"/>
        <v>38.097509751111744</v>
      </c>
      <c r="N152" s="39">
        <v>21.11</v>
      </c>
      <c r="O152" s="39">
        <v>20.55</v>
      </c>
      <c r="P152" s="49" t="s">
        <v>2385</v>
      </c>
      <c r="R152" s="49">
        <v>70</v>
      </c>
      <c r="S152" s="49"/>
    </row>
    <row r="153" spans="1:19" x14ac:dyDescent="0.2">
      <c r="A153" s="113">
        <f t="shared" si="15"/>
        <v>6520140802</v>
      </c>
      <c r="B153" s="48" t="s">
        <v>201</v>
      </c>
      <c r="C153" s="38">
        <v>41859</v>
      </c>
      <c r="D153" s="39">
        <v>15</v>
      </c>
      <c r="F153" s="39">
        <f t="shared" si="12"/>
        <v>4.5720000000000001</v>
      </c>
      <c r="G153" s="39">
        <f t="shared" si="13"/>
        <v>38.097509751111744</v>
      </c>
      <c r="N153" s="39">
        <v>22.77</v>
      </c>
      <c r="O153" s="39">
        <v>25</v>
      </c>
      <c r="P153" s="49" t="s">
        <v>2388</v>
      </c>
      <c r="R153" s="49">
        <v>73</v>
      </c>
      <c r="S153" s="49"/>
    </row>
    <row r="154" spans="1:19" x14ac:dyDescent="0.2">
      <c r="A154" s="113">
        <f t="shared" si="15"/>
        <v>6520140803</v>
      </c>
      <c r="B154" s="48" t="s">
        <v>201</v>
      </c>
      <c r="C154" s="38">
        <v>41867</v>
      </c>
      <c r="D154" s="39">
        <v>12</v>
      </c>
      <c r="F154" s="39">
        <f t="shared" si="12"/>
        <v>3.6576000000000004</v>
      </c>
      <c r="G154" s="39">
        <f t="shared" si="13"/>
        <v>41.313008325549511</v>
      </c>
      <c r="N154" s="39">
        <v>19.440000000000001</v>
      </c>
      <c r="O154" s="39">
        <v>20</v>
      </c>
      <c r="P154" s="49" t="s">
        <v>2389</v>
      </c>
      <c r="R154" s="49">
        <v>67</v>
      </c>
      <c r="S154" s="49"/>
    </row>
    <row r="155" spans="1:19" s="40" customFormat="1" x14ac:dyDescent="0.2">
      <c r="A155" s="379">
        <f t="shared" si="15"/>
        <v>6520140804</v>
      </c>
      <c r="B155" s="347" t="s">
        <v>201</v>
      </c>
      <c r="C155" s="41">
        <v>41876</v>
      </c>
      <c r="D155" s="42">
        <v>15</v>
      </c>
      <c r="E155" s="42">
        <f>AVERAGE(D144:D155)</f>
        <v>16.867999999999999</v>
      </c>
      <c r="F155" s="42">
        <f t="shared" si="12"/>
        <v>4.5720000000000001</v>
      </c>
      <c r="G155" s="42">
        <f t="shared" si="13"/>
        <v>38.097509751111744</v>
      </c>
      <c r="H155" s="42">
        <f>AVERAGE(G144:G155)</f>
        <v>36.567017949184567</v>
      </c>
      <c r="I155" s="44"/>
      <c r="J155" s="44"/>
      <c r="K155" s="44"/>
      <c r="L155" s="44"/>
      <c r="M155" s="44"/>
      <c r="N155" s="42">
        <v>20</v>
      </c>
      <c r="O155" s="42">
        <v>23.88</v>
      </c>
      <c r="P155" s="341" t="s">
        <v>2391</v>
      </c>
      <c r="Q155" s="351" t="s">
        <v>2392</v>
      </c>
      <c r="R155" s="341">
        <v>68</v>
      </c>
      <c r="S155" s="341"/>
    </row>
    <row r="156" spans="1:19" x14ac:dyDescent="0.2">
      <c r="A156" s="113"/>
      <c r="B156" s="48"/>
      <c r="S156" s="88"/>
    </row>
  </sheetData>
  <phoneticPr fontId="14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19"/>
  <sheetViews>
    <sheetView workbookViewId="0">
      <pane xSplit="3" ySplit="1" topLeftCell="D281" activePane="bottomRight" state="frozen"/>
      <selection pane="topRight" activeCell="D1" sqref="D1"/>
      <selection pane="bottomLeft" activeCell="A2" sqref="A2"/>
      <selection pane="bottomRight" activeCell="K289" sqref="K289:M300"/>
    </sheetView>
  </sheetViews>
  <sheetFormatPr defaultRowHeight="12.75" x14ac:dyDescent="0.2"/>
  <cols>
    <col min="1" max="1" width="11" bestFit="1" customWidth="1"/>
    <col min="2" max="2" width="11" customWidth="1"/>
    <col min="4" max="4" width="9.140625" style="3"/>
    <col min="5" max="5" width="13.7109375" style="3" customWidth="1"/>
    <col min="6" max="6" width="9.140625" style="3"/>
    <col min="7" max="7" width="10.5703125" style="3" customWidth="1"/>
    <col min="8" max="8" width="15" style="3" customWidth="1"/>
    <col min="9" max="9" width="9.140625" style="10"/>
    <col min="10" max="10" width="13.7109375" style="3" customWidth="1"/>
    <col min="11" max="11" width="10.28515625" style="10" customWidth="1"/>
    <col min="12" max="12" width="12.28515625" style="10" customWidth="1"/>
    <col min="13" max="13" width="9.140625" style="10"/>
    <col min="14" max="14" width="15" style="3" bestFit="1" customWidth="1"/>
    <col min="15" max="15" width="12.140625" style="3" bestFit="1" customWidth="1"/>
    <col min="16" max="16" width="40.42578125" customWidth="1"/>
  </cols>
  <sheetData>
    <row r="1" spans="1:20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692</v>
      </c>
      <c r="F1" s="14" t="s">
        <v>277</v>
      </c>
      <c r="G1" s="14" t="s">
        <v>278</v>
      </c>
      <c r="H1" s="14" t="s">
        <v>279</v>
      </c>
      <c r="I1" s="15" t="s">
        <v>177</v>
      </c>
      <c r="J1" s="14" t="s">
        <v>2039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281</v>
      </c>
      <c r="P1" s="14" t="s">
        <v>264</v>
      </c>
      <c r="Q1" s="84" t="s">
        <v>294</v>
      </c>
      <c r="R1" s="68" t="s">
        <v>692</v>
      </c>
      <c r="S1" s="68" t="s">
        <v>279</v>
      </c>
      <c r="T1" s="68" t="s">
        <v>2038</v>
      </c>
    </row>
    <row r="2" spans="1:20" x14ac:dyDescent="0.2">
      <c r="A2">
        <v>819860901</v>
      </c>
      <c r="B2" t="s">
        <v>202</v>
      </c>
      <c r="C2" s="2">
        <v>31656</v>
      </c>
      <c r="D2" s="3">
        <v>17</v>
      </c>
      <c r="F2" s="3">
        <f t="shared" ref="F2:F65" si="0">D2*0.3048</f>
        <v>5.1816000000000004</v>
      </c>
      <c r="G2" s="3">
        <f t="shared" ref="G2:G65" si="1" xml:space="preserve"> 60-(14.41*(LN(F2)))</f>
        <v>36.293908861144516</v>
      </c>
      <c r="P2" t="s">
        <v>249</v>
      </c>
      <c r="Q2" s="1">
        <v>1987</v>
      </c>
      <c r="R2" s="1">
        <v>8.9600000000000009</v>
      </c>
      <c r="S2" s="50">
        <v>45.86</v>
      </c>
      <c r="T2" s="1"/>
    </row>
    <row r="3" spans="1:20" x14ac:dyDescent="0.2">
      <c r="A3">
        <v>819860902</v>
      </c>
      <c r="B3" t="s">
        <v>202</v>
      </c>
      <c r="C3" s="2">
        <v>31663</v>
      </c>
      <c r="D3" s="3">
        <v>18</v>
      </c>
      <c r="F3" s="3">
        <f t="shared" si="0"/>
        <v>5.4864000000000006</v>
      </c>
      <c r="G3" s="3">
        <f t="shared" si="1"/>
        <v>35.470256117710861</v>
      </c>
      <c r="P3" t="s">
        <v>248</v>
      </c>
      <c r="Q3" s="1">
        <v>1988</v>
      </c>
      <c r="R3" s="1"/>
      <c r="S3" s="50"/>
      <c r="T3" s="1"/>
    </row>
    <row r="4" spans="1:20" x14ac:dyDescent="0.2">
      <c r="A4">
        <v>819870601</v>
      </c>
      <c r="B4" t="s">
        <v>202</v>
      </c>
      <c r="C4" s="2">
        <v>31938</v>
      </c>
      <c r="D4" s="3">
        <v>6.5</v>
      </c>
      <c r="F4" s="3">
        <f t="shared" si="0"/>
        <v>1.9812000000000001</v>
      </c>
      <c r="G4" s="3">
        <f t="shared" si="1"/>
        <v>50.147843779842667</v>
      </c>
      <c r="Q4" s="1">
        <v>1989</v>
      </c>
      <c r="R4" s="1"/>
      <c r="S4" s="50"/>
      <c r="T4" s="1"/>
    </row>
    <row r="5" spans="1:20" x14ac:dyDescent="0.2">
      <c r="A5">
        <v>819870602</v>
      </c>
      <c r="B5" t="s">
        <v>202</v>
      </c>
      <c r="C5" s="2">
        <v>31945</v>
      </c>
      <c r="D5" s="3">
        <v>6.5</v>
      </c>
      <c r="F5" s="3">
        <f t="shared" si="0"/>
        <v>1.9812000000000001</v>
      </c>
      <c r="G5" s="3">
        <f t="shared" si="1"/>
        <v>50.147843779842667</v>
      </c>
      <c r="Q5" s="1">
        <v>1990</v>
      </c>
      <c r="R5" s="1">
        <v>9.35</v>
      </c>
      <c r="S5" s="50">
        <v>45.63</v>
      </c>
      <c r="T5" s="3">
        <v>2.72</v>
      </c>
    </row>
    <row r="6" spans="1:20" x14ac:dyDescent="0.2">
      <c r="A6">
        <v>819870603</v>
      </c>
      <c r="B6" t="s">
        <v>202</v>
      </c>
      <c r="C6" s="2">
        <v>31957</v>
      </c>
      <c r="D6" s="3">
        <v>6.5</v>
      </c>
      <c r="F6" s="3">
        <f t="shared" si="0"/>
        <v>1.9812000000000001</v>
      </c>
      <c r="G6" s="3">
        <f t="shared" si="1"/>
        <v>50.147843779842667</v>
      </c>
      <c r="Q6" s="1">
        <v>1991</v>
      </c>
      <c r="R6" s="1">
        <v>11.38</v>
      </c>
      <c r="S6" s="50">
        <v>42.27</v>
      </c>
      <c r="T6" s="3">
        <v>1.27</v>
      </c>
    </row>
    <row r="7" spans="1:20" x14ac:dyDescent="0.2">
      <c r="A7">
        <v>819870701</v>
      </c>
      <c r="B7" t="s">
        <v>202</v>
      </c>
      <c r="C7" s="2">
        <v>31959</v>
      </c>
      <c r="D7" s="3">
        <v>7</v>
      </c>
      <c r="F7" s="3">
        <f t="shared" si="0"/>
        <v>2.1335999999999999</v>
      </c>
      <c r="G7" s="3">
        <f t="shared" si="1"/>
        <v>49.079947901107531</v>
      </c>
      <c r="Q7" s="1">
        <v>1992</v>
      </c>
      <c r="R7" s="1">
        <v>8.98</v>
      </c>
      <c r="S7" s="50">
        <v>45.83</v>
      </c>
      <c r="T7" s="3">
        <v>0.82</v>
      </c>
    </row>
    <row r="8" spans="1:20" x14ac:dyDescent="0.2">
      <c r="A8">
        <v>819870702</v>
      </c>
      <c r="B8" t="s">
        <v>202</v>
      </c>
      <c r="C8" s="2">
        <v>31966</v>
      </c>
      <c r="D8" s="3">
        <v>8</v>
      </c>
      <c r="F8" s="3">
        <f t="shared" si="0"/>
        <v>2.4384000000000001</v>
      </c>
      <c r="G8" s="3">
        <f t="shared" si="1"/>
        <v>47.155760533388161</v>
      </c>
      <c r="Q8" s="1">
        <v>1993</v>
      </c>
      <c r="R8" s="1">
        <v>11.75</v>
      </c>
      <c r="S8" s="50">
        <v>41.95</v>
      </c>
      <c r="T8" s="3">
        <v>0.5</v>
      </c>
    </row>
    <row r="9" spans="1:20" x14ac:dyDescent="0.2">
      <c r="A9">
        <v>819870703</v>
      </c>
      <c r="B9" t="s">
        <v>202</v>
      </c>
      <c r="C9" s="2">
        <v>31973</v>
      </c>
      <c r="D9" s="3">
        <v>9</v>
      </c>
      <c r="F9" s="3">
        <f t="shared" si="0"/>
        <v>2.7432000000000003</v>
      </c>
      <c r="G9" s="3">
        <f t="shared" si="1"/>
        <v>45.458506989579675</v>
      </c>
      <c r="Q9" s="1">
        <v>1994</v>
      </c>
      <c r="R9" s="1">
        <v>13.3</v>
      </c>
      <c r="S9" s="50">
        <v>40.1</v>
      </c>
      <c r="T9" s="3">
        <v>0.25</v>
      </c>
    </row>
    <row r="10" spans="1:20" x14ac:dyDescent="0.2">
      <c r="A10">
        <v>819870704</v>
      </c>
      <c r="B10" t="s">
        <v>202</v>
      </c>
      <c r="C10" s="2">
        <v>31980</v>
      </c>
      <c r="D10" s="3">
        <v>10</v>
      </c>
      <c r="F10" s="3">
        <f t="shared" si="0"/>
        <v>3.048</v>
      </c>
      <c r="G10" s="3">
        <f t="shared" si="1"/>
        <v>43.940261958950401</v>
      </c>
      <c r="Q10" s="1">
        <v>1995</v>
      </c>
      <c r="R10" s="1">
        <v>12.45</v>
      </c>
      <c r="S10" s="50">
        <v>41.09</v>
      </c>
      <c r="T10" s="3">
        <v>0.46</v>
      </c>
    </row>
    <row r="11" spans="1:20" x14ac:dyDescent="0.2">
      <c r="A11">
        <v>819870705</v>
      </c>
      <c r="B11" t="s">
        <v>202</v>
      </c>
      <c r="C11" s="2">
        <v>31987</v>
      </c>
      <c r="D11" s="3">
        <v>10.5</v>
      </c>
      <c r="F11" s="3">
        <f t="shared" si="0"/>
        <v>3.2004000000000001</v>
      </c>
      <c r="G11" s="3">
        <f t="shared" si="1"/>
        <v>43.237195693268887</v>
      </c>
      <c r="Q11" s="1">
        <v>1996</v>
      </c>
      <c r="R11" s="1">
        <v>14.42</v>
      </c>
      <c r="S11" s="50">
        <v>38.82</v>
      </c>
      <c r="T11" s="3">
        <v>0.7</v>
      </c>
    </row>
    <row r="12" spans="1:20" x14ac:dyDescent="0.2">
      <c r="A12">
        <v>819870801</v>
      </c>
      <c r="B12" t="s">
        <v>202</v>
      </c>
      <c r="C12" s="2">
        <v>31994</v>
      </c>
      <c r="D12" s="3">
        <v>10.5</v>
      </c>
      <c r="F12" s="3">
        <f t="shared" si="0"/>
        <v>3.2004000000000001</v>
      </c>
      <c r="G12" s="3">
        <f t="shared" si="1"/>
        <v>43.237195693268887</v>
      </c>
      <c r="Q12" s="1">
        <v>1997</v>
      </c>
      <c r="R12" s="1">
        <v>19.46</v>
      </c>
      <c r="S12" s="50">
        <v>34.49</v>
      </c>
      <c r="T12" s="3">
        <v>0.34</v>
      </c>
    </row>
    <row r="13" spans="1:20" x14ac:dyDescent="0.2">
      <c r="A13">
        <v>819870802</v>
      </c>
      <c r="B13" t="s">
        <v>202</v>
      </c>
      <c r="C13" s="2">
        <v>32001</v>
      </c>
      <c r="D13" s="3">
        <v>10.5</v>
      </c>
      <c r="F13" s="3">
        <f t="shared" si="0"/>
        <v>3.2004000000000001</v>
      </c>
      <c r="G13" s="3">
        <f t="shared" si="1"/>
        <v>43.237195693268887</v>
      </c>
      <c r="Q13" s="1">
        <v>1998</v>
      </c>
      <c r="R13" s="1">
        <v>17.149999999999999</v>
      </c>
      <c r="S13" s="50">
        <v>36.58</v>
      </c>
      <c r="T13" s="3"/>
    </row>
    <row r="14" spans="1:20" x14ac:dyDescent="0.2">
      <c r="A14">
        <v>819870803</v>
      </c>
      <c r="B14" t="s">
        <v>202</v>
      </c>
      <c r="C14" s="2">
        <v>32008</v>
      </c>
      <c r="D14" s="3">
        <v>11</v>
      </c>
      <c r="F14" s="3">
        <f t="shared" si="0"/>
        <v>3.3528000000000002</v>
      </c>
      <c r="G14" s="3">
        <f t="shared" si="1"/>
        <v>42.566842267970074</v>
      </c>
      <c r="Q14" s="1">
        <v>1999</v>
      </c>
      <c r="R14" s="1">
        <v>16.350000000000001</v>
      </c>
      <c r="S14" s="50">
        <v>37.07</v>
      </c>
      <c r="T14" s="3">
        <v>0.93</v>
      </c>
    </row>
    <row r="15" spans="1:20" x14ac:dyDescent="0.2">
      <c r="A15">
        <v>819870804</v>
      </c>
      <c r="B15" t="s">
        <v>202</v>
      </c>
      <c r="C15" s="2">
        <v>32015</v>
      </c>
      <c r="D15" s="3">
        <v>11.5</v>
      </c>
      <c r="F15" s="3">
        <f t="shared" si="0"/>
        <v>3.5052000000000003</v>
      </c>
      <c r="G15" s="3">
        <f t="shared" si="1"/>
        <v>41.926292369324358</v>
      </c>
      <c r="Q15" s="1">
        <v>2000</v>
      </c>
      <c r="R15" s="1">
        <v>18.38</v>
      </c>
      <c r="S15" s="50">
        <v>35.380000000000003</v>
      </c>
      <c r="T15" s="3">
        <v>0.55000000000000004</v>
      </c>
    </row>
    <row r="16" spans="1:20" x14ac:dyDescent="0.2">
      <c r="A16">
        <v>819870901</v>
      </c>
      <c r="B16" t="s">
        <v>202</v>
      </c>
      <c r="C16" s="2">
        <v>32027</v>
      </c>
      <c r="D16" s="3">
        <v>15</v>
      </c>
      <c r="E16" s="3">
        <f>AVERAGE(D4:D15)</f>
        <v>8.9583333333333339</v>
      </c>
      <c r="F16" s="3">
        <f t="shared" si="0"/>
        <v>4.5720000000000001</v>
      </c>
      <c r="G16" s="3">
        <f t="shared" si="1"/>
        <v>38.097509751111744</v>
      </c>
      <c r="H16" s="3">
        <f>AVERAGE(G4:G15)</f>
        <v>45.85689420330457</v>
      </c>
      <c r="Q16" s="1">
        <v>2001</v>
      </c>
      <c r="R16" s="1"/>
      <c r="S16" s="50"/>
      <c r="T16" s="3"/>
    </row>
    <row r="17" spans="1:20" x14ac:dyDescent="0.2">
      <c r="A17">
        <v>819880701</v>
      </c>
      <c r="B17" t="s">
        <v>202</v>
      </c>
      <c r="C17" s="2">
        <v>32325</v>
      </c>
      <c r="D17" s="3">
        <v>6.5</v>
      </c>
      <c r="F17" s="3">
        <f t="shared" si="0"/>
        <v>1.9812000000000001</v>
      </c>
      <c r="G17" s="3">
        <f t="shared" si="1"/>
        <v>50.147843779842667</v>
      </c>
      <c r="Q17" s="1">
        <v>2002</v>
      </c>
      <c r="R17" s="1">
        <v>20.399999999999999</v>
      </c>
      <c r="S17" s="50">
        <v>34</v>
      </c>
      <c r="T17" s="3">
        <v>0.89</v>
      </c>
    </row>
    <row r="18" spans="1:20" x14ac:dyDescent="0.2">
      <c r="A18">
        <v>819880702</v>
      </c>
      <c r="B18" t="s">
        <v>202</v>
      </c>
      <c r="C18" s="2">
        <v>32332</v>
      </c>
      <c r="D18" s="3">
        <v>7</v>
      </c>
      <c r="F18" s="3">
        <f t="shared" si="0"/>
        <v>2.1335999999999999</v>
      </c>
      <c r="G18" s="3">
        <f t="shared" si="1"/>
        <v>49.079947901107531</v>
      </c>
      <c r="Q18" s="1">
        <v>2003</v>
      </c>
      <c r="R18" s="1">
        <v>21.89</v>
      </c>
      <c r="S18" s="50">
        <v>32.85</v>
      </c>
      <c r="T18" s="3">
        <v>0.86</v>
      </c>
    </row>
    <row r="19" spans="1:20" x14ac:dyDescent="0.2">
      <c r="A19">
        <v>819880703</v>
      </c>
      <c r="B19" t="s">
        <v>202</v>
      </c>
      <c r="C19" s="2">
        <v>32343</v>
      </c>
      <c r="D19" s="3">
        <v>11</v>
      </c>
      <c r="F19" s="3">
        <f t="shared" si="0"/>
        <v>3.3528000000000002</v>
      </c>
      <c r="G19" s="3">
        <f t="shared" si="1"/>
        <v>42.566842267970074</v>
      </c>
      <c r="Q19" s="1">
        <v>2004</v>
      </c>
      <c r="R19" s="1"/>
      <c r="S19" s="50"/>
      <c r="T19" s="3">
        <v>0.31</v>
      </c>
    </row>
    <row r="20" spans="1:20" x14ac:dyDescent="0.2">
      <c r="A20">
        <v>819880704</v>
      </c>
      <c r="B20" t="s">
        <v>202</v>
      </c>
      <c r="C20" s="2">
        <v>32349</v>
      </c>
      <c r="D20" s="3">
        <v>10</v>
      </c>
      <c r="F20" s="3">
        <f t="shared" si="0"/>
        <v>3.048</v>
      </c>
      <c r="G20" s="3">
        <f t="shared" si="1"/>
        <v>43.940261958950401</v>
      </c>
      <c r="Q20" s="1">
        <v>2005</v>
      </c>
      <c r="R20" s="1">
        <v>19.079999999999998</v>
      </c>
      <c r="S20" s="50">
        <v>34.83</v>
      </c>
      <c r="T20" s="3">
        <v>0.16</v>
      </c>
    </row>
    <row r="21" spans="1:20" x14ac:dyDescent="0.2">
      <c r="A21">
        <v>819880801</v>
      </c>
      <c r="B21" t="s">
        <v>202</v>
      </c>
      <c r="C21" s="2">
        <v>32357</v>
      </c>
      <c r="D21" s="3">
        <v>11</v>
      </c>
      <c r="F21" s="3">
        <f t="shared" si="0"/>
        <v>3.3528000000000002</v>
      </c>
      <c r="G21" s="3">
        <f t="shared" si="1"/>
        <v>42.566842267970074</v>
      </c>
      <c r="Q21" s="1">
        <v>2006</v>
      </c>
      <c r="R21" s="1">
        <v>21.08</v>
      </c>
      <c r="S21" s="50">
        <v>34.049999999999997</v>
      </c>
      <c r="T21" s="3">
        <v>0.24</v>
      </c>
    </row>
    <row r="22" spans="1:20" x14ac:dyDescent="0.2">
      <c r="A22">
        <v>819880802</v>
      </c>
      <c r="B22" t="s">
        <v>202</v>
      </c>
      <c r="C22" s="2">
        <v>32364</v>
      </c>
      <c r="D22" s="3">
        <v>11</v>
      </c>
      <c r="F22" s="3">
        <f t="shared" si="0"/>
        <v>3.3528000000000002</v>
      </c>
      <c r="G22" s="3">
        <f t="shared" si="1"/>
        <v>42.566842267970074</v>
      </c>
      <c r="Q22" s="1">
        <v>2007</v>
      </c>
      <c r="R22" s="1"/>
      <c r="S22" s="50"/>
      <c r="T22" s="3">
        <v>0.26</v>
      </c>
    </row>
    <row r="23" spans="1:20" x14ac:dyDescent="0.2">
      <c r="A23">
        <v>819880803</v>
      </c>
      <c r="B23" t="s">
        <v>202</v>
      </c>
      <c r="C23" s="2">
        <v>32383</v>
      </c>
      <c r="D23" s="3">
        <v>16</v>
      </c>
      <c r="F23" s="3">
        <f t="shared" si="0"/>
        <v>4.8768000000000002</v>
      </c>
      <c r="G23" s="3">
        <f t="shared" si="1"/>
        <v>37.167509661519347</v>
      </c>
      <c r="Q23" s="1">
        <v>2008</v>
      </c>
      <c r="R23" s="1">
        <v>23.35</v>
      </c>
      <c r="S23" s="50">
        <v>32.1</v>
      </c>
      <c r="T23" s="3">
        <v>0.43</v>
      </c>
    </row>
    <row r="24" spans="1:20" x14ac:dyDescent="0.2">
      <c r="A24">
        <v>819880901</v>
      </c>
      <c r="B24" t="s">
        <v>202</v>
      </c>
      <c r="C24" s="2">
        <v>32390</v>
      </c>
      <c r="D24" s="3">
        <v>16</v>
      </c>
      <c r="F24" s="3">
        <f t="shared" si="0"/>
        <v>4.8768000000000002</v>
      </c>
      <c r="G24" s="3">
        <f t="shared" si="1"/>
        <v>37.167509661519347</v>
      </c>
      <c r="Q24" s="1">
        <v>2009</v>
      </c>
      <c r="R24" s="1">
        <v>23.23</v>
      </c>
      <c r="S24" s="50">
        <v>32</v>
      </c>
      <c r="T24" s="3">
        <v>0.3</v>
      </c>
    </row>
    <row r="25" spans="1:20" x14ac:dyDescent="0.2">
      <c r="A25">
        <v>819880902</v>
      </c>
      <c r="B25" t="s">
        <v>202</v>
      </c>
      <c r="C25" s="2">
        <v>32397</v>
      </c>
      <c r="D25" s="3">
        <v>16</v>
      </c>
      <c r="F25" s="3">
        <f t="shared" si="0"/>
        <v>4.8768000000000002</v>
      </c>
      <c r="G25" s="3">
        <f t="shared" si="1"/>
        <v>37.167509661519347</v>
      </c>
      <c r="Q25" s="1">
        <v>2010</v>
      </c>
      <c r="R25" s="1">
        <v>20.77</v>
      </c>
      <c r="S25" s="50">
        <v>33.729999999999997</v>
      </c>
      <c r="T25" s="10">
        <v>0.18</v>
      </c>
    </row>
    <row r="26" spans="1:20" x14ac:dyDescent="0.2">
      <c r="A26">
        <v>819880903</v>
      </c>
      <c r="B26" t="s">
        <v>202</v>
      </c>
      <c r="C26" s="2">
        <v>32404</v>
      </c>
      <c r="D26" s="3">
        <v>16.5</v>
      </c>
      <c r="F26" s="3">
        <f t="shared" si="0"/>
        <v>5.0292000000000003</v>
      </c>
      <c r="G26" s="3">
        <f t="shared" si="1"/>
        <v>36.724090060131431</v>
      </c>
      <c r="Q26" s="1">
        <v>2011</v>
      </c>
      <c r="R26" s="1">
        <v>21.29</v>
      </c>
      <c r="S26" s="50">
        <v>33.43</v>
      </c>
      <c r="T26" s="3">
        <v>0.15</v>
      </c>
    </row>
    <row r="27" spans="1:20" x14ac:dyDescent="0.2">
      <c r="A27">
        <v>819880904</v>
      </c>
      <c r="B27" t="s">
        <v>202</v>
      </c>
      <c r="C27" s="2">
        <v>32410</v>
      </c>
      <c r="D27" s="3">
        <v>18</v>
      </c>
      <c r="F27" s="3">
        <f t="shared" si="0"/>
        <v>5.4864000000000006</v>
      </c>
      <c r="G27" s="3">
        <f t="shared" si="1"/>
        <v>35.470256117710861</v>
      </c>
      <c r="Q27" s="1">
        <v>2012</v>
      </c>
      <c r="T27" s="3"/>
    </row>
    <row r="28" spans="1:20" x14ac:dyDescent="0.2">
      <c r="A28">
        <v>819880905</v>
      </c>
      <c r="B28" t="s">
        <v>202</v>
      </c>
      <c r="C28" s="2">
        <v>32416</v>
      </c>
      <c r="D28" s="3">
        <v>19</v>
      </c>
      <c r="F28" s="3">
        <f t="shared" si="0"/>
        <v>5.7911999999999999</v>
      </c>
      <c r="G28" s="3">
        <f t="shared" si="1"/>
        <v>34.691147459206192</v>
      </c>
      <c r="Q28" s="1">
        <v>2013</v>
      </c>
      <c r="R28" s="3">
        <v>19.666666666666668</v>
      </c>
      <c r="S28" s="3">
        <v>34.786500690414577</v>
      </c>
      <c r="T28" s="3">
        <v>0.32</v>
      </c>
    </row>
    <row r="29" spans="1:20" x14ac:dyDescent="0.2">
      <c r="A29">
        <v>819890601</v>
      </c>
      <c r="B29" t="s">
        <v>202</v>
      </c>
      <c r="C29" s="2">
        <v>32685</v>
      </c>
      <c r="D29" s="3">
        <v>9.5</v>
      </c>
      <c r="F29" s="3">
        <f t="shared" si="0"/>
        <v>2.8956</v>
      </c>
      <c r="G29" s="3">
        <f t="shared" si="1"/>
        <v>44.679398331074999</v>
      </c>
    </row>
    <row r="30" spans="1:20" x14ac:dyDescent="0.2">
      <c r="A30">
        <v>819890701</v>
      </c>
      <c r="B30" t="s">
        <v>202</v>
      </c>
      <c r="C30" s="2">
        <v>32691</v>
      </c>
      <c r="D30" s="3">
        <v>9</v>
      </c>
      <c r="F30" s="3">
        <f t="shared" si="0"/>
        <v>2.7432000000000003</v>
      </c>
      <c r="G30" s="3">
        <f t="shared" si="1"/>
        <v>45.458506989579675</v>
      </c>
    </row>
    <row r="31" spans="1:20" x14ac:dyDescent="0.2">
      <c r="A31">
        <v>819890702</v>
      </c>
      <c r="B31" t="s">
        <v>202</v>
      </c>
      <c r="C31" s="2">
        <v>32698</v>
      </c>
      <c r="D31" s="3">
        <v>8</v>
      </c>
      <c r="F31" s="3">
        <f t="shared" si="0"/>
        <v>2.4384000000000001</v>
      </c>
      <c r="G31" s="3">
        <f t="shared" si="1"/>
        <v>47.155760533388161</v>
      </c>
    </row>
    <row r="32" spans="1:20" x14ac:dyDescent="0.2">
      <c r="A32">
        <v>819890703</v>
      </c>
      <c r="B32" t="s">
        <v>202</v>
      </c>
      <c r="C32" s="2">
        <v>32706</v>
      </c>
      <c r="D32" s="3">
        <v>8</v>
      </c>
      <c r="F32" s="3">
        <f t="shared" si="0"/>
        <v>2.4384000000000001</v>
      </c>
      <c r="G32" s="3">
        <f t="shared" si="1"/>
        <v>47.155760533388161</v>
      </c>
    </row>
    <row r="33" spans="1:13" x14ac:dyDescent="0.2">
      <c r="A33">
        <v>819890704</v>
      </c>
      <c r="B33" t="s">
        <v>202</v>
      </c>
      <c r="C33" s="2">
        <v>32713</v>
      </c>
      <c r="D33" s="3">
        <v>8</v>
      </c>
      <c r="F33" s="3">
        <f t="shared" si="0"/>
        <v>2.4384000000000001</v>
      </c>
      <c r="G33" s="3">
        <f t="shared" si="1"/>
        <v>47.155760533388161</v>
      </c>
    </row>
    <row r="34" spans="1:13" x14ac:dyDescent="0.2">
      <c r="A34">
        <v>819890705</v>
      </c>
      <c r="B34" t="s">
        <v>202</v>
      </c>
      <c r="C34" s="2">
        <v>32720</v>
      </c>
      <c r="D34" s="3">
        <v>10</v>
      </c>
      <c r="F34" s="3">
        <f t="shared" si="0"/>
        <v>3.048</v>
      </c>
      <c r="G34" s="3">
        <f t="shared" si="1"/>
        <v>43.940261958950401</v>
      </c>
    </row>
    <row r="35" spans="1:13" x14ac:dyDescent="0.2">
      <c r="A35">
        <v>819890801</v>
      </c>
      <c r="B35" t="s">
        <v>202</v>
      </c>
      <c r="C35" s="2">
        <v>32729</v>
      </c>
      <c r="D35" s="3">
        <v>13</v>
      </c>
      <c r="F35" s="3">
        <f t="shared" si="0"/>
        <v>3.9624000000000001</v>
      </c>
      <c r="G35" s="3">
        <f t="shared" si="1"/>
        <v>40.159592907973853</v>
      </c>
    </row>
    <row r="36" spans="1:13" x14ac:dyDescent="0.2">
      <c r="A36">
        <v>819890802</v>
      </c>
      <c r="B36" t="s">
        <v>202</v>
      </c>
      <c r="C36" s="2">
        <v>32736</v>
      </c>
      <c r="D36" s="3">
        <v>13.5</v>
      </c>
      <c r="F36" s="3">
        <f t="shared" si="0"/>
        <v>4.1147999999999998</v>
      </c>
      <c r="G36" s="3">
        <f t="shared" si="1"/>
        <v>39.615754781741025</v>
      </c>
    </row>
    <row r="37" spans="1:13" x14ac:dyDescent="0.2">
      <c r="A37">
        <v>819890803</v>
      </c>
      <c r="B37" t="s">
        <v>202</v>
      </c>
      <c r="C37" s="2">
        <v>32743</v>
      </c>
      <c r="D37" s="3">
        <v>13.5</v>
      </c>
      <c r="F37" s="3">
        <f t="shared" si="0"/>
        <v>4.1147999999999998</v>
      </c>
      <c r="G37" s="3">
        <f t="shared" si="1"/>
        <v>39.615754781741025</v>
      </c>
    </row>
    <row r="38" spans="1:13" x14ac:dyDescent="0.2">
      <c r="A38">
        <v>819900601</v>
      </c>
      <c r="B38" t="s">
        <v>202</v>
      </c>
      <c r="C38" s="2">
        <v>33035</v>
      </c>
      <c r="D38" s="3">
        <v>11.5</v>
      </c>
      <c r="F38" s="3">
        <f t="shared" si="0"/>
        <v>3.5052000000000003</v>
      </c>
      <c r="G38" s="3">
        <f t="shared" si="1"/>
        <v>41.926292369324358</v>
      </c>
      <c r="I38" s="10">
        <v>3.1</v>
      </c>
      <c r="K38" s="10">
        <f>(9.81*(LN(I38)))+30.6</f>
        <v>41.699054713727698</v>
      </c>
    </row>
    <row r="39" spans="1:13" x14ac:dyDescent="0.2">
      <c r="A39">
        <v>819900602</v>
      </c>
      <c r="B39" t="s">
        <v>202</v>
      </c>
      <c r="C39" s="2">
        <v>33044</v>
      </c>
      <c r="D39" s="3">
        <v>8.5</v>
      </c>
      <c r="F39" s="3">
        <f t="shared" si="0"/>
        <v>2.5908000000000002</v>
      </c>
      <c r="G39" s="3">
        <f t="shared" si="1"/>
        <v>46.28215973301333</v>
      </c>
    </row>
    <row r="40" spans="1:13" x14ac:dyDescent="0.2">
      <c r="A40">
        <v>819900701</v>
      </c>
      <c r="B40" t="s">
        <v>202</v>
      </c>
      <c r="C40" s="2">
        <v>33060</v>
      </c>
      <c r="D40" s="3">
        <v>5.5</v>
      </c>
      <c r="F40" s="3">
        <f t="shared" si="0"/>
        <v>1.6764000000000001</v>
      </c>
      <c r="G40" s="3">
        <f t="shared" si="1"/>
        <v>52.555093139838888</v>
      </c>
      <c r="I40" s="10">
        <v>3.7</v>
      </c>
      <c r="K40" s="10">
        <f>(9.81*(LN(I40)))+30.6</f>
        <v>43.434744960768256</v>
      </c>
    </row>
    <row r="41" spans="1:13" x14ac:dyDescent="0.2">
      <c r="A41">
        <v>819900702</v>
      </c>
      <c r="B41" t="s">
        <v>202</v>
      </c>
      <c r="C41" s="2">
        <v>33067</v>
      </c>
      <c r="D41" s="3">
        <v>5.5</v>
      </c>
      <c r="F41" s="3">
        <f t="shared" si="0"/>
        <v>1.6764000000000001</v>
      </c>
      <c r="G41" s="3">
        <f t="shared" si="1"/>
        <v>52.555093139838888</v>
      </c>
    </row>
    <row r="42" spans="1:13" x14ac:dyDescent="0.2">
      <c r="A42">
        <v>819900703</v>
      </c>
      <c r="B42" t="s">
        <v>202</v>
      </c>
      <c r="C42" s="2">
        <v>33073</v>
      </c>
      <c r="D42" s="3">
        <v>6.5</v>
      </c>
      <c r="F42" s="3">
        <f t="shared" si="0"/>
        <v>1.9812000000000001</v>
      </c>
      <c r="G42" s="3">
        <f t="shared" si="1"/>
        <v>50.147843779842667</v>
      </c>
      <c r="I42" s="10">
        <v>2.9</v>
      </c>
      <c r="K42" s="10">
        <f>(9.81*(LN(I42)))+30.6</f>
        <v>41.04481232989572</v>
      </c>
    </row>
    <row r="43" spans="1:13" x14ac:dyDescent="0.2">
      <c r="A43">
        <v>819900704</v>
      </c>
      <c r="B43" t="s">
        <v>202</v>
      </c>
      <c r="C43" s="2">
        <v>33080</v>
      </c>
      <c r="D43" s="3">
        <v>8</v>
      </c>
      <c r="F43" s="3">
        <f t="shared" si="0"/>
        <v>2.4384000000000001</v>
      </c>
      <c r="G43" s="3">
        <f t="shared" si="1"/>
        <v>47.155760533388161</v>
      </c>
    </row>
    <row r="44" spans="1:13" x14ac:dyDescent="0.2">
      <c r="A44">
        <v>819900801</v>
      </c>
      <c r="B44" t="s">
        <v>202</v>
      </c>
      <c r="C44" s="2">
        <v>33086</v>
      </c>
      <c r="D44" s="3">
        <v>10</v>
      </c>
      <c r="F44" s="3">
        <f t="shared" si="0"/>
        <v>3.048</v>
      </c>
      <c r="G44" s="3">
        <f t="shared" si="1"/>
        <v>43.940261958950401</v>
      </c>
      <c r="I44" s="10">
        <v>1.9</v>
      </c>
      <c r="K44" s="10">
        <f>(9.81*(LN(I44)))+30.6</f>
        <v>36.896586623351197</v>
      </c>
    </row>
    <row r="45" spans="1:13" x14ac:dyDescent="0.2">
      <c r="A45">
        <v>819900802</v>
      </c>
      <c r="B45" t="s">
        <v>202</v>
      </c>
      <c r="C45" s="2">
        <v>33093</v>
      </c>
      <c r="D45" s="3">
        <v>11.5</v>
      </c>
      <c r="F45" s="3">
        <f t="shared" si="0"/>
        <v>3.5052000000000003</v>
      </c>
      <c r="G45" s="3">
        <f t="shared" si="1"/>
        <v>41.926292369324358</v>
      </c>
    </row>
    <row r="46" spans="1:13" x14ac:dyDescent="0.2">
      <c r="A46">
        <v>819900803</v>
      </c>
      <c r="B46" t="s">
        <v>202</v>
      </c>
      <c r="C46" s="2">
        <v>33100</v>
      </c>
      <c r="D46" s="3">
        <v>13</v>
      </c>
      <c r="F46" s="3">
        <f t="shared" si="0"/>
        <v>3.9624000000000001</v>
      </c>
      <c r="G46" s="3">
        <f t="shared" si="1"/>
        <v>40.159592907973853</v>
      </c>
      <c r="I46" s="10">
        <v>2</v>
      </c>
      <c r="K46" s="10">
        <f>(9.81*(LN(I46)))+30.6</f>
        <v>37.399773841293069</v>
      </c>
    </row>
    <row r="47" spans="1:13" x14ac:dyDescent="0.2">
      <c r="A47">
        <v>819900804</v>
      </c>
      <c r="B47" t="s">
        <v>202</v>
      </c>
      <c r="C47" s="2">
        <v>33109</v>
      </c>
      <c r="D47" s="3">
        <v>13.5</v>
      </c>
      <c r="F47" s="3">
        <f t="shared" si="0"/>
        <v>4.1147999999999998</v>
      </c>
      <c r="G47" s="3">
        <f t="shared" si="1"/>
        <v>39.615754781741025</v>
      </c>
    </row>
    <row r="48" spans="1:13" x14ac:dyDescent="0.2">
      <c r="A48">
        <v>819900901</v>
      </c>
      <c r="B48" t="s">
        <v>202</v>
      </c>
      <c r="C48" s="2">
        <v>33136</v>
      </c>
      <c r="D48" s="3">
        <v>15.5</v>
      </c>
      <c r="E48" s="3">
        <f>AVERAGE(D38:D47)</f>
        <v>9.35</v>
      </c>
      <c r="F48" s="3">
        <f t="shared" si="0"/>
        <v>4.7244000000000002</v>
      </c>
      <c r="G48" s="3">
        <f t="shared" si="1"/>
        <v>37.625008404232446</v>
      </c>
      <c r="H48" s="3">
        <f>AVERAGE(G38:G47)</f>
        <v>45.626414471323592</v>
      </c>
      <c r="I48" s="10">
        <v>2.9</v>
      </c>
      <c r="J48" s="3">
        <f>AVERAGE(I38:I47)</f>
        <v>2.72</v>
      </c>
      <c r="K48" s="10">
        <f>(9.81*(LN(I48)))+30.6</f>
        <v>41.04481232989572</v>
      </c>
      <c r="L48" s="3">
        <f>AVERAGE(K38:K47)</f>
        <v>40.094994493807185</v>
      </c>
      <c r="M48" s="10">
        <f>AVERAGE(L48,H48)</f>
        <v>42.860704482565389</v>
      </c>
    </row>
    <row r="49" spans="1:13" x14ac:dyDescent="0.2">
      <c r="A49">
        <v>819910601</v>
      </c>
      <c r="B49" t="s">
        <v>202</v>
      </c>
      <c r="C49" s="2">
        <v>33394</v>
      </c>
      <c r="D49" s="3">
        <v>10</v>
      </c>
      <c r="F49" s="3">
        <f t="shared" si="0"/>
        <v>3.048</v>
      </c>
      <c r="G49" s="3">
        <f t="shared" si="1"/>
        <v>43.940261958950401</v>
      </c>
      <c r="I49" s="10">
        <v>2.9</v>
      </c>
      <c r="K49" s="10">
        <f>(9.81*(LN(I49)))+30.6</f>
        <v>41.04481232989572</v>
      </c>
    </row>
    <row r="50" spans="1:13" x14ac:dyDescent="0.2">
      <c r="A50">
        <v>819910602</v>
      </c>
      <c r="B50" t="s">
        <v>202</v>
      </c>
      <c r="C50" s="2">
        <v>33401</v>
      </c>
      <c r="D50" s="3">
        <v>10</v>
      </c>
      <c r="F50" s="3">
        <f t="shared" si="0"/>
        <v>3.048</v>
      </c>
      <c r="G50" s="3">
        <f t="shared" si="1"/>
        <v>43.940261958950401</v>
      </c>
    </row>
    <row r="51" spans="1:13" x14ac:dyDescent="0.2">
      <c r="A51">
        <v>819910603</v>
      </c>
      <c r="B51" t="s">
        <v>202</v>
      </c>
      <c r="C51" s="2">
        <v>33408</v>
      </c>
      <c r="D51" s="3">
        <v>10.5</v>
      </c>
      <c r="F51" s="3">
        <f t="shared" si="0"/>
        <v>3.2004000000000001</v>
      </c>
      <c r="G51" s="3">
        <f t="shared" si="1"/>
        <v>43.237195693268887</v>
      </c>
      <c r="I51" s="10">
        <v>0.9</v>
      </c>
      <c r="K51" s="10">
        <f>(9.81*(LN(I51)))+30.6</f>
        <v>29.566413341396725</v>
      </c>
    </row>
    <row r="52" spans="1:13" x14ac:dyDescent="0.2">
      <c r="A52">
        <v>819910604</v>
      </c>
      <c r="B52" t="s">
        <v>202</v>
      </c>
      <c r="C52" s="2">
        <v>33415</v>
      </c>
      <c r="D52" s="3">
        <v>10</v>
      </c>
      <c r="F52" s="3">
        <f t="shared" si="0"/>
        <v>3.048</v>
      </c>
      <c r="G52" s="3">
        <f t="shared" si="1"/>
        <v>43.940261958950401</v>
      </c>
    </row>
    <row r="53" spans="1:13" x14ac:dyDescent="0.2">
      <c r="A53">
        <v>819910701</v>
      </c>
      <c r="B53" t="s">
        <v>202</v>
      </c>
      <c r="C53" s="2">
        <v>33424</v>
      </c>
      <c r="D53" s="3">
        <v>9.5</v>
      </c>
      <c r="F53" s="3">
        <f t="shared" si="0"/>
        <v>2.8956</v>
      </c>
      <c r="G53" s="3">
        <f t="shared" si="1"/>
        <v>44.679398331074999</v>
      </c>
      <c r="I53" s="10">
        <v>0.9</v>
      </c>
      <c r="K53" s="10">
        <f>(9.81*(LN(I53)))+30.6</f>
        <v>29.566413341396725</v>
      </c>
    </row>
    <row r="54" spans="1:13" x14ac:dyDescent="0.2">
      <c r="A54">
        <v>819910702</v>
      </c>
      <c r="B54" t="s">
        <v>202</v>
      </c>
      <c r="C54" s="2">
        <v>33430</v>
      </c>
      <c r="D54" s="3">
        <v>9.5</v>
      </c>
      <c r="F54" s="3">
        <f t="shared" si="0"/>
        <v>2.8956</v>
      </c>
      <c r="G54" s="3">
        <f t="shared" si="1"/>
        <v>44.679398331074999</v>
      </c>
    </row>
    <row r="55" spans="1:13" x14ac:dyDescent="0.2">
      <c r="A55">
        <v>819910703</v>
      </c>
      <c r="B55" t="s">
        <v>202</v>
      </c>
      <c r="C55" s="2">
        <v>33439</v>
      </c>
      <c r="D55" s="3">
        <v>10</v>
      </c>
      <c r="F55" s="3">
        <f t="shared" si="0"/>
        <v>3.048</v>
      </c>
      <c r="G55" s="3">
        <f t="shared" si="1"/>
        <v>43.940261958950401</v>
      </c>
      <c r="I55" s="10">
        <v>0.7</v>
      </c>
      <c r="K55" s="10">
        <f>(9.81*(LN(I55)))+30.6</f>
        <v>27.101018799961036</v>
      </c>
    </row>
    <row r="56" spans="1:13" x14ac:dyDescent="0.2">
      <c r="A56">
        <v>819910704</v>
      </c>
      <c r="B56" t="s">
        <v>202</v>
      </c>
      <c r="C56" s="2">
        <v>33446</v>
      </c>
      <c r="D56" s="3">
        <v>11.5</v>
      </c>
      <c r="F56" s="3">
        <f t="shared" si="0"/>
        <v>3.5052000000000003</v>
      </c>
      <c r="G56" s="3">
        <f t="shared" si="1"/>
        <v>41.926292369324358</v>
      </c>
    </row>
    <row r="57" spans="1:13" x14ac:dyDescent="0.2">
      <c r="A57">
        <v>819910801</v>
      </c>
      <c r="B57" t="s">
        <v>202</v>
      </c>
      <c r="C57" s="2">
        <v>33453</v>
      </c>
      <c r="D57" s="3">
        <v>13</v>
      </c>
      <c r="F57" s="3">
        <f t="shared" si="0"/>
        <v>3.9624000000000001</v>
      </c>
      <c r="G57" s="3">
        <f t="shared" si="1"/>
        <v>40.159592907973853</v>
      </c>
      <c r="I57" s="10">
        <v>1.5</v>
      </c>
      <c r="K57" s="10">
        <f>(9.81*(LN(I57)))+30.6</f>
        <v>34.577612710541096</v>
      </c>
    </row>
    <row r="58" spans="1:13" x14ac:dyDescent="0.2">
      <c r="A58">
        <v>819910802</v>
      </c>
      <c r="B58" t="s">
        <v>202</v>
      </c>
      <c r="C58" s="2">
        <v>33460</v>
      </c>
      <c r="D58" s="3">
        <v>14</v>
      </c>
      <c r="F58" s="3">
        <f t="shared" si="0"/>
        <v>4.2671999999999999</v>
      </c>
      <c r="G58" s="3">
        <f t="shared" si="1"/>
        <v>39.091697029238723</v>
      </c>
    </row>
    <row r="59" spans="1:13" x14ac:dyDescent="0.2">
      <c r="A59">
        <v>819910803</v>
      </c>
      <c r="B59" t="s">
        <v>202</v>
      </c>
      <c r="C59" s="2">
        <v>33467</v>
      </c>
      <c r="D59" s="3">
        <v>14</v>
      </c>
      <c r="F59" s="3">
        <f t="shared" si="0"/>
        <v>4.2671999999999999</v>
      </c>
      <c r="G59" s="3">
        <f t="shared" si="1"/>
        <v>39.091697029238723</v>
      </c>
      <c r="I59" s="10">
        <v>0.7</v>
      </c>
      <c r="K59" s="10">
        <f>(9.81*(LN(I59)))+30.6</f>
        <v>27.101018799961036</v>
      </c>
    </row>
    <row r="60" spans="1:13" x14ac:dyDescent="0.2">
      <c r="A60">
        <v>819910804</v>
      </c>
      <c r="B60" t="s">
        <v>202</v>
      </c>
      <c r="C60" s="2">
        <v>33473</v>
      </c>
      <c r="D60" s="3">
        <v>14.5</v>
      </c>
      <c r="F60" s="3">
        <f t="shared" si="0"/>
        <v>4.4196</v>
      </c>
      <c r="G60" s="3">
        <f t="shared" si="1"/>
        <v>38.586031110758313</v>
      </c>
    </row>
    <row r="61" spans="1:13" x14ac:dyDescent="0.2">
      <c r="A61">
        <v>819910901</v>
      </c>
      <c r="B61" t="s">
        <v>202</v>
      </c>
      <c r="C61" s="2">
        <v>33483</v>
      </c>
      <c r="D61" s="3">
        <v>14</v>
      </c>
      <c r="F61" s="3">
        <f t="shared" si="0"/>
        <v>4.2671999999999999</v>
      </c>
      <c r="G61" s="3">
        <f t="shared" si="1"/>
        <v>39.091697029238723</v>
      </c>
      <c r="I61" s="10">
        <v>0.9</v>
      </c>
      <c r="K61" s="10">
        <f>(9.81*(LN(I61)))+30.6</f>
        <v>29.566413341396725</v>
      </c>
    </row>
    <row r="62" spans="1:13" x14ac:dyDescent="0.2">
      <c r="A62">
        <v>819910902</v>
      </c>
      <c r="B62" t="s">
        <v>202</v>
      </c>
      <c r="C62" s="2">
        <v>33493</v>
      </c>
      <c r="D62" s="3">
        <v>16</v>
      </c>
      <c r="E62" s="3">
        <f>AVERAGE(D49:D60)</f>
        <v>11.375</v>
      </c>
      <c r="F62" s="3">
        <f t="shared" si="0"/>
        <v>4.8768000000000002</v>
      </c>
      <c r="G62" s="3">
        <f t="shared" si="1"/>
        <v>37.167509661519347</v>
      </c>
      <c r="H62" s="3">
        <f>AVERAGE(G49:G60)</f>
        <v>42.267695886479537</v>
      </c>
      <c r="I62" s="10">
        <v>1.2</v>
      </c>
      <c r="J62" s="3">
        <f>AVERAGE(I49:I60)</f>
        <v>1.2666666666666668</v>
      </c>
      <c r="K62" s="10">
        <f>(9.81*(LN(I62)))+30.6</f>
        <v>32.388574472148697</v>
      </c>
      <c r="L62" s="3">
        <f>AVERAGE(K49:K60)</f>
        <v>31.492881553858723</v>
      </c>
      <c r="M62" s="10">
        <f>AVERAGE(L62,H62)</f>
        <v>36.880288720169133</v>
      </c>
    </row>
    <row r="63" spans="1:13" x14ac:dyDescent="0.2">
      <c r="A63">
        <v>819920601</v>
      </c>
      <c r="B63" t="s">
        <v>202</v>
      </c>
      <c r="C63" s="2">
        <v>33761</v>
      </c>
      <c r="D63" s="3">
        <v>10.5</v>
      </c>
      <c r="F63" s="3">
        <f t="shared" si="0"/>
        <v>3.2004000000000001</v>
      </c>
      <c r="G63" s="3">
        <f t="shared" si="1"/>
        <v>43.237195693268887</v>
      </c>
      <c r="I63" s="10">
        <v>0.9</v>
      </c>
      <c r="K63" s="10">
        <f>(9.81*(LN(I63)))+30.6</f>
        <v>29.566413341396725</v>
      </c>
    </row>
    <row r="64" spans="1:13" x14ac:dyDescent="0.2">
      <c r="A64">
        <v>819920602</v>
      </c>
      <c r="B64" t="s">
        <v>202</v>
      </c>
      <c r="C64" s="2">
        <v>33770</v>
      </c>
      <c r="D64" s="3">
        <v>9</v>
      </c>
      <c r="F64" s="3">
        <f t="shared" si="0"/>
        <v>2.7432000000000003</v>
      </c>
      <c r="G64" s="3">
        <f t="shared" si="1"/>
        <v>45.458506989579675</v>
      </c>
      <c r="L64" s="11"/>
      <c r="M64" s="11"/>
    </row>
    <row r="65" spans="1:13" x14ac:dyDescent="0.2">
      <c r="A65">
        <v>819920603</v>
      </c>
      <c r="B65" t="s">
        <v>202</v>
      </c>
      <c r="C65" s="2">
        <v>33777</v>
      </c>
      <c r="D65" s="3">
        <v>6.5</v>
      </c>
      <c r="F65" s="3">
        <f t="shared" si="0"/>
        <v>1.9812000000000001</v>
      </c>
      <c r="G65" s="3">
        <f t="shared" si="1"/>
        <v>50.147843779842667</v>
      </c>
    </row>
    <row r="66" spans="1:13" x14ac:dyDescent="0.2">
      <c r="A66">
        <v>819920701</v>
      </c>
      <c r="B66" t="s">
        <v>202</v>
      </c>
      <c r="C66" s="2">
        <v>33789</v>
      </c>
      <c r="D66" s="3">
        <v>6.5</v>
      </c>
      <c r="F66" s="3">
        <f t="shared" ref="F66:F129" si="2">D66*0.3048</f>
        <v>1.9812000000000001</v>
      </c>
      <c r="G66" s="3">
        <f t="shared" ref="G66:G129" si="3" xml:space="preserve"> 60-(14.41*(LN(F66)))</f>
        <v>50.147843779842667</v>
      </c>
    </row>
    <row r="67" spans="1:13" x14ac:dyDescent="0.2">
      <c r="A67">
        <v>819920702</v>
      </c>
      <c r="B67" t="s">
        <v>202</v>
      </c>
      <c r="C67" s="2">
        <v>33792</v>
      </c>
      <c r="D67" s="3">
        <v>6.5</v>
      </c>
      <c r="F67" s="3">
        <f t="shared" si="2"/>
        <v>1.9812000000000001</v>
      </c>
      <c r="G67" s="3">
        <f t="shared" si="3"/>
        <v>50.147843779842667</v>
      </c>
      <c r="I67" s="10">
        <v>0.1</v>
      </c>
      <c r="K67" s="10">
        <f>(9.81*(LN(I67)))+30.6</f>
        <v>8.0116402377284146</v>
      </c>
      <c r="L67" s="11"/>
      <c r="M67" s="11"/>
    </row>
    <row r="68" spans="1:13" x14ac:dyDescent="0.2">
      <c r="A68">
        <v>819920703</v>
      </c>
      <c r="B68" t="s">
        <v>202</v>
      </c>
      <c r="C68" s="2">
        <v>33800</v>
      </c>
      <c r="D68" s="3">
        <v>7.5</v>
      </c>
      <c r="F68" s="3">
        <f t="shared" si="2"/>
        <v>2.286</v>
      </c>
      <c r="G68" s="3">
        <f t="shared" si="3"/>
        <v>48.085760622980558</v>
      </c>
    </row>
    <row r="69" spans="1:13" x14ac:dyDescent="0.2">
      <c r="A69">
        <v>819920704</v>
      </c>
      <c r="B69" t="s">
        <v>202</v>
      </c>
      <c r="C69" s="2">
        <v>33808</v>
      </c>
      <c r="D69" s="3">
        <v>10.5</v>
      </c>
      <c r="F69" s="3">
        <f t="shared" si="2"/>
        <v>3.2004000000000001</v>
      </c>
      <c r="G69" s="3">
        <f t="shared" si="3"/>
        <v>43.237195693268887</v>
      </c>
      <c r="I69" s="10">
        <v>1.2</v>
      </c>
      <c r="K69" s="10">
        <f>(9.81*(LN(I69)))+30.6</f>
        <v>32.388574472148697</v>
      </c>
      <c r="L69" s="11"/>
      <c r="M69" s="11"/>
    </row>
    <row r="70" spans="1:13" x14ac:dyDescent="0.2">
      <c r="A70">
        <v>819920801</v>
      </c>
      <c r="B70" t="s">
        <v>202</v>
      </c>
      <c r="C70" s="2">
        <v>33820</v>
      </c>
      <c r="D70" s="3">
        <v>11</v>
      </c>
      <c r="F70" s="3">
        <f t="shared" si="2"/>
        <v>3.3528000000000002</v>
      </c>
      <c r="G70" s="3">
        <f t="shared" si="3"/>
        <v>42.566842267970074</v>
      </c>
      <c r="I70" s="10">
        <v>0.82</v>
      </c>
      <c r="K70" s="10">
        <f>(9.81*(LN(I70)))+30.6</f>
        <v>28.653196291119148</v>
      </c>
    </row>
    <row r="71" spans="1:13" x14ac:dyDescent="0.2">
      <c r="A71">
        <v>819920802</v>
      </c>
      <c r="B71" t="s">
        <v>202</v>
      </c>
      <c r="C71" s="2">
        <v>33829</v>
      </c>
      <c r="D71" s="3">
        <v>10</v>
      </c>
      <c r="F71" s="3">
        <f t="shared" si="2"/>
        <v>3.048</v>
      </c>
      <c r="G71" s="3">
        <f t="shared" si="3"/>
        <v>43.940261958950401</v>
      </c>
      <c r="L71" s="11"/>
      <c r="M71" s="11"/>
    </row>
    <row r="72" spans="1:13" x14ac:dyDescent="0.2">
      <c r="A72">
        <v>819920803</v>
      </c>
      <c r="B72" t="s">
        <v>202</v>
      </c>
      <c r="C72" s="2">
        <v>33836</v>
      </c>
      <c r="D72" s="3">
        <v>12</v>
      </c>
      <c r="F72" s="3">
        <f t="shared" si="2"/>
        <v>3.6576000000000004</v>
      </c>
      <c r="G72" s="3">
        <f t="shared" si="3"/>
        <v>41.313008325549511</v>
      </c>
    </row>
    <row r="73" spans="1:13" x14ac:dyDescent="0.2">
      <c r="A73">
        <v>819920804</v>
      </c>
      <c r="B73" t="s">
        <v>202</v>
      </c>
      <c r="C73" s="2">
        <v>33845</v>
      </c>
      <c r="D73" s="3">
        <v>8.75</v>
      </c>
      <c r="F73" s="3">
        <f t="shared" si="2"/>
        <v>2.6670000000000003</v>
      </c>
      <c r="G73" s="3">
        <f t="shared" si="3"/>
        <v>45.864449326669771</v>
      </c>
      <c r="I73" s="10">
        <v>1.1000000000000001</v>
      </c>
      <c r="K73" s="10">
        <f>(9.81*(LN(I73)))+30.6</f>
        <v>31.534992863880429</v>
      </c>
      <c r="L73" s="11"/>
      <c r="M73" s="11"/>
    </row>
    <row r="74" spans="1:13" x14ac:dyDescent="0.2">
      <c r="A74">
        <v>819920901</v>
      </c>
      <c r="B74" t="s">
        <v>202</v>
      </c>
      <c r="C74" s="2">
        <v>33851</v>
      </c>
      <c r="D74" s="3">
        <v>6.5</v>
      </c>
      <c r="E74" s="3">
        <f>AVERAGE(D63:D73)</f>
        <v>8.9772727272727266</v>
      </c>
      <c r="F74" s="3">
        <f t="shared" si="2"/>
        <v>1.9812000000000001</v>
      </c>
      <c r="G74" s="3">
        <f t="shared" si="3"/>
        <v>50.147843779842667</v>
      </c>
      <c r="H74" s="3">
        <f>AVERAGE(G63:G73)</f>
        <v>45.831522928887793</v>
      </c>
      <c r="J74" s="3">
        <f>AVERAGE(I63:I73)</f>
        <v>0.82400000000000007</v>
      </c>
      <c r="L74" s="3">
        <f>AVERAGE(K63:K73)</f>
        <v>26.030963441254681</v>
      </c>
      <c r="M74" s="10">
        <f>AVERAGE(L74,H74)</f>
        <v>35.931243185071239</v>
      </c>
    </row>
    <row r="75" spans="1:13" x14ac:dyDescent="0.2">
      <c r="A75">
        <v>819930601</v>
      </c>
      <c r="B75" t="s">
        <v>202</v>
      </c>
      <c r="C75" s="2">
        <v>34122</v>
      </c>
      <c r="D75" s="3">
        <v>16.5</v>
      </c>
      <c r="F75" s="3">
        <f t="shared" si="2"/>
        <v>5.0292000000000003</v>
      </c>
      <c r="G75" s="3">
        <f t="shared" si="3"/>
        <v>36.724090060131431</v>
      </c>
      <c r="I75" s="10">
        <v>0.6</v>
      </c>
      <c r="K75" s="10">
        <f>(9.81*(LN(I75)))+30.6</f>
        <v>25.588800630855634</v>
      </c>
      <c r="L75" s="11"/>
    </row>
    <row r="76" spans="1:13" x14ac:dyDescent="0.2">
      <c r="A76">
        <v>819930602</v>
      </c>
      <c r="B76" t="s">
        <v>202</v>
      </c>
      <c r="C76" s="2">
        <v>34128</v>
      </c>
      <c r="D76" s="3">
        <v>16</v>
      </c>
      <c r="F76" s="3">
        <f t="shared" si="2"/>
        <v>4.8768000000000002</v>
      </c>
      <c r="G76" s="3">
        <f t="shared" si="3"/>
        <v>37.167509661519347</v>
      </c>
    </row>
    <row r="77" spans="1:13" x14ac:dyDescent="0.2">
      <c r="A77">
        <v>819930603</v>
      </c>
      <c r="B77" t="s">
        <v>202</v>
      </c>
      <c r="C77" s="2">
        <v>34142</v>
      </c>
      <c r="D77" s="3">
        <v>12.5</v>
      </c>
      <c r="F77" s="3">
        <f t="shared" si="2"/>
        <v>3.81</v>
      </c>
      <c r="G77" s="3">
        <f t="shared" si="3"/>
        <v>40.724763384512634</v>
      </c>
    </row>
    <row r="78" spans="1:13" x14ac:dyDescent="0.2">
      <c r="A78">
        <v>819930604</v>
      </c>
      <c r="B78" t="s">
        <v>202</v>
      </c>
      <c r="C78" s="2">
        <v>34148</v>
      </c>
      <c r="D78" s="3">
        <v>10</v>
      </c>
      <c r="F78" s="3">
        <f t="shared" si="2"/>
        <v>3.048</v>
      </c>
      <c r="G78" s="3">
        <f t="shared" si="3"/>
        <v>43.940261958950401</v>
      </c>
      <c r="I78" s="10">
        <v>0.43</v>
      </c>
      <c r="K78" s="10">
        <f>(9.81*(LN(I78)))+30.6</f>
        <v>22.320653610410673</v>
      </c>
    </row>
    <row r="79" spans="1:13" x14ac:dyDescent="0.2">
      <c r="A79">
        <v>819930701</v>
      </c>
      <c r="B79" t="s">
        <v>202</v>
      </c>
      <c r="C79" s="2">
        <v>34161</v>
      </c>
      <c r="D79" s="3">
        <v>9</v>
      </c>
      <c r="F79" s="3">
        <f t="shared" si="2"/>
        <v>2.7432000000000003</v>
      </c>
      <c r="G79" s="3">
        <f t="shared" si="3"/>
        <v>45.458506989579675</v>
      </c>
      <c r="I79" s="10">
        <v>0.75</v>
      </c>
      <c r="K79" s="10">
        <f>(9.81*(LN(I79)))+30.6</f>
        <v>27.777838869248029</v>
      </c>
    </row>
    <row r="80" spans="1:13" x14ac:dyDescent="0.2">
      <c r="A80">
        <v>819930702</v>
      </c>
      <c r="B80" t="s">
        <v>202</v>
      </c>
      <c r="C80" s="2">
        <v>34169</v>
      </c>
      <c r="D80" s="3">
        <v>8.5</v>
      </c>
      <c r="F80" s="3">
        <f t="shared" si="2"/>
        <v>2.5908000000000002</v>
      </c>
      <c r="G80" s="3">
        <f t="shared" si="3"/>
        <v>46.28215973301333</v>
      </c>
    </row>
    <row r="81" spans="1:13" x14ac:dyDescent="0.2">
      <c r="A81">
        <v>819930703</v>
      </c>
      <c r="B81" t="s">
        <v>202</v>
      </c>
      <c r="C81" s="2">
        <v>34175</v>
      </c>
      <c r="D81" s="3">
        <v>10</v>
      </c>
      <c r="F81" s="3">
        <f t="shared" si="2"/>
        <v>3.048</v>
      </c>
      <c r="G81" s="3">
        <f t="shared" si="3"/>
        <v>43.940261958950401</v>
      </c>
    </row>
    <row r="82" spans="1:13" x14ac:dyDescent="0.2">
      <c r="A82">
        <v>819930801</v>
      </c>
      <c r="B82" t="s">
        <v>202</v>
      </c>
      <c r="C82" s="2">
        <v>34194</v>
      </c>
      <c r="D82" s="3">
        <v>11</v>
      </c>
      <c r="F82" s="3">
        <f t="shared" si="2"/>
        <v>3.3528000000000002</v>
      </c>
      <c r="G82" s="3">
        <f t="shared" si="3"/>
        <v>42.566842267970074</v>
      </c>
      <c r="I82" s="10">
        <v>0.23</v>
      </c>
      <c r="K82" s="10">
        <f>(9.81*(LN(I82)))+30.6</f>
        <v>16.182478733721783</v>
      </c>
    </row>
    <row r="83" spans="1:13" x14ac:dyDescent="0.2">
      <c r="A83">
        <v>819930802</v>
      </c>
      <c r="B83" t="s">
        <v>202</v>
      </c>
      <c r="C83" s="2">
        <v>34199</v>
      </c>
      <c r="D83" s="3">
        <v>11</v>
      </c>
      <c r="F83" s="3">
        <f t="shared" si="2"/>
        <v>3.3528000000000002</v>
      </c>
      <c r="G83" s="3">
        <f t="shared" si="3"/>
        <v>42.566842267970074</v>
      </c>
    </row>
    <row r="84" spans="1:13" x14ac:dyDescent="0.2">
      <c r="A84">
        <v>819930803</v>
      </c>
      <c r="B84" t="s">
        <v>202</v>
      </c>
      <c r="C84" s="2">
        <v>34206</v>
      </c>
      <c r="D84" s="3">
        <v>13</v>
      </c>
      <c r="E84" s="3">
        <f>AVERAGE(D75:D84)</f>
        <v>11.75</v>
      </c>
      <c r="F84" s="3">
        <f t="shared" si="2"/>
        <v>3.9624000000000001</v>
      </c>
      <c r="G84" s="3">
        <f t="shared" si="3"/>
        <v>40.159592907973853</v>
      </c>
      <c r="H84" s="3">
        <f>AVERAGE(G75:G84)</f>
        <v>41.953083119057119</v>
      </c>
      <c r="J84" s="3">
        <f>AVERAGE(I75:I84)</f>
        <v>0.50250000000000006</v>
      </c>
      <c r="L84" s="3">
        <f>AVERAGE(K75:K84)</f>
        <v>22.967442961059028</v>
      </c>
      <c r="M84" s="10">
        <f>AVERAGE(L84,H84)</f>
        <v>32.460263040058074</v>
      </c>
    </row>
    <row r="85" spans="1:13" x14ac:dyDescent="0.2">
      <c r="A85">
        <v>819940601</v>
      </c>
      <c r="B85" t="s">
        <v>202</v>
      </c>
      <c r="C85" s="2">
        <v>34488</v>
      </c>
      <c r="D85" s="3">
        <v>14</v>
      </c>
      <c r="F85" s="3">
        <f t="shared" si="2"/>
        <v>4.2671999999999999</v>
      </c>
      <c r="G85" s="3">
        <f t="shared" si="3"/>
        <v>39.091697029238723</v>
      </c>
      <c r="I85" s="10">
        <v>0.28000000000000003</v>
      </c>
      <c r="K85" s="10">
        <f>(9.81*(LN(I85)))+30.6</f>
        <v>18.112206720275577</v>
      </c>
    </row>
    <row r="86" spans="1:13" x14ac:dyDescent="0.2">
      <c r="A86">
        <v>819940602</v>
      </c>
      <c r="B86" t="s">
        <v>202</v>
      </c>
      <c r="C86" s="2">
        <v>34494</v>
      </c>
      <c r="D86" s="3">
        <v>13</v>
      </c>
      <c r="F86" s="3">
        <f t="shared" si="2"/>
        <v>3.9624000000000001</v>
      </c>
      <c r="G86" s="3">
        <f t="shared" si="3"/>
        <v>40.159592907973853</v>
      </c>
    </row>
    <row r="87" spans="1:13" x14ac:dyDescent="0.2">
      <c r="A87">
        <v>819940603</v>
      </c>
      <c r="B87" t="s">
        <v>202</v>
      </c>
      <c r="C87" s="2">
        <v>34499</v>
      </c>
      <c r="D87" s="3">
        <v>11</v>
      </c>
      <c r="F87" s="3">
        <f t="shared" si="2"/>
        <v>3.3528000000000002</v>
      </c>
      <c r="G87" s="3">
        <f t="shared" si="3"/>
        <v>42.566842267970074</v>
      </c>
      <c r="I87" s="10">
        <v>0.14000000000000001</v>
      </c>
      <c r="K87" s="10">
        <f>(9.81*(LN(I87)))+30.6</f>
        <v>11.312432878982513</v>
      </c>
    </row>
    <row r="88" spans="1:13" x14ac:dyDescent="0.2">
      <c r="A88">
        <v>819940604</v>
      </c>
      <c r="B88" t="s">
        <v>202</v>
      </c>
      <c r="C88" s="2">
        <v>34512</v>
      </c>
      <c r="D88" s="3">
        <v>9.5</v>
      </c>
      <c r="F88" s="3">
        <f t="shared" si="2"/>
        <v>2.8956</v>
      </c>
      <c r="G88" s="3">
        <f t="shared" si="3"/>
        <v>44.679398331074999</v>
      </c>
      <c r="I88" s="10">
        <v>0.94</v>
      </c>
      <c r="K88" s="10">
        <f>(9.81*(LN(I88)))+30.6</f>
        <v>29.993002289525563</v>
      </c>
    </row>
    <row r="89" spans="1:13" x14ac:dyDescent="0.2">
      <c r="A89">
        <v>819940701</v>
      </c>
      <c r="B89" t="s">
        <v>202</v>
      </c>
      <c r="C89" s="2">
        <v>34525</v>
      </c>
      <c r="D89" s="3">
        <v>13</v>
      </c>
      <c r="F89" s="3">
        <f t="shared" si="2"/>
        <v>3.9624000000000001</v>
      </c>
      <c r="G89" s="3">
        <f t="shared" si="3"/>
        <v>40.159592907973853</v>
      </c>
      <c r="I89" s="10">
        <v>0.05</v>
      </c>
      <c r="K89" s="10">
        <f>(9.81*(LN(I89)))+30.6</f>
        <v>1.2118663964353509</v>
      </c>
    </row>
    <row r="90" spans="1:13" x14ac:dyDescent="0.2">
      <c r="A90">
        <v>819940702</v>
      </c>
      <c r="B90" t="s">
        <v>202</v>
      </c>
      <c r="C90" s="2">
        <v>34534</v>
      </c>
      <c r="D90" s="3">
        <v>10.5</v>
      </c>
      <c r="F90" s="3">
        <f t="shared" si="2"/>
        <v>3.2004000000000001</v>
      </c>
      <c r="G90" s="3">
        <f t="shared" si="3"/>
        <v>43.237195693268887</v>
      </c>
    </row>
    <row r="91" spans="1:13" x14ac:dyDescent="0.2">
      <c r="A91">
        <v>819940703</v>
      </c>
      <c r="B91" t="s">
        <v>202</v>
      </c>
      <c r="C91" s="2">
        <v>34544</v>
      </c>
      <c r="D91" s="3">
        <v>12.5</v>
      </c>
      <c r="F91" s="3">
        <f t="shared" si="2"/>
        <v>3.81</v>
      </c>
      <c r="G91" s="3">
        <f t="shared" si="3"/>
        <v>40.724763384512634</v>
      </c>
    </row>
    <row r="92" spans="1:13" x14ac:dyDescent="0.2">
      <c r="A92">
        <v>819940801</v>
      </c>
      <c r="B92" t="s">
        <v>202</v>
      </c>
      <c r="C92" s="2">
        <v>34556</v>
      </c>
      <c r="D92" s="3">
        <v>17.5</v>
      </c>
      <c r="F92" s="3">
        <f t="shared" si="2"/>
        <v>5.3340000000000005</v>
      </c>
      <c r="G92" s="3">
        <f t="shared" si="3"/>
        <v>35.876198454800956</v>
      </c>
      <c r="I92" s="10">
        <v>0.2</v>
      </c>
      <c r="K92" s="10">
        <f>(9.81*(LN(I92)))+30.6</f>
        <v>14.811414079021477</v>
      </c>
    </row>
    <row r="93" spans="1:13" x14ac:dyDescent="0.2">
      <c r="A93">
        <v>819940802</v>
      </c>
      <c r="B93" t="s">
        <v>202</v>
      </c>
      <c r="C93" s="2">
        <v>34569</v>
      </c>
      <c r="D93" s="3">
        <v>14.5</v>
      </c>
      <c r="F93" s="3">
        <f t="shared" si="2"/>
        <v>4.4196</v>
      </c>
      <c r="G93" s="3">
        <f t="shared" si="3"/>
        <v>38.586031110758313</v>
      </c>
      <c r="I93" s="10">
        <v>9.4E-2</v>
      </c>
      <c r="K93" s="10">
        <f>(9.81*(LN(I93)))+30.6</f>
        <v>7.4046425272539764</v>
      </c>
    </row>
    <row r="94" spans="1:13" x14ac:dyDescent="0.2">
      <c r="A94">
        <v>819940901</v>
      </c>
      <c r="B94" t="s">
        <v>202</v>
      </c>
      <c r="C94" s="2">
        <v>34579</v>
      </c>
      <c r="D94" s="3">
        <v>17.5</v>
      </c>
      <c r="E94" s="3">
        <f>AVERAGE(D85:D94)</f>
        <v>13.3</v>
      </c>
      <c r="F94" s="3">
        <f t="shared" si="2"/>
        <v>5.3340000000000005</v>
      </c>
      <c r="G94" s="3">
        <f t="shared" si="3"/>
        <v>35.876198454800956</v>
      </c>
      <c r="H94" s="3">
        <f>AVERAGE(G85:G94)</f>
        <v>40.095751054237319</v>
      </c>
      <c r="I94" s="10">
        <v>0.05</v>
      </c>
      <c r="J94" s="3">
        <f>AVERAGE(I85:I94)</f>
        <v>0.25057142857142856</v>
      </c>
      <c r="K94" s="10">
        <f>(9.81*(LN(I94)))+30.6</f>
        <v>1.2118663964353509</v>
      </c>
      <c r="L94" s="3">
        <f>AVERAGE(K85:K94)</f>
        <v>12.008204469704259</v>
      </c>
      <c r="M94" s="10">
        <f>AVERAGE(L94,H94)</f>
        <v>26.05197776197079</v>
      </c>
    </row>
    <row r="95" spans="1:13" x14ac:dyDescent="0.2">
      <c r="A95">
        <v>819950601</v>
      </c>
      <c r="B95" t="s">
        <v>202</v>
      </c>
      <c r="C95" s="2">
        <v>34851</v>
      </c>
      <c r="D95" s="3">
        <v>16</v>
      </c>
      <c r="F95" s="3">
        <f t="shared" si="2"/>
        <v>4.8768000000000002</v>
      </c>
      <c r="G95" s="3">
        <f t="shared" si="3"/>
        <v>37.167509661519347</v>
      </c>
    </row>
    <row r="96" spans="1:13" x14ac:dyDescent="0.2">
      <c r="A96">
        <v>819950602</v>
      </c>
      <c r="B96" t="s">
        <v>202</v>
      </c>
      <c r="C96" s="2">
        <v>34859</v>
      </c>
      <c r="D96" s="3">
        <v>14</v>
      </c>
      <c r="F96" s="3">
        <f t="shared" si="2"/>
        <v>4.2671999999999999</v>
      </c>
      <c r="G96" s="3">
        <f t="shared" si="3"/>
        <v>39.091697029238723</v>
      </c>
      <c r="I96" s="10">
        <v>0.9</v>
      </c>
      <c r="K96" s="10">
        <f>(9.81*(LN(I96)))+30.6</f>
        <v>29.566413341396725</v>
      </c>
    </row>
    <row r="97" spans="1:16" x14ac:dyDescent="0.2">
      <c r="A97">
        <v>819950603</v>
      </c>
      <c r="B97" t="s">
        <v>202</v>
      </c>
      <c r="C97" s="2">
        <v>34865</v>
      </c>
      <c r="D97" s="3">
        <v>12</v>
      </c>
      <c r="F97" s="3">
        <f t="shared" si="2"/>
        <v>3.6576000000000004</v>
      </c>
      <c r="G97" s="3">
        <f t="shared" si="3"/>
        <v>41.313008325549511</v>
      </c>
    </row>
    <row r="98" spans="1:16" x14ac:dyDescent="0.2">
      <c r="A98">
        <v>819950604</v>
      </c>
      <c r="B98" t="s">
        <v>202</v>
      </c>
      <c r="C98" s="2">
        <v>34873</v>
      </c>
      <c r="D98" s="3">
        <v>12.5</v>
      </c>
      <c r="F98" s="3">
        <f t="shared" si="2"/>
        <v>3.81</v>
      </c>
      <c r="G98" s="3">
        <f t="shared" si="3"/>
        <v>40.724763384512634</v>
      </c>
      <c r="I98" s="10">
        <v>0.91</v>
      </c>
      <c r="K98" s="10">
        <f>(9.81*(LN(I98)))+30.6</f>
        <v>29.674812234387126</v>
      </c>
    </row>
    <row r="99" spans="1:16" x14ac:dyDescent="0.2">
      <c r="A99">
        <v>819950701</v>
      </c>
      <c r="B99" t="s">
        <v>202</v>
      </c>
      <c r="C99" s="2">
        <v>34883</v>
      </c>
      <c r="D99" s="3">
        <v>11</v>
      </c>
      <c r="F99" s="3">
        <f t="shared" si="2"/>
        <v>3.3528000000000002</v>
      </c>
      <c r="G99" s="3">
        <f t="shared" si="3"/>
        <v>42.566842267970074</v>
      </c>
      <c r="I99" s="10">
        <v>0.62</v>
      </c>
      <c r="K99" s="10">
        <f>(9.81*(LN(I99)))+30.6</f>
        <v>25.910468792749171</v>
      </c>
    </row>
    <row r="100" spans="1:16" x14ac:dyDescent="0.2">
      <c r="A100">
        <v>819950702</v>
      </c>
      <c r="B100" t="s">
        <v>202</v>
      </c>
      <c r="C100" s="2">
        <v>34891</v>
      </c>
      <c r="D100" s="3">
        <v>12</v>
      </c>
      <c r="F100" s="3">
        <f t="shared" si="2"/>
        <v>3.6576000000000004</v>
      </c>
      <c r="G100" s="3">
        <f t="shared" si="3"/>
        <v>41.313008325549511</v>
      </c>
      <c r="I100" s="10">
        <v>0.13</v>
      </c>
      <c r="K100" s="10">
        <f>(9.81*(LN(I100)))+30.6</f>
        <v>10.585433672154501</v>
      </c>
    </row>
    <row r="101" spans="1:16" x14ac:dyDescent="0.2">
      <c r="A101">
        <v>819950703</v>
      </c>
      <c r="B101" t="s">
        <v>202</v>
      </c>
      <c r="C101" s="2">
        <v>34901</v>
      </c>
      <c r="D101" s="3">
        <v>8.5</v>
      </c>
      <c r="F101" s="3">
        <f t="shared" si="2"/>
        <v>2.5908000000000002</v>
      </c>
      <c r="G101" s="3">
        <f t="shared" si="3"/>
        <v>46.28215973301333</v>
      </c>
      <c r="I101" s="10">
        <v>0.05</v>
      </c>
      <c r="K101" s="10">
        <f>(9.81*(LN(I101)))+30.6</f>
        <v>1.2118663964353509</v>
      </c>
      <c r="P101" t="s">
        <v>270</v>
      </c>
    </row>
    <row r="102" spans="1:16" x14ac:dyDescent="0.2">
      <c r="A102">
        <v>819950801</v>
      </c>
      <c r="B102" t="s">
        <v>202</v>
      </c>
      <c r="C102" s="2">
        <v>34912</v>
      </c>
      <c r="D102" s="3">
        <v>9.5</v>
      </c>
      <c r="F102" s="3">
        <f t="shared" si="2"/>
        <v>2.8956</v>
      </c>
      <c r="G102" s="3">
        <f t="shared" si="3"/>
        <v>44.679398331074999</v>
      </c>
    </row>
    <row r="103" spans="1:16" x14ac:dyDescent="0.2">
      <c r="A103">
        <v>819950802</v>
      </c>
      <c r="B103" t="s">
        <v>202</v>
      </c>
      <c r="C103" s="2">
        <v>34920</v>
      </c>
      <c r="D103" s="3">
        <v>10</v>
      </c>
      <c r="F103" s="3">
        <f t="shared" si="2"/>
        <v>3.048</v>
      </c>
      <c r="G103" s="3">
        <f t="shared" si="3"/>
        <v>43.940261958950401</v>
      </c>
      <c r="I103" s="10">
        <v>0.25</v>
      </c>
      <c r="K103" s="10">
        <f>(9.81*(LN(I103)))+30.6</f>
        <v>17.000452317413874</v>
      </c>
    </row>
    <row r="104" spans="1:16" x14ac:dyDescent="0.2">
      <c r="A104">
        <v>819950803</v>
      </c>
      <c r="B104" t="s">
        <v>202</v>
      </c>
      <c r="C104" s="2">
        <v>34928</v>
      </c>
      <c r="D104" s="3">
        <v>14.5</v>
      </c>
      <c r="F104" s="3">
        <f t="shared" si="2"/>
        <v>4.4196</v>
      </c>
      <c r="G104" s="3">
        <f t="shared" si="3"/>
        <v>38.586031110758313</v>
      </c>
    </row>
    <row r="105" spans="1:16" x14ac:dyDescent="0.2">
      <c r="A105">
        <v>819950804</v>
      </c>
      <c r="B105" t="s">
        <v>202</v>
      </c>
      <c r="C105" s="2">
        <v>34940</v>
      </c>
      <c r="D105" s="3">
        <v>17</v>
      </c>
      <c r="E105" s="3">
        <f>AVERAGE(D95:D105)</f>
        <v>12.454545454545455</v>
      </c>
      <c r="F105" s="3">
        <f t="shared" si="2"/>
        <v>5.1816000000000004</v>
      </c>
      <c r="G105" s="3">
        <f t="shared" si="3"/>
        <v>36.293908861144516</v>
      </c>
      <c r="H105" s="3">
        <f>AVERAGE(G95:G105)</f>
        <v>41.087144453571035</v>
      </c>
      <c r="I105" s="10">
        <v>0.35</v>
      </c>
      <c r="J105" s="3">
        <f>AVERAGE(I95:I105)</f>
        <v>0.45857142857142857</v>
      </c>
      <c r="K105" s="10">
        <f>(9.81*(LN(I105)))+30.6</f>
        <v>20.301244958667972</v>
      </c>
      <c r="L105" s="3">
        <f>AVERAGE(K95:K105)</f>
        <v>19.178670244743529</v>
      </c>
      <c r="M105" s="10">
        <f>AVERAGE(L105,H105)</f>
        <v>30.132907349157282</v>
      </c>
    </row>
    <row r="106" spans="1:16" x14ac:dyDescent="0.2">
      <c r="A106">
        <v>819960601</v>
      </c>
      <c r="B106" t="s">
        <v>202</v>
      </c>
      <c r="C106" s="2">
        <v>35224</v>
      </c>
      <c r="D106" s="3">
        <v>15</v>
      </c>
      <c r="F106" s="3">
        <f t="shared" si="2"/>
        <v>4.5720000000000001</v>
      </c>
      <c r="G106" s="3">
        <f t="shared" si="3"/>
        <v>38.097509751111744</v>
      </c>
    </row>
    <row r="107" spans="1:16" x14ac:dyDescent="0.2">
      <c r="A107">
        <v>819960602</v>
      </c>
      <c r="B107" t="s">
        <v>202</v>
      </c>
      <c r="C107" s="2">
        <v>35229</v>
      </c>
      <c r="D107" s="3">
        <v>16.5</v>
      </c>
      <c r="F107" s="3">
        <f t="shared" si="2"/>
        <v>5.0292000000000003</v>
      </c>
      <c r="G107" s="3">
        <f t="shared" si="3"/>
        <v>36.724090060131431</v>
      </c>
      <c r="I107" s="10">
        <v>1.4</v>
      </c>
      <c r="K107" s="10">
        <f>(9.81*(LN(I107)))+30.6</f>
        <v>33.9007926412541</v>
      </c>
    </row>
    <row r="108" spans="1:16" x14ac:dyDescent="0.2">
      <c r="A108">
        <v>819960603</v>
      </c>
      <c r="B108" t="s">
        <v>202</v>
      </c>
      <c r="C108" s="2">
        <v>35237</v>
      </c>
      <c r="D108" s="3">
        <v>14.5</v>
      </c>
      <c r="F108" s="3">
        <f t="shared" si="2"/>
        <v>4.4196</v>
      </c>
      <c r="G108" s="3">
        <f t="shared" si="3"/>
        <v>38.586031110758313</v>
      </c>
    </row>
    <row r="109" spans="1:16" x14ac:dyDescent="0.2">
      <c r="A109">
        <v>819960604</v>
      </c>
      <c r="B109" t="s">
        <v>202</v>
      </c>
      <c r="C109" s="2">
        <v>35244</v>
      </c>
      <c r="D109" s="3">
        <v>14.5</v>
      </c>
      <c r="F109" s="3">
        <f t="shared" si="2"/>
        <v>4.4196</v>
      </c>
      <c r="G109" s="3">
        <f t="shared" si="3"/>
        <v>38.586031110758313</v>
      </c>
      <c r="I109" s="10">
        <v>0.89</v>
      </c>
      <c r="K109" s="10">
        <f>(9.81*(LN(I109)))+30.6</f>
        <v>29.456803262529117</v>
      </c>
    </row>
    <row r="110" spans="1:16" x14ac:dyDescent="0.2">
      <c r="A110">
        <v>819960701</v>
      </c>
      <c r="B110" t="s">
        <v>202</v>
      </c>
      <c r="C110" s="2">
        <v>35251</v>
      </c>
      <c r="D110" s="3">
        <v>11</v>
      </c>
      <c r="F110" s="3">
        <f t="shared" si="2"/>
        <v>3.3528000000000002</v>
      </c>
      <c r="G110" s="3">
        <f t="shared" si="3"/>
        <v>42.566842267970074</v>
      </c>
    </row>
    <row r="111" spans="1:16" x14ac:dyDescent="0.2">
      <c r="A111">
        <v>819960702</v>
      </c>
      <c r="B111" t="s">
        <v>202</v>
      </c>
      <c r="C111" s="2">
        <v>35257</v>
      </c>
      <c r="D111" s="3">
        <v>11.5</v>
      </c>
      <c r="F111" s="3">
        <f t="shared" si="2"/>
        <v>3.5052000000000003</v>
      </c>
      <c r="G111" s="3">
        <f t="shared" si="3"/>
        <v>41.926292369324358</v>
      </c>
      <c r="I111" s="10">
        <v>0.86</v>
      </c>
      <c r="K111" s="10">
        <f>(9.81*(LN(I111)))+30.6</f>
        <v>29.120427451703737</v>
      </c>
    </row>
    <row r="112" spans="1:16" x14ac:dyDescent="0.2">
      <c r="A112">
        <v>819960703</v>
      </c>
      <c r="B112" t="s">
        <v>202</v>
      </c>
      <c r="C112" s="2">
        <v>35266</v>
      </c>
      <c r="D112" s="3">
        <v>12.5</v>
      </c>
      <c r="F112" s="3">
        <f t="shared" si="2"/>
        <v>3.81</v>
      </c>
      <c r="G112" s="3">
        <f t="shared" si="3"/>
        <v>40.724763384512634</v>
      </c>
    </row>
    <row r="113" spans="1:13" x14ac:dyDescent="0.2">
      <c r="A113">
        <v>819960704</v>
      </c>
      <c r="B113" t="s">
        <v>202</v>
      </c>
      <c r="C113" s="2">
        <v>35272</v>
      </c>
      <c r="D113" s="3">
        <v>12.5</v>
      </c>
      <c r="F113" s="3">
        <f t="shared" si="2"/>
        <v>3.81</v>
      </c>
      <c r="G113" s="3">
        <f t="shared" si="3"/>
        <v>40.724763384512634</v>
      </c>
      <c r="I113" s="10">
        <v>0.96</v>
      </c>
      <c r="K113" s="10">
        <f>(9.81*(LN(I113)))+30.6</f>
        <v>30.199536233756298</v>
      </c>
    </row>
    <row r="114" spans="1:13" x14ac:dyDescent="0.2">
      <c r="A114">
        <v>819960801</v>
      </c>
      <c r="B114" t="s">
        <v>202</v>
      </c>
      <c r="C114" s="2">
        <v>35272</v>
      </c>
      <c r="D114" s="3">
        <v>14.5</v>
      </c>
      <c r="F114" s="3">
        <f t="shared" si="2"/>
        <v>4.4196</v>
      </c>
      <c r="G114" s="3">
        <f t="shared" si="3"/>
        <v>38.586031110758313</v>
      </c>
    </row>
    <row r="115" spans="1:13" x14ac:dyDescent="0.2">
      <c r="A115">
        <v>819960802</v>
      </c>
      <c r="B115" t="s">
        <v>202</v>
      </c>
      <c r="C115" s="2">
        <v>35279</v>
      </c>
      <c r="D115" s="3">
        <v>17</v>
      </c>
      <c r="F115" s="3">
        <f t="shared" si="2"/>
        <v>5.1816000000000004</v>
      </c>
      <c r="G115" s="3">
        <f t="shared" si="3"/>
        <v>36.293908861144516</v>
      </c>
    </row>
    <row r="116" spans="1:13" x14ac:dyDescent="0.2">
      <c r="A116">
        <v>819960803</v>
      </c>
      <c r="B116" t="s">
        <v>202</v>
      </c>
      <c r="C116" s="2">
        <v>35290</v>
      </c>
      <c r="D116" s="3">
        <v>16.5</v>
      </c>
      <c r="F116" s="3">
        <f t="shared" si="2"/>
        <v>5.0292000000000003</v>
      </c>
      <c r="G116" s="3">
        <f t="shared" si="3"/>
        <v>36.724090060131431</v>
      </c>
      <c r="I116" s="10">
        <v>0.05</v>
      </c>
      <c r="K116" s="10">
        <f>(9.81*(LN(I116)))+30.6</f>
        <v>1.2118663964353509</v>
      </c>
    </row>
    <row r="117" spans="1:13" x14ac:dyDescent="0.2">
      <c r="A117">
        <v>819960804</v>
      </c>
      <c r="B117" t="s">
        <v>202</v>
      </c>
      <c r="C117" s="2">
        <v>35298</v>
      </c>
      <c r="D117" s="3">
        <v>17</v>
      </c>
      <c r="E117" s="3">
        <f>AVERAGE(D106:D117)</f>
        <v>14.416666666666666</v>
      </c>
      <c r="F117" s="3">
        <f t="shared" si="2"/>
        <v>5.1816000000000004</v>
      </c>
      <c r="G117" s="3">
        <f t="shared" si="3"/>
        <v>36.293908861144516</v>
      </c>
      <c r="H117" s="3">
        <f>AVERAGE(G106:G117)</f>
        <v>38.819521861021528</v>
      </c>
      <c r="I117" s="11">
        <v>0.05</v>
      </c>
      <c r="J117" s="3">
        <f>AVERAGE(I106:I117)</f>
        <v>0.70166666666666655</v>
      </c>
      <c r="K117" s="10">
        <f>(9.81*(LN(I117)))+30.6</f>
        <v>1.2118663964353509</v>
      </c>
      <c r="L117" s="3">
        <f>AVERAGE(K106:K117)</f>
        <v>20.850215397018996</v>
      </c>
      <c r="M117" s="10">
        <f>AVERAGE(L117,H117)</f>
        <v>29.834868629020264</v>
      </c>
    </row>
    <row r="118" spans="1:13" x14ac:dyDescent="0.2">
      <c r="A118">
        <v>819970601</v>
      </c>
      <c r="B118" t="s">
        <v>202</v>
      </c>
      <c r="C118" s="7">
        <v>35583</v>
      </c>
      <c r="D118" s="3">
        <v>20.5</v>
      </c>
      <c r="F118" s="3">
        <f t="shared" si="2"/>
        <v>6.2484000000000002</v>
      </c>
      <c r="G118" s="3">
        <f t="shared" si="3"/>
        <v>33.59619053965433</v>
      </c>
      <c r="I118" s="11">
        <v>0.1</v>
      </c>
      <c r="K118" s="10">
        <f>(9.81*(LN(I118)))+30.6</f>
        <v>8.0116402377284146</v>
      </c>
    </row>
    <row r="119" spans="1:13" x14ac:dyDescent="0.2">
      <c r="A119">
        <v>819970602</v>
      </c>
      <c r="B119" t="s">
        <v>202</v>
      </c>
      <c r="C119" s="7">
        <v>35589</v>
      </c>
      <c r="D119" s="3">
        <v>20.5</v>
      </c>
      <c r="F119" s="3">
        <f t="shared" si="2"/>
        <v>6.2484000000000002</v>
      </c>
      <c r="G119" s="3">
        <f t="shared" si="3"/>
        <v>33.59619053965433</v>
      </c>
      <c r="I119" s="11"/>
    </row>
    <row r="120" spans="1:13" x14ac:dyDescent="0.2">
      <c r="A120">
        <v>819970603</v>
      </c>
      <c r="B120" t="s">
        <v>202</v>
      </c>
      <c r="C120" s="7">
        <v>35593</v>
      </c>
      <c r="D120" s="3">
        <v>25.5</v>
      </c>
      <c r="F120" s="3">
        <f t="shared" si="2"/>
        <v>7.7724000000000002</v>
      </c>
      <c r="G120" s="3">
        <f t="shared" si="3"/>
        <v>30.451156653305876</v>
      </c>
      <c r="I120" s="11">
        <v>0.1</v>
      </c>
      <c r="K120" s="10">
        <f>(9.81*(LN(I120)))+30.6</f>
        <v>8.0116402377284146</v>
      </c>
    </row>
    <row r="121" spans="1:13" x14ac:dyDescent="0.2">
      <c r="A121">
        <v>819970604</v>
      </c>
      <c r="B121" t="s">
        <v>202</v>
      </c>
      <c r="C121" s="7">
        <v>35602</v>
      </c>
      <c r="D121" s="3">
        <v>23</v>
      </c>
      <c r="F121" s="3">
        <f t="shared" si="2"/>
        <v>7.0104000000000006</v>
      </c>
      <c r="G121" s="3">
        <f t="shared" si="3"/>
        <v>31.938041497455547</v>
      </c>
      <c r="I121" s="11"/>
    </row>
    <row r="122" spans="1:13" x14ac:dyDescent="0.2">
      <c r="A122">
        <v>819970605</v>
      </c>
      <c r="B122" t="s">
        <v>202</v>
      </c>
      <c r="C122" s="7">
        <v>35608</v>
      </c>
      <c r="D122" s="3">
        <v>20</v>
      </c>
      <c r="F122" s="3">
        <f t="shared" si="2"/>
        <v>6.0960000000000001</v>
      </c>
      <c r="G122" s="3">
        <f t="shared" si="3"/>
        <v>33.952011087081587</v>
      </c>
      <c r="I122" s="11">
        <v>0.1</v>
      </c>
      <c r="K122" s="10">
        <f>(9.81*(LN(I122)))+30.6</f>
        <v>8.0116402377284146</v>
      </c>
    </row>
    <row r="123" spans="1:13" x14ac:dyDescent="0.2">
      <c r="A123">
        <v>819970701</v>
      </c>
      <c r="B123" t="s">
        <v>202</v>
      </c>
      <c r="C123" s="7">
        <v>35613</v>
      </c>
      <c r="D123" s="3">
        <v>20</v>
      </c>
      <c r="F123" s="3">
        <f t="shared" si="2"/>
        <v>6.0960000000000001</v>
      </c>
      <c r="G123" s="3">
        <f t="shared" si="3"/>
        <v>33.952011087081587</v>
      </c>
      <c r="I123" s="11"/>
    </row>
    <row r="124" spans="1:13" x14ac:dyDescent="0.2">
      <c r="A124">
        <v>819970702</v>
      </c>
      <c r="B124" t="s">
        <v>202</v>
      </c>
      <c r="C124" s="7">
        <v>35620</v>
      </c>
      <c r="D124" s="3">
        <v>19</v>
      </c>
      <c r="F124" s="3">
        <f t="shared" si="2"/>
        <v>5.7911999999999999</v>
      </c>
      <c r="G124" s="3">
        <f t="shared" si="3"/>
        <v>34.691147459206192</v>
      </c>
      <c r="I124" s="11">
        <v>0</v>
      </c>
      <c r="K124" s="10">
        <v>0</v>
      </c>
    </row>
    <row r="125" spans="1:13" x14ac:dyDescent="0.2">
      <c r="A125">
        <v>819970703</v>
      </c>
      <c r="B125" t="s">
        <v>202</v>
      </c>
      <c r="C125" s="7">
        <v>35630</v>
      </c>
      <c r="D125" s="3">
        <v>15</v>
      </c>
      <c r="F125" s="3">
        <f t="shared" si="2"/>
        <v>4.5720000000000001</v>
      </c>
      <c r="G125" s="3">
        <f t="shared" si="3"/>
        <v>38.097509751111744</v>
      </c>
      <c r="I125" s="11"/>
    </row>
    <row r="126" spans="1:13" x14ac:dyDescent="0.2">
      <c r="A126">
        <v>819970704</v>
      </c>
      <c r="B126" t="s">
        <v>202</v>
      </c>
      <c r="C126" s="7">
        <v>35634</v>
      </c>
      <c r="D126" s="3">
        <v>17.5</v>
      </c>
      <c r="F126" s="3">
        <f t="shared" si="2"/>
        <v>5.3340000000000005</v>
      </c>
      <c r="G126" s="3">
        <f t="shared" si="3"/>
        <v>35.876198454800956</v>
      </c>
      <c r="I126" s="11">
        <v>0.6</v>
      </c>
      <c r="K126" s="10">
        <f>(9.81*(LN(I126)))+30.6</f>
        <v>25.588800630855634</v>
      </c>
    </row>
    <row r="127" spans="1:13" x14ac:dyDescent="0.2">
      <c r="A127">
        <v>819970805</v>
      </c>
      <c r="B127" t="s">
        <v>202</v>
      </c>
      <c r="C127" s="7">
        <v>35640</v>
      </c>
      <c r="D127" s="3">
        <v>16.5</v>
      </c>
      <c r="F127" s="3">
        <f t="shared" si="2"/>
        <v>5.0292000000000003</v>
      </c>
      <c r="G127" s="3">
        <f t="shared" si="3"/>
        <v>36.724090060131431</v>
      </c>
      <c r="I127" s="11"/>
    </row>
    <row r="128" spans="1:13" x14ac:dyDescent="0.2">
      <c r="A128">
        <v>819970801</v>
      </c>
      <c r="B128" t="s">
        <v>202</v>
      </c>
      <c r="C128" s="7">
        <v>35648</v>
      </c>
      <c r="D128" s="3">
        <v>21</v>
      </c>
      <c r="F128" s="3">
        <f t="shared" si="2"/>
        <v>6.4008000000000003</v>
      </c>
      <c r="G128" s="3">
        <f t="shared" si="3"/>
        <v>33.248944821400073</v>
      </c>
      <c r="I128" s="11">
        <v>0.61</v>
      </c>
      <c r="K128" s="10">
        <f>(9.81*(LN(I128)))+30.6</f>
        <v>25.750953082997007</v>
      </c>
    </row>
    <row r="129" spans="1:13" x14ac:dyDescent="0.2">
      <c r="A129">
        <v>819970802</v>
      </c>
      <c r="B129" t="s">
        <v>202</v>
      </c>
      <c r="C129" s="7">
        <v>35655</v>
      </c>
      <c r="D129" s="3">
        <v>17</v>
      </c>
      <c r="F129" s="3">
        <f t="shared" si="2"/>
        <v>5.1816000000000004</v>
      </c>
      <c r="G129" s="3">
        <f t="shared" si="3"/>
        <v>36.293908861144516</v>
      </c>
      <c r="I129" s="11"/>
    </row>
    <row r="130" spans="1:13" x14ac:dyDescent="0.2">
      <c r="A130">
        <v>819970803</v>
      </c>
      <c r="B130" t="s">
        <v>202</v>
      </c>
      <c r="C130" s="7">
        <v>35665</v>
      </c>
      <c r="D130" s="3">
        <v>21</v>
      </c>
      <c r="F130" s="3">
        <f t="shared" ref="F130:F193" si="4">D130*0.3048</f>
        <v>6.4008000000000003</v>
      </c>
      <c r="G130" s="3">
        <f t="shared" ref="G130:G193" si="5" xml:space="preserve"> 60-(14.41*(LN(F130)))</f>
        <v>33.248944821400073</v>
      </c>
      <c r="I130" s="11">
        <v>0.57999999999999996</v>
      </c>
      <c r="K130" s="10">
        <f>(9.81*(LN(I130)))+30.6</f>
        <v>25.256226408917197</v>
      </c>
    </row>
    <row r="131" spans="1:13" x14ac:dyDescent="0.2">
      <c r="A131">
        <v>819970804</v>
      </c>
      <c r="B131" t="s">
        <v>202</v>
      </c>
      <c r="C131" s="7">
        <v>35672</v>
      </c>
      <c r="D131" s="3">
        <v>16</v>
      </c>
      <c r="E131" s="3">
        <f>AVERAGE(D118:D131)</f>
        <v>19.464285714285715</v>
      </c>
      <c r="F131" s="3">
        <f t="shared" si="4"/>
        <v>4.8768000000000002</v>
      </c>
      <c r="G131" s="3">
        <f t="shared" si="5"/>
        <v>37.167509661519347</v>
      </c>
      <c r="H131" s="3">
        <f>AVERAGE(G118:G131)</f>
        <v>34.488132521067676</v>
      </c>
      <c r="I131" s="11">
        <v>0.63</v>
      </c>
      <c r="J131" s="3">
        <f>AVERAGE(I118:I131)</f>
        <v>0.33999999999999997</v>
      </c>
      <c r="K131" s="10">
        <f>(9.81*(LN(I131)))+30.6</f>
        <v>26.067432141357759</v>
      </c>
      <c r="L131" s="3">
        <f>AVERAGE(K118:K131)</f>
        <v>15.837291622164106</v>
      </c>
      <c r="M131" s="10">
        <f>AVERAGE(L131,H131)</f>
        <v>25.162712071615893</v>
      </c>
    </row>
    <row r="132" spans="1:13" x14ac:dyDescent="0.2">
      <c r="A132">
        <v>819980601</v>
      </c>
      <c r="B132" t="s">
        <v>202</v>
      </c>
      <c r="C132" s="2">
        <v>35956</v>
      </c>
      <c r="D132" s="3">
        <v>24</v>
      </c>
      <c r="F132" s="3">
        <f t="shared" si="4"/>
        <v>7.3152000000000008</v>
      </c>
      <c r="G132" s="3">
        <f t="shared" si="5"/>
        <v>31.324757453680697</v>
      </c>
    </row>
    <row r="133" spans="1:13" x14ac:dyDescent="0.2">
      <c r="A133">
        <v>819980602</v>
      </c>
      <c r="B133" t="s">
        <v>202</v>
      </c>
      <c r="C133" s="2">
        <v>35963</v>
      </c>
      <c r="D133" s="3">
        <v>23</v>
      </c>
      <c r="F133" s="3">
        <f t="shared" si="4"/>
        <v>7.0104000000000006</v>
      </c>
      <c r="G133" s="3">
        <f t="shared" si="5"/>
        <v>31.938041497455547</v>
      </c>
    </row>
    <row r="134" spans="1:13" x14ac:dyDescent="0.2">
      <c r="A134">
        <v>819980603</v>
      </c>
      <c r="B134" t="s">
        <v>202</v>
      </c>
      <c r="C134" s="2">
        <v>35970</v>
      </c>
      <c r="D134" s="3">
        <v>23</v>
      </c>
      <c r="F134" s="3">
        <f t="shared" si="4"/>
        <v>7.0104000000000006</v>
      </c>
      <c r="G134" s="3">
        <f t="shared" si="5"/>
        <v>31.938041497455547</v>
      </c>
    </row>
    <row r="135" spans="1:13" x14ac:dyDescent="0.2">
      <c r="A135">
        <v>819980701</v>
      </c>
      <c r="B135" t="s">
        <v>202</v>
      </c>
      <c r="C135" s="2">
        <v>35988</v>
      </c>
      <c r="D135" s="3">
        <v>17</v>
      </c>
      <c r="F135" s="3">
        <f t="shared" si="4"/>
        <v>5.1816000000000004</v>
      </c>
      <c r="G135" s="3">
        <f t="shared" si="5"/>
        <v>36.293908861144516</v>
      </c>
      <c r="I135" s="10">
        <v>0.23</v>
      </c>
      <c r="K135" s="10">
        <f>(9.81*(LN(I135)))+30.6</f>
        <v>16.182478733721783</v>
      </c>
    </row>
    <row r="136" spans="1:13" x14ac:dyDescent="0.2">
      <c r="A136">
        <v>819980702</v>
      </c>
      <c r="B136" t="s">
        <v>202</v>
      </c>
      <c r="C136" s="2">
        <v>35994</v>
      </c>
      <c r="D136" s="3">
        <v>16</v>
      </c>
      <c r="F136" s="3">
        <f t="shared" si="4"/>
        <v>4.8768000000000002</v>
      </c>
      <c r="G136" s="3">
        <f t="shared" si="5"/>
        <v>37.167509661519347</v>
      </c>
    </row>
    <row r="137" spans="1:13" x14ac:dyDescent="0.2">
      <c r="A137">
        <v>819980703</v>
      </c>
      <c r="B137" t="s">
        <v>202</v>
      </c>
      <c r="C137" s="2">
        <v>35998</v>
      </c>
      <c r="D137" s="3">
        <v>13</v>
      </c>
      <c r="F137" s="3">
        <f t="shared" si="4"/>
        <v>3.9624000000000001</v>
      </c>
      <c r="G137" s="3">
        <f t="shared" si="5"/>
        <v>40.159592907973853</v>
      </c>
    </row>
    <row r="138" spans="1:13" x14ac:dyDescent="0.2">
      <c r="A138">
        <v>819980704</v>
      </c>
      <c r="B138" t="s">
        <v>202</v>
      </c>
      <c r="C138" s="7">
        <v>36007</v>
      </c>
      <c r="D138" s="3">
        <v>14.5</v>
      </c>
      <c r="F138" s="3">
        <f t="shared" si="4"/>
        <v>4.4196</v>
      </c>
      <c r="G138" s="3">
        <f t="shared" si="5"/>
        <v>38.586031110758313</v>
      </c>
      <c r="I138" s="11"/>
    </row>
    <row r="139" spans="1:13" x14ac:dyDescent="0.2">
      <c r="A139">
        <v>819980801</v>
      </c>
      <c r="B139" t="s">
        <v>202</v>
      </c>
      <c r="C139" s="7">
        <v>36017</v>
      </c>
      <c r="D139" s="3">
        <v>15</v>
      </c>
      <c r="F139" s="3">
        <f t="shared" si="4"/>
        <v>4.5720000000000001</v>
      </c>
      <c r="G139" s="3">
        <f t="shared" si="5"/>
        <v>38.097509751111744</v>
      </c>
      <c r="I139" s="11">
        <v>0.2</v>
      </c>
      <c r="K139" s="10">
        <f>(9.81*(LN(I139)))+30.6</f>
        <v>14.811414079021477</v>
      </c>
    </row>
    <row r="140" spans="1:13" x14ac:dyDescent="0.2">
      <c r="A140">
        <v>819980802</v>
      </c>
      <c r="B140" t="s">
        <v>202</v>
      </c>
      <c r="C140" s="7">
        <v>36028</v>
      </c>
      <c r="D140" s="3">
        <v>13.5</v>
      </c>
      <c r="F140" s="3">
        <f t="shared" si="4"/>
        <v>4.1147999999999998</v>
      </c>
      <c r="G140" s="3">
        <f t="shared" si="5"/>
        <v>39.615754781741025</v>
      </c>
      <c r="I140" s="11"/>
    </row>
    <row r="141" spans="1:13" x14ac:dyDescent="0.2">
      <c r="A141">
        <v>819980803</v>
      </c>
      <c r="B141" t="s">
        <v>202</v>
      </c>
      <c r="C141" s="7">
        <v>36033</v>
      </c>
      <c r="D141" s="3">
        <v>12.5</v>
      </c>
      <c r="E141" s="3">
        <f>AVERAGE(D132:D141)</f>
        <v>17.149999999999999</v>
      </c>
      <c r="F141" s="3">
        <f t="shared" si="4"/>
        <v>3.81</v>
      </c>
      <c r="G141" s="3">
        <f t="shared" si="5"/>
        <v>40.724763384512634</v>
      </c>
      <c r="H141" s="3">
        <f>AVERAGE(G132:G141)</f>
        <v>36.584591090735323</v>
      </c>
      <c r="I141" s="11">
        <v>0.71</v>
      </c>
      <c r="K141" s="10">
        <f>(9.81*(LN(I141)))+30.6</f>
        <v>27.240170069232128</v>
      </c>
    </row>
    <row r="142" spans="1:13" x14ac:dyDescent="0.2">
      <c r="A142">
        <v>819990601</v>
      </c>
      <c r="B142" t="s">
        <v>202</v>
      </c>
      <c r="C142" s="7">
        <v>36320</v>
      </c>
      <c r="D142" s="3">
        <v>17.5</v>
      </c>
      <c r="F142" s="3">
        <f t="shared" si="4"/>
        <v>5.3340000000000005</v>
      </c>
      <c r="G142" s="3">
        <f t="shared" si="5"/>
        <v>35.876198454800956</v>
      </c>
      <c r="I142" s="11"/>
    </row>
    <row r="143" spans="1:13" x14ac:dyDescent="0.2">
      <c r="A143">
        <v>819990602</v>
      </c>
      <c r="B143" t="s">
        <v>202</v>
      </c>
      <c r="C143" s="7">
        <v>36328</v>
      </c>
      <c r="D143" s="3">
        <v>17</v>
      </c>
      <c r="F143" s="3">
        <f t="shared" si="4"/>
        <v>5.1816000000000004</v>
      </c>
      <c r="G143" s="3">
        <f t="shared" si="5"/>
        <v>36.293908861144516</v>
      </c>
      <c r="I143" s="11"/>
    </row>
    <row r="144" spans="1:13" x14ac:dyDescent="0.2">
      <c r="A144">
        <v>819990603</v>
      </c>
      <c r="B144" t="s">
        <v>202</v>
      </c>
      <c r="C144" s="7">
        <v>36336</v>
      </c>
      <c r="D144" s="3">
        <v>25</v>
      </c>
      <c r="F144" s="3">
        <f t="shared" si="4"/>
        <v>7.62</v>
      </c>
      <c r="G144" s="3">
        <f t="shared" si="5"/>
        <v>30.736512512643824</v>
      </c>
      <c r="I144" s="11" t="s">
        <v>200</v>
      </c>
      <c r="K144" s="10">
        <v>0</v>
      </c>
    </row>
    <row r="145" spans="1:13" x14ac:dyDescent="0.2">
      <c r="A145">
        <v>819990604</v>
      </c>
      <c r="B145" t="s">
        <v>202</v>
      </c>
      <c r="C145" s="7">
        <v>36341</v>
      </c>
      <c r="D145" s="3">
        <v>17.5</v>
      </c>
      <c r="F145" s="3">
        <f t="shared" si="4"/>
        <v>5.3340000000000005</v>
      </c>
      <c r="G145" s="3">
        <f t="shared" si="5"/>
        <v>35.876198454800956</v>
      </c>
      <c r="I145" s="11"/>
    </row>
    <row r="146" spans="1:13" x14ac:dyDescent="0.2">
      <c r="A146">
        <v>819990701</v>
      </c>
      <c r="B146" t="s">
        <v>202</v>
      </c>
      <c r="C146" s="7">
        <v>36349</v>
      </c>
      <c r="D146" s="3">
        <v>15</v>
      </c>
      <c r="F146" s="3">
        <f t="shared" si="4"/>
        <v>4.5720000000000001</v>
      </c>
      <c r="G146" s="3">
        <f t="shared" si="5"/>
        <v>38.097509751111744</v>
      </c>
      <c r="I146" s="11">
        <v>0.8</v>
      </c>
      <c r="K146" s="10">
        <f>(9.81*(LN(I146)))+30.6</f>
        <v>28.410961761607602</v>
      </c>
    </row>
    <row r="147" spans="1:13" x14ac:dyDescent="0.2">
      <c r="A147">
        <v>819990702</v>
      </c>
      <c r="B147" t="s">
        <v>202</v>
      </c>
      <c r="C147" s="7">
        <v>36356</v>
      </c>
      <c r="D147" s="3">
        <v>13.5</v>
      </c>
      <c r="F147" s="3">
        <f t="shared" si="4"/>
        <v>4.1147999999999998</v>
      </c>
      <c r="G147" s="3">
        <f t="shared" si="5"/>
        <v>39.615754781741025</v>
      </c>
      <c r="I147" s="11"/>
    </row>
    <row r="148" spans="1:13" x14ac:dyDescent="0.2">
      <c r="A148">
        <v>819990703</v>
      </c>
      <c r="B148" t="s">
        <v>202</v>
      </c>
      <c r="C148" s="7">
        <v>36361</v>
      </c>
      <c r="D148" s="3">
        <v>14.5</v>
      </c>
      <c r="F148" s="3">
        <f t="shared" si="4"/>
        <v>4.4196</v>
      </c>
      <c r="G148" s="3">
        <f t="shared" si="5"/>
        <v>38.586031110758313</v>
      </c>
      <c r="I148" s="11">
        <v>0.66</v>
      </c>
      <c r="K148" s="10">
        <f>(9.81*(LN(I148)))+30.6</f>
        <v>26.523793494736061</v>
      </c>
    </row>
    <row r="149" spans="1:13" x14ac:dyDescent="0.2">
      <c r="A149">
        <v>819990704</v>
      </c>
      <c r="B149" t="s">
        <v>202</v>
      </c>
      <c r="C149" s="7">
        <v>36371</v>
      </c>
      <c r="D149" s="3">
        <v>18</v>
      </c>
      <c r="F149" s="3">
        <f t="shared" si="4"/>
        <v>5.4864000000000006</v>
      </c>
      <c r="G149" s="3">
        <f t="shared" si="5"/>
        <v>35.470256117710861</v>
      </c>
      <c r="I149" s="11"/>
    </row>
    <row r="150" spans="1:13" x14ac:dyDescent="0.2">
      <c r="A150">
        <v>819990801</v>
      </c>
      <c r="B150" t="s">
        <v>202</v>
      </c>
      <c r="C150" s="7">
        <v>36376</v>
      </c>
      <c r="D150" s="3">
        <v>17.5</v>
      </c>
      <c r="F150" s="3">
        <f t="shared" si="4"/>
        <v>5.3340000000000005</v>
      </c>
      <c r="G150" s="3">
        <f t="shared" si="5"/>
        <v>35.876198454800956</v>
      </c>
      <c r="I150" s="11">
        <v>0.87</v>
      </c>
      <c r="K150" s="10">
        <f>(9.81*(LN(I150)))+30.6</f>
        <v>29.233839119458292</v>
      </c>
    </row>
    <row r="151" spans="1:13" x14ac:dyDescent="0.2">
      <c r="A151">
        <v>819990802</v>
      </c>
      <c r="B151" t="s">
        <v>202</v>
      </c>
      <c r="C151" s="7">
        <v>36383</v>
      </c>
      <c r="D151" s="3">
        <v>15</v>
      </c>
      <c r="F151" s="3">
        <f t="shared" si="4"/>
        <v>4.5720000000000001</v>
      </c>
      <c r="G151" s="3">
        <f t="shared" si="5"/>
        <v>38.097509751111744</v>
      </c>
      <c r="I151" s="11">
        <v>1.17</v>
      </c>
      <c r="K151" s="10">
        <f>(9.81*(LN(I151)))+30.6</f>
        <v>32.140206775822811</v>
      </c>
    </row>
    <row r="152" spans="1:13" x14ac:dyDescent="0.2">
      <c r="A152">
        <v>819990803</v>
      </c>
      <c r="B152" t="s">
        <v>202</v>
      </c>
      <c r="C152" s="7">
        <v>36390</v>
      </c>
      <c r="D152" s="3">
        <v>13</v>
      </c>
      <c r="F152" s="3">
        <f t="shared" si="4"/>
        <v>3.9624000000000001</v>
      </c>
      <c r="G152" s="3">
        <f t="shared" si="5"/>
        <v>40.159592907973853</v>
      </c>
      <c r="I152" s="11"/>
    </row>
    <row r="153" spans="1:13" x14ac:dyDescent="0.2">
      <c r="A153">
        <v>819990804</v>
      </c>
      <c r="B153" t="s">
        <v>202</v>
      </c>
      <c r="C153" s="7">
        <v>36396</v>
      </c>
      <c r="D153" s="3">
        <v>14</v>
      </c>
      <c r="F153" s="3">
        <f t="shared" si="4"/>
        <v>4.2671999999999999</v>
      </c>
      <c r="G153" s="3">
        <f t="shared" si="5"/>
        <v>39.091697029238723</v>
      </c>
      <c r="I153" s="11">
        <v>1.1399999999999999</v>
      </c>
      <c r="K153" s="10">
        <f>(9.81*(LN(I153)))+30.6</f>
        <v>31.885387254206826</v>
      </c>
    </row>
    <row r="154" spans="1:13" x14ac:dyDescent="0.2">
      <c r="A154">
        <v>819990805</v>
      </c>
      <c r="B154" t="s">
        <v>202</v>
      </c>
      <c r="C154" s="7">
        <v>36403</v>
      </c>
      <c r="D154" s="3">
        <v>15</v>
      </c>
      <c r="E154" s="3">
        <f>AVERAGE(D142:D154)</f>
        <v>16.346153846153847</v>
      </c>
      <c r="F154" s="3">
        <f t="shared" si="4"/>
        <v>4.5720000000000001</v>
      </c>
      <c r="G154" s="3">
        <f t="shared" si="5"/>
        <v>38.097509751111744</v>
      </c>
      <c r="H154" s="3">
        <f>AVERAGE(G142:G154)</f>
        <v>37.067298302996093</v>
      </c>
      <c r="I154" s="11"/>
      <c r="J154" s="3">
        <f>AVERAGE(I142:I154)</f>
        <v>0.92799999999999994</v>
      </c>
      <c r="L154" s="3">
        <f>AVERAGE(K142:K154)</f>
        <v>24.699031400971933</v>
      </c>
      <c r="M154" s="10">
        <f>AVERAGE(H154,L154)</f>
        <v>30.883164851984013</v>
      </c>
    </row>
    <row r="155" spans="1:13" x14ac:dyDescent="0.2">
      <c r="A155">
        <v>820000601</v>
      </c>
      <c r="B155" t="s">
        <v>202</v>
      </c>
      <c r="C155" s="7">
        <v>36684</v>
      </c>
      <c r="D155" s="3">
        <v>25</v>
      </c>
      <c r="F155" s="3">
        <f t="shared" si="4"/>
        <v>7.62</v>
      </c>
      <c r="G155" s="3">
        <f t="shared" si="5"/>
        <v>30.736512512643824</v>
      </c>
      <c r="I155" s="11">
        <v>7.0000000000000007E-2</v>
      </c>
      <c r="K155" s="10">
        <f>(9.81*(LN(I155)))+30.6</f>
        <v>4.5126590376894491</v>
      </c>
    </row>
    <row r="156" spans="1:13" x14ac:dyDescent="0.2">
      <c r="A156">
        <v>820000602</v>
      </c>
      <c r="B156" t="s">
        <v>202</v>
      </c>
      <c r="C156" s="7">
        <v>36694</v>
      </c>
      <c r="D156" s="3">
        <v>21</v>
      </c>
      <c r="F156" s="3">
        <f t="shared" si="4"/>
        <v>6.4008000000000003</v>
      </c>
      <c r="G156" s="3">
        <f t="shared" si="5"/>
        <v>33.248944821400073</v>
      </c>
      <c r="I156" s="11"/>
    </row>
    <row r="157" spans="1:13" x14ac:dyDescent="0.2">
      <c r="A157">
        <v>820000603</v>
      </c>
      <c r="B157" t="s">
        <v>202</v>
      </c>
      <c r="C157" s="7">
        <v>36696</v>
      </c>
      <c r="D157" s="3">
        <v>19</v>
      </c>
      <c r="F157" s="3">
        <f t="shared" si="4"/>
        <v>5.7911999999999999</v>
      </c>
      <c r="G157" s="3">
        <f t="shared" si="5"/>
        <v>34.691147459206192</v>
      </c>
      <c r="I157" s="11">
        <v>0.39</v>
      </c>
      <c r="K157" s="10">
        <f>(9.81*(LN(I157)))+30.6</f>
        <v>21.362820223988656</v>
      </c>
    </row>
    <row r="158" spans="1:13" x14ac:dyDescent="0.2">
      <c r="A158">
        <v>820000701</v>
      </c>
      <c r="B158" t="s">
        <v>202</v>
      </c>
      <c r="C158" s="7">
        <v>36709</v>
      </c>
      <c r="D158" s="3">
        <v>17.5</v>
      </c>
      <c r="F158" s="3">
        <f t="shared" si="4"/>
        <v>5.3340000000000005</v>
      </c>
      <c r="G158" s="3">
        <f t="shared" si="5"/>
        <v>35.876198454800956</v>
      </c>
      <c r="I158" s="11"/>
    </row>
    <row r="159" spans="1:13" x14ac:dyDescent="0.2">
      <c r="A159">
        <v>820000702</v>
      </c>
      <c r="B159" t="s">
        <v>202</v>
      </c>
      <c r="C159" s="7">
        <v>36716</v>
      </c>
      <c r="D159" s="3">
        <v>18</v>
      </c>
      <c r="F159" s="3">
        <f t="shared" si="4"/>
        <v>5.4864000000000006</v>
      </c>
      <c r="G159" s="3">
        <f t="shared" si="5"/>
        <v>35.470256117710861</v>
      </c>
      <c r="I159" s="11">
        <v>0.63</v>
      </c>
      <c r="K159" s="10">
        <f>(9.81*(LN(I159)))+30.6</f>
        <v>26.067432141357759</v>
      </c>
    </row>
    <row r="160" spans="1:13" x14ac:dyDescent="0.2">
      <c r="A160">
        <v>820000703</v>
      </c>
      <c r="B160" t="s">
        <v>202</v>
      </c>
      <c r="C160" s="7">
        <v>36726</v>
      </c>
      <c r="D160" s="3">
        <v>22</v>
      </c>
      <c r="F160" s="3">
        <f t="shared" si="4"/>
        <v>6.7056000000000004</v>
      </c>
      <c r="G160" s="3">
        <f t="shared" si="5"/>
        <v>32.57859139610126</v>
      </c>
      <c r="I160" s="11">
        <v>0.36</v>
      </c>
      <c r="K160" s="10">
        <f>(9.81*(LN(I160)))+30.6</f>
        <v>20.577601261711266</v>
      </c>
    </row>
    <row r="161" spans="1:13" x14ac:dyDescent="0.2">
      <c r="A161">
        <v>820000704</v>
      </c>
      <c r="B161" t="s">
        <v>202</v>
      </c>
      <c r="C161" s="7">
        <v>36732</v>
      </c>
      <c r="D161" s="3">
        <v>19</v>
      </c>
      <c r="F161" s="3">
        <f t="shared" si="4"/>
        <v>5.7911999999999999</v>
      </c>
      <c r="G161" s="3">
        <f t="shared" si="5"/>
        <v>34.691147459206192</v>
      </c>
      <c r="I161" s="11"/>
    </row>
    <row r="162" spans="1:13" x14ac:dyDescent="0.2">
      <c r="A162">
        <v>820000801</v>
      </c>
      <c r="B162" t="s">
        <v>202</v>
      </c>
      <c r="C162" s="7">
        <v>36741</v>
      </c>
      <c r="D162" s="3">
        <v>16</v>
      </c>
      <c r="F162" s="3">
        <f t="shared" si="4"/>
        <v>4.8768000000000002</v>
      </c>
      <c r="G162" s="3">
        <f t="shared" si="5"/>
        <v>37.167509661519347</v>
      </c>
      <c r="I162" s="11">
        <v>0.64</v>
      </c>
      <c r="K162" s="10">
        <f>(9.81*(LN(I162)))+30.6</f>
        <v>26.221923523215207</v>
      </c>
    </row>
    <row r="163" spans="1:13" x14ac:dyDescent="0.2">
      <c r="A163">
        <v>820000802</v>
      </c>
      <c r="B163" t="s">
        <v>202</v>
      </c>
      <c r="C163" s="7">
        <v>36747</v>
      </c>
      <c r="D163" s="3">
        <v>14</v>
      </c>
      <c r="F163" s="3">
        <f t="shared" si="4"/>
        <v>4.2671999999999999</v>
      </c>
      <c r="G163" s="3">
        <f t="shared" si="5"/>
        <v>39.091697029238723</v>
      </c>
      <c r="I163" s="11"/>
    </row>
    <row r="164" spans="1:13" x14ac:dyDescent="0.2">
      <c r="A164">
        <v>820000803</v>
      </c>
      <c r="B164" t="s">
        <v>202</v>
      </c>
      <c r="C164" s="7">
        <v>36752</v>
      </c>
      <c r="D164" s="3">
        <v>14</v>
      </c>
      <c r="F164" s="3">
        <f t="shared" si="4"/>
        <v>4.2671999999999999</v>
      </c>
      <c r="G164" s="3">
        <f t="shared" si="5"/>
        <v>39.091697029238723</v>
      </c>
      <c r="I164" s="11">
        <v>0.75</v>
      </c>
      <c r="K164" s="10">
        <f>(9.81*(LN(I164)))+30.6</f>
        <v>27.777838869248029</v>
      </c>
    </row>
    <row r="165" spans="1:13" x14ac:dyDescent="0.2">
      <c r="A165">
        <v>820000804</v>
      </c>
      <c r="B165" t="s">
        <v>202</v>
      </c>
      <c r="C165" s="7">
        <v>36759</v>
      </c>
      <c r="D165" s="3">
        <v>16</v>
      </c>
      <c r="F165" s="3">
        <f t="shared" si="4"/>
        <v>4.8768000000000002</v>
      </c>
      <c r="G165" s="3">
        <f t="shared" si="5"/>
        <v>37.167509661519347</v>
      </c>
      <c r="I165" s="11"/>
    </row>
    <row r="166" spans="1:13" x14ac:dyDescent="0.2">
      <c r="A166">
        <v>820000805</v>
      </c>
      <c r="B166" t="s">
        <v>202</v>
      </c>
      <c r="C166" s="7">
        <v>36766</v>
      </c>
      <c r="D166" s="3">
        <v>19</v>
      </c>
      <c r="E166" s="3">
        <f>AVERAGE(D155:D166)</f>
        <v>18.375</v>
      </c>
      <c r="F166" s="3">
        <f t="shared" si="4"/>
        <v>5.7911999999999999</v>
      </c>
      <c r="G166" s="3">
        <f t="shared" si="5"/>
        <v>34.691147459206192</v>
      </c>
      <c r="H166" s="3">
        <f>AVERAGE(G155:G166)</f>
        <v>35.375196588482645</v>
      </c>
      <c r="I166" s="11">
        <v>0.98</v>
      </c>
      <c r="J166" s="3">
        <f>AVERAGE(I155:I166)</f>
        <v>0.54571428571428571</v>
      </c>
      <c r="K166" s="10">
        <f>(9.81*(LN(I166)))+30.6</f>
        <v>30.401811441215134</v>
      </c>
      <c r="L166" s="3">
        <f>AVERAGE(K155:K166)</f>
        <v>22.417440928346501</v>
      </c>
      <c r="M166" s="10">
        <f>AVERAGE(L166,H166)</f>
        <v>28.896318758414573</v>
      </c>
    </row>
    <row r="167" spans="1:13" x14ac:dyDescent="0.2">
      <c r="A167">
        <v>820010602</v>
      </c>
      <c r="B167" t="s">
        <v>202</v>
      </c>
      <c r="C167" s="7">
        <v>37070</v>
      </c>
      <c r="D167" s="3">
        <v>19</v>
      </c>
      <c r="F167" s="3">
        <f t="shared" si="4"/>
        <v>5.7911999999999999</v>
      </c>
      <c r="G167" s="3">
        <f t="shared" si="5"/>
        <v>34.691147459206192</v>
      </c>
      <c r="I167" s="11">
        <v>0.43</v>
      </c>
      <c r="K167" s="10">
        <f>(9.81*(LN(I167)))+30.6</f>
        <v>22.320653610410673</v>
      </c>
    </row>
    <row r="168" spans="1:13" x14ac:dyDescent="0.2">
      <c r="A168">
        <v>820010701</v>
      </c>
      <c r="B168" t="s">
        <v>202</v>
      </c>
      <c r="C168" s="7">
        <v>37080</v>
      </c>
      <c r="D168" s="3">
        <v>15</v>
      </c>
      <c r="F168" s="3">
        <f t="shared" si="4"/>
        <v>4.5720000000000001</v>
      </c>
      <c r="G168" s="3">
        <f t="shared" si="5"/>
        <v>38.097509751111744</v>
      </c>
      <c r="I168" s="11"/>
    </row>
    <row r="169" spans="1:13" x14ac:dyDescent="0.2">
      <c r="A169">
        <v>820010702</v>
      </c>
      <c r="B169" t="s">
        <v>202</v>
      </c>
      <c r="C169" s="7">
        <v>37086</v>
      </c>
      <c r="D169" s="3">
        <v>13</v>
      </c>
      <c r="F169" s="3">
        <f t="shared" si="4"/>
        <v>3.9624000000000001</v>
      </c>
      <c r="G169" s="3">
        <f t="shared" si="5"/>
        <v>40.159592907973853</v>
      </c>
      <c r="I169" s="11">
        <v>0.75</v>
      </c>
      <c r="K169" s="10">
        <f>(9.81*(LN(I169)))+30.6</f>
        <v>27.777838869248029</v>
      </c>
    </row>
    <row r="170" spans="1:13" x14ac:dyDescent="0.2">
      <c r="A170">
        <v>820010703</v>
      </c>
      <c r="B170" t="s">
        <v>202</v>
      </c>
      <c r="C170" s="7">
        <v>37093</v>
      </c>
      <c r="D170" s="3">
        <v>13.5</v>
      </c>
      <c r="F170" s="3">
        <f t="shared" si="4"/>
        <v>4.1147999999999998</v>
      </c>
      <c r="G170" s="3">
        <f t="shared" si="5"/>
        <v>39.615754781741025</v>
      </c>
      <c r="I170" s="11"/>
    </row>
    <row r="171" spans="1:13" x14ac:dyDescent="0.2">
      <c r="A171">
        <v>820010704</v>
      </c>
      <c r="B171" t="s">
        <v>202</v>
      </c>
      <c r="C171" s="7">
        <v>37099</v>
      </c>
      <c r="D171" s="3">
        <v>13</v>
      </c>
      <c r="F171" s="3">
        <f t="shared" si="4"/>
        <v>3.9624000000000001</v>
      </c>
      <c r="G171" s="3">
        <f t="shared" si="5"/>
        <v>40.159592907973853</v>
      </c>
      <c r="I171" s="11"/>
    </row>
    <row r="172" spans="1:13" x14ac:dyDescent="0.2">
      <c r="A172">
        <v>820010801</v>
      </c>
      <c r="B172" t="s">
        <v>202</v>
      </c>
      <c r="C172" s="7">
        <v>37106</v>
      </c>
      <c r="D172" s="3">
        <v>14.5</v>
      </c>
      <c r="F172" s="3">
        <f t="shared" si="4"/>
        <v>4.4196</v>
      </c>
      <c r="G172" s="3">
        <f t="shared" si="5"/>
        <v>38.586031110758313</v>
      </c>
      <c r="I172" s="11"/>
    </row>
    <row r="173" spans="1:13" x14ac:dyDescent="0.2">
      <c r="A173">
        <v>820010802</v>
      </c>
      <c r="B173" t="s">
        <v>202</v>
      </c>
      <c r="C173" s="7">
        <v>37114</v>
      </c>
      <c r="D173" s="3">
        <v>15.5</v>
      </c>
      <c r="F173" s="3">
        <f t="shared" si="4"/>
        <v>4.7244000000000002</v>
      </c>
      <c r="G173" s="3">
        <f t="shared" si="5"/>
        <v>37.625008404232446</v>
      </c>
      <c r="I173" s="11">
        <v>0.23</v>
      </c>
      <c r="K173" s="10">
        <f>(9.81*(LN(I173)))+30.6</f>
        <v>16.182478733721783</v>
      </c>
    </row>
    <row r="174" spans="1:13" x14ac:dyDescent="0.2">
      <c r="A174">
        <v>820010803</v>
      </c>
      <c r="B174" t="s">
        <v>202</v>
      </c>
      <c r="C174" s="7">
        <v>37123</v>
      </c>
      <c r="D174" s="3">
        <v>15</v>
      </c>
      <c r="F174" s="3">
        <f t="shared" si="4"/>
        <v>4.5720000000000001</v>
      </c>
      <c r="G174" s="3">
        <f t="shared" si="5"/>
        <v>38.097509751111744</v>
      </c>
      <c r="I174" s="11"/>
    </row>
    <row r="175" spans="1:13" x14ac:dyDescent="0.2">
      <c r="A175">
        <v>820010804</v>
      </c>
      <c r="B175" t="s">
        <v>202</v>
      </c>
      <c r="C175" s="7">
        <v>37128</v>
      </c>
      <c r="D175" s="3">
        <v>15</v>
      </c>
      <c r="F175" s="3">
        <f t="shared" si="4"/>
        <v>4.5720000000000001</v>
      </c>
      <c r="G175" s="3">
        <f t="shared" si="5"/>
        <v>38.097509751111744</v>
      </c>
      <c r="I175" s="11"/>
    </row>
    <row r="176" spans="1:13" x14ac:dyDescent="0.2">
      <c r="A176">
        <v>820020601</v>
      </c>
      <c r="B176" t="s">
        <v>202</v>
      </c>
      <c r="C176" s="7">
        <v>37413</v>
      </c>
      <c r="D176" s="3">
        <v>29</v>
      </c>
      <c r="F176" s="3">
        <f t="shared" si="4"/>
        <v>8.8391999999999999</v>
      </c>
      <c r="G176" s="3">
        <f t="shared" si="5"/>
        <v>28.597780238889502</v>
      </c>
      <c r="I176" s="11">
        <v>0.63</v>
      </c>
      <c r="K176" s="10">
        <f>(9.81*(LN(I176)))+30.6</f>
        <v>26.067432141357759</v>
      </c>
    </row>
    <row r="177" spans="1:14" x14ac:dyDescent="0.2">
      <c r="A177">
        <v>820020602</v>
      </c>
      <c r="B177" t="s">
        <v>202</v>
      </c>
      <c r="C177" s="7">
        <v>37419</v>
      </c>
      <c r="D177" s="3">
        <v>23</v>
      </c>
      <c r="F177" s="3">
        <f t="shared" si="4"/>
        <v>7.0104000000000006</v>
      </c>
      <c r="G177" s="3">
        <f t="shared" si="5"/>
        <v>31.938041497455547</v>
      </c>
      <c r="I177" s="11"/>
    </row>
    <row r="178" spans="1:14" x14ac:dyDescent="0.2">
      <c r="A178">
        <v>820020603</v>
      </c>
      <c r="B178" t="s">
        <v>202</v>
      </c>
      <c r="C178" s="7">
        <v>37434</v>
      </c>
      <c r="D178" s="3">
        <v>22</v>
      </c>
      <c r="F178" s="3">
        <f t="shared" si="4"/>
        <v>6.7056000000000004</v>
      </c>
      <c r="G178" s="3">
        <f t="shared" si="5"/>
        <v>32.57859139610126</v>
      </c>
      <c r="I178" s="11">
        <v>0.9</v>
      </c>
      <c r="K178" s="10">
        <f>(9.81*(LN(I178)))+30.6</f>
        <v>29.566413341396725</v>
      </c>
    </row>
    <row r="179" spans="1:14" x14ac:dyDescent="0.2">
      <c r="A179">
        <v>820020701</v>
      </c>
      <c r="B179" t="s">
        <v>202</v>
      </c>
      <c r="C179" s="7">
        <v>37440</v>
      </c>
      <c r="D179" s="3">
        <v>22</v>
      </c>
      <c r="F179" s="3">
        <f t="shared" si="4"/>
        <v>6.7056000000000004</v>
      </c>
      <c r="G179" s="3">
        <f t="shared" si="5"/>
        <v>32.57859139610126</v>
      </c>
      <c r="I179" s="11"/>
    </row>
    <row r="180" spans="1:14" x14ac:dyDescent="0.2">
      <c r="A180">
        <v>820020702</v>
      </c>
      <c r="B180" t="s">
        <v>202</v>
      </c>
      <c r="C180" s="7">
        <v>37447</v>
      </c>
      <c r="D180" s="3">
        <v>21</v>
      </c>
      <c r="F180" s="3">
        <f t="shared" si="4"/>
        <v>6.4008000000000003</v>
      </c>
      <c r="G180" s="3">
        <f t="shared" si="5"/>
        <v>33.248944821400073</v>
      </c>
      <c r="I180" s="11">
        <v>0.77</v>
      </c>
      <c r="K180" s="10">
        <f>(9.81*(LN(I180)))+30.6</f>
        <v>28.036011663841464</v>
      </c>
    </row>
    <row r="181" spans="1:14" x14ac:dyDescent="0.2">
      <c r="A181">
        <v>820020703</v>
      </c>
      <c r="B181" t="s">
        <v>202</v>
      </c>
      <c r="C181" s="7">
        <v>37454</v>
      </c>
      <c r="D181" s="3">
        <v>18</v>
      </c>
      <c r="F181" s="3">
        <f t="shared" si="4"/>
        <v>5.4864000000000006</v>
      </c>
      <c r="G181" s="3">
        <f t="shared" si="5"/>
        <v>35.470256117710861</v>
      </c>
      <c r="I181" s="11"/>
    </row>
    <row r="182" spans="1:14" x14ac:dyDescent="0.2">
      <c r="A182">
        <v>820020704</v>
      </c>
      <c r="B182" t="s">
        <v>202</v>
      </c>
      <c r="C182" s="7">
        <v>37464</v>
      </c>
      <c r="D182" s="3">
        <v>14</v>
      </c>
      <c r="F182" s="3">
        <f t="shared" si="4"/>
        <v>4.2671999999999999</v>
      </c>
      <c r="G182" s="3">
        <f t="shared" si="5"/>
        <v>39.091697029238723</v>
      </c>
      <c r="I182" s="11">
        <v>1.08</v>
      </c>
      <c r="K182" s="10">
        <f>(9.81*(LN(I182)))+30.6</f>
        <v>31.354987813545421</v>
      </c>
    </row>
    <row r="183" spans="1:14" x14ac:dyDescent="0.2">
      <c r="A183">
        <v>820020705</v>
      </c>
      <c r="B183" t="s">
        <v>202</v>
      </c>
      <c r="C183" s="7">
        <v>37468</v>
      </c>
      <c r="D183" s="3">
        <v>14</v>
      </c>
      <c r="F183" s="3">
        <f t="shared" si="4"/>
        <v>4.2671999999999999</v>
      </c>
      <c r="G183" s="3">
        <f t="shared" si="5"/>
        <v>39.091697029238723</v>
      </c>
      <c r="I183" s="11"/>
    </row>
    <row r="184" spans="1:14" x14ac:dyDescent="0.2">
      <c r="A184">
        <v>820020801</v>
      </c>
      <c r="B184" t="s">
        <v>202</v>
      </c>
      <c r="C184" s="7">
        <v>37487</v>
      </c>
      <c r="D184" s="3">
        <v>18</v>
      </c>
      <c r="F184" s="3">
        <f t="shared" si="4"/>
        <v>5.4864000000000006</v>
      </c>
      <c r="G184" s="3">
        <f t="shared" si="5"/>
        <v>35.470256117710861</v>
      </c>
      <c r="I184" s="11">
        <v>1.08</v>
      </c>
      <c r="K184" s="10">
        <f>(9.81*(LN(I184)))+30.6</f>
        <v>31.354987813545421</v>
      </c>
    </row>
    <row r="185" spans="1:14" x14ac:dyDescent="0.2">
      <c r="A185">
        <v>820020802</v>
      </c>
      <c r="B185" t="s">
        <v>202</v>
      </c>
      <c r="C185" s="7">
        <v>37496</v>
      </c>
      <c r="D185" s="3">
        <v>23</v>
      </c>
      <c r="E185" s="3">
        <f>AVERAGE(D176:D185)</f>
        <v>20.399999999999999</v>
      </c>
      <c r="F185" s="3">
        <f t="shared" si="4"/>
        <v>7.0104000000000006</v>
      </c>
      <c r="G185" s="3">
        <f t="shared" si="5"/>
        <v>31.938041497455547</v>
      </c>
      <c r="H185" s="3">
        <f>AVERAGE(G176:G185)</f>
        <v>34.000389714130236</v>
      </c>
      <c r="I185" s="11"/>
      <c r="J185" s="3">
        <f>AVERAGE(I176:I185)</f>
        <v>0.89200000000000002</v>
      </c>
      <c r="L185" s="3">
        <f>AVERAGE(K176:K185)</f>
        <v>29.275966554737359</v>
      </c>
      <c r="M185" s="10">
        <f>AVERAGE(L185,H185)</f>
        <v>31.638178134433797</v>
      </c>
    </row>
    <row r="186" spans="1:14" x14ac:dyDescent="0.2">
      <c r="A186">
        <v>820030601</v>
      </c>
      <c r="B186" t="s">
        <v>202</v>
      </c>
      <c r="C186" s="4">
        <v>37789</v>
      </c>
      <c r="D186" s="5">
        <v>26</v>
      </c>
      <c r="F186" s="3">
        <f t="shared" si="4"/>
        <v>7.9248000000000003</v>
      </c>
      <c r="G186" s="3">
        <f t="shared" si="5"/>
        <v>30.171342036105038</v>
      </c>
      <c r="I186" s="11">
        <v>0.82</v>
      </c>
      <c r="K186" s="10">
        <f>(9.81*(LN(I186)))+30.6</f>
        <v>28.653196291119148</v>
      </c>
      <c r="N186" s="3">
        <v>18</v>
      </c>
    </row>
    <row r="187" spans="1:14" x14ac:dyDescent="0.2">
      <c r="A187">
        <v>820030602</v>
      </c>
      <c r="B187" t="s">
        <v>202</v>
      </c>
      <c r="C187" s="4">
        <v>37795</v>
      </c>
      <c r="D187" s="5">
        <v>25</v>
      </c>
      <c r="F187" s="3">
        <f t="shared" si="4"/>
        <v>7.62</v>
      </c>
      <c r="G187" s="3">
        <f t="shared" si="5"/>
        <v>30.736512512643824</v>
      </c>
      <c r="I187" s="11"/>
    </row>
    <row r="188" spans="1:14" x14ac:dyDescent="0.2">
      <c r="A188">
        <v>820030603</v>
      </c>
      <c r="B188" t="s">
        <v>202</v>
      </c>
      <c r="C188" s="4">
        <v>37802</v>
      </c>
      <c r="D188" s="5">
        <v>26</v>
      </c>
      <c r="F188" s="3">
        <f t="shared" si="4"/>
        <v>7.9248000000000003</v>
      </c>
      <c r="G188" s="3">
        <f t="shared" si="5"/>
        <v>30.171342036105038</v>
      </c>
      <c r="I188" s="11">
        <v>0.73</v>
      </c>
      <c r="K188" s="10">
        <f>(9.81*(LN(I188)))+30.6</f>
        <v>27.512687593122543</v>
      </c>
      <c r="N188" s="3">
        <v>20</v>
      </c>
    </row>
    <row r="189" spans="1:14" x14ac:dyDescent="0.2">
      <c r="A189">
        <v>820030701</v>
      </c>
      <c r="B189" t="s">
        <v>202</v>
      </c>
      <c r="C189" s="4">
        <v>37809</v>
      </c>
      <c r="D189" s="5">
        <v>20</v>
      </c>
      <c r="F189" s="3">
        <f t="shared" si="4"/>
        <v>6.0960000000000001</v>
      </c>
      <c r="G189" s="3">
        <f t="shared" si="5"/>
        <v>33.952011087081587</v>
      </c>
      <c r="I189" s="11"/>
      <c r="N189" s="3">
        <v>22</v>
      </c>
    </row>
    <row r="190" spans="1:14" x14ac:dyDescent="0.2">
      <c r="A190">
        <v>820030702</v>
      </c>
      <c r="B190" t="s">
        <v>202</v>
      </c>
      <c r="C190" s="4">
        <v>37816</v>
      </c>
      <c r="D190" s="5">
        <v>16</v>
      </c>
      <c r="F190" s="3">
        <f t="shared" si="4"/>
        <v>4.8768000000000002</v>
      </c>
      <c r="G190" s="3">
        <f t="shared" si="5"/>
        <v>37.167509661519347</v>
      </c>
      <c r="I190" s="11">
        <v>0.53</v>
      </c>
      <c r="K190" s="10">
        <f>(9.81*(LN(I190)))+30.6</f>
        <v>24.371844147403142</v>
      </c>
      <c r="N190" s="3">
        <v>22</v>
      </c>
    </row>
    <row r="191" spans="1:14" x14ac:dyDescent="0.2">
      <c r="A191">
        <v>820030703</v>
      </c>
      <c r="B191" t="s">
        <v>202</v>
      </c>
      <c r="C191" s="4">
        <v>37823</v>
      </c>
      <c r="D191" s="5">
        <v>22</v>
      </c>
      <c r="F191" s="3">
        <f t="shared" si="4"/>
        <v>6.7056000000000004</v>
      </c>
      <c r="G191" s="3">
        <f t="shared" si="5"/>
        <v>32.57859139610126</v>
      </c>
      <c r="I191" s="11"/>
    </row>
    <row r="192" spans="1:14" x14ac:dyDescent="0.2">
      <c r="A192">
        <v>820030704</v>
      </c>
      <c r="B192" t="s">
        <v>202</v>
      </c>
      <c r="C192" s="4">
        <v>37832</v>
      </c>
      <c r="D192" s="5">
        <v>24</v>
      </c>
      <c r="F192" s="3">
        <f t="shared" si="4"/>
        <v>7.3152000000000008</v>
      </c>
      <c r="G192" s="3">
        <f t="shared" si="5"/>
        <v>31.324757453680697</v>
      </c>
      <c r="I192" s="11">
        <v>1.29</v>
      </c>
      <c r="K192" s="10">
        <f>(9.81*(LN(I192)))+30.6</f>
        <v>33.098040162244828</v>
      </c>
      <c r="N192" s="3">
        <v>23</v>
      </c>
    </row>
    <row r="193" spans="1:16" x14ac:dyDescent="0.2">
      <c r="A193">
        <v>820030801</v>
      </c>
      <c r="B193" t="s">
        <v>202</v>
      </c>
      <c r="C193" s="4">
        <v>37839</v>
      </c>
      <c r="D193" s="5">
        <v>21</v>
      </c>
      <c r="F193" s="3">
        <f t="shared" si="4"/>
        <v>6.4008000000000003</v>
      </c>
      <c r="G193" s="3">
        <f t="shared" si="5"/>
        <v>33.248944821400073</v>
      </c>
      <c r="I193" s="11"/>
      <c r="N193" s="3">
        <v>23</v>
      </c>
    </row>
    <row r="194" spans="1:16" x14ac:dyDescent="0.2">
      <c r="A194">
        <v>820030802</v>
      </c>
      <c r="B194" t="s">
        <v>202</v>
      </c>
      <c r="C194" s="4">
        <v>37846</v>
      </c>
      <c r="D194" s="5">
        <v>17</v>
      </c>
      <c r="E194" s="3">
        <f>AVERAGE(D186:D194)</f>
        <v>21.888888888888889</v>
      </c>
      <c r="F194" s="3">
        <f t="shared" ref="F194:F257" si="6">D194*0.3048</f>
        <v>5.1816000000000004</v>
      </c>
      <c r="G194" s="3">
        <f t="shared" ref="G194:G257" si="7" xml:space="preserve"> 60-(14.41*(LN(F194)))</f>
        <v>36.293908861144516</v>
      </c>
      <c r="H194" s="3">
        <f>AVERAGE(G186:G194)</f>
        <v>32.849435540642368</v>
      </c>
      <c r="I194" s="11">
        <v>0.95</v>
      </c>
      <c r="J194" s="3">
        <f>AVERAGE(I186:I194)</f>
        <v>0.8640000000000001</v>
      </c>
      <c r="K194" s="10">
        <f>(9.81*(LN(I194)))+30.6</f>
        <v>30.09681278205813</v>
      </c>
      <c r="L194" s="3">
        <f>AVERAGE(K186:K194)</f>
        <v>28.74651619518956</v>
      </c>
      <c r="M194" s="10">
        <f>AVERAGE(L194,H194)</f>
        <v>30.797975867915966</v>
      </c>
      <c r="N194" s="3">
        <v>23</v>
      </c>
    </row>
    <row r="195" spans="1:16" x14ac:dyDescent="0.2">
      <c r="A195">
        <v>820040701</v>
      </c>
      <c r="B195" t="s">
        <v>202</v>
      </c>
      <c r="C195" s="2">
        <v>38176</v>
      </c>
      <c r="D195" s="3">
        <v>24</v>
      </c>
      <c r="F195" s="3">
        <f t="shared" si="6"/>
        <v>7.3152000000000008</v>
      </c>
      <c r="G195" s="3">
        <f t="shared" si="7"/>
        <v>31.324757453680697</v>
      </c>
      <c r="I195" s="12">
        <v>0.64</v>
      </c>
      <c r="K195" s="10">
        <f>(9.81*(LN(I195)))+30.6</f>
        <v>26.221923523215207</v>
      </c>
      <c r="N195" s="3">
        <v>17</v>
      </c>
    </row>
    <row r="196" spans="1:16" x14ac:dyDescent="0.2">
      <c r="A196">
        <v>820040702</v>
      </c>
      <c r="B196" t="s">
        <v>202</v>
      </c>
      <c r="C196" s="2">
        <v>38183</v>
      </c>
      <c r="D196" s="3">
        <v>23</v>
      </c>
      <c r="F196" s="3">
        <f t="shared" si="6"/>
        <v>7.0104000000000006</v>
      </c>
      <c r="G196" s="3">
        <f t="shared" si="7"/>
        <v>31.938041497455547</v>
      </c>
      <c r="N196" s="3">
        <v>20</v>
      </c>
    </row>
    <row r="197" spans="1:16" x14ac:dyDescent="0.2">
      <c r="A197">
        <v>820040703</v>
      </c>
      <c r="B197" t="s">
        <v>202</v>
      </c>
      <c r="C197" s="2">
        <v>38189</v>
      </c>
      <c r="D197" s="3">
        <v>24.5</v>
      </c>
      <c r="F197" s="3">
        <f t="shared" si="6"/>
        <v>7.4676</v>
      </c>
      <c r="G197" s="3">
        <f t="shared" si="7"/>
        <v>31.027633525089282</v>
      </c>
      <c r="I197" s="12">
        <v>0.21</v>
      </c>
      <c r="K197" s="10">
        <f>(9.81*(LN(I197)))+30.6</f>
        <v>15.290045589523604</v>
      </c>
      <c r="N197" s="3">
        <v>20</v>
      </c>
    </row>
    <row r="198" spans="1:16" x14ac:dyDescent="0.2">
      <c r="A198">
        <v>820040704</v>
      </c>
      <c r="B198" t="s">
        <v>202</v>
      </c>
      <c r="C198" s="2">
        <v>38196</v>
      </c>
      <c r="D198" s="3">
        <v>26</v>
      </c>
      <c r="F198" s="3">
        <f t="shared" si="6"/>
        <v>7.9248000000000003</v>
      </c>
      <c r="G198" s="3">
        <f t="shared" si="7"/>
        <v>30.171342036105038</v>
      </c>
      <c r="N198" s="3">
        <v>22</v>
      </c>
    </row>
    <row r="199" spans="1:16" x14ac:dyDescent="0.2">
      <c r="A199">
        <v>820040801</v>
      </c>
      <c r="B199" t="s">
        <v>202</v>
      </c>
      <c r="C199" s="2">
        <v>38205</v>
      </c>
      <c r="D199" s="3">
        <v>25</v>
      </c>
      <c r="F199" s="3">
        <f t="shared" si="6"/>
        <v>7.62</v>
      </c>
      <c r="G199" s="3">
        <f t="shared" si="7"/>
        <v>30.736512512643824</v>
      </c>
      <c r="I199" s="12">
        <v>0.19</v>
      </c>
      <c r="K199" s="10">
        <f>(9.81*(LN(I199)))+30.6</f>
        <v>14.308226861079607</v>
      </c>
    </row>
    <row r="200" spans="1:16" x14ac:dyDescent="0.2">
      <c r="A200">
        <v>820040802</v>
      </c>
      <c r="B200" t="s">
        <v>202</v>
      </c>
      <c r="C200" s="2">
        <v>38212</v>
      </c>
      <c r="D200" s="3">
        <v>18</v>
      </c>
      <c r="F200" s="3">
        <f t="shared" si="6"/>
        <v>5.4864000000000006</v>
      </c>
      <c r="G200" s="3">
        <f t="shared" si="7"/>
        <v>35.470256117710861</v>
      </c>
    </row>
    <row r="201" spans="1:16" x14ac:dyDescent="0.2">
      <c r="A201">
        <v>820040803</v>
      </c>
      <c r="B201" t="s">
        <v>202</v>
      </c>
      <c r="C201" s="2">
        <v>38220</v>
      </c>
      <c r="D201" s="3">
        <v>22</v>
      </c>
      <c r="F201" s="3">
        <f t="shared" si="6"/>
        <v>6.7056000000000004</v>
      </c>
      <c r="G201" s="3">
        <f t="shared" si="7"/>
        <v>32.57859139610126</v>
      </c>
      <c r="I201" s="12">
        <v>0.27</v>
      </c>
      <c r="K201" s="10">
        <f>(9.81*(LN(I201)))+30.6</f>
        <v>17.755440130959293</v>
      </c>
    </row>
    <row r="202" spans="1:16" x14ac:dyDescent="0.2">
      <c r="A202">
        <v>820040901</v>
      </c>
      <c r="B202" t="s">
        <v>202</v>
      </c>
      <c r="C202" s="2">
        <v>38233</v>
      </c>
      <c r="D202" s="3">
        <v>21</v>
      </c>
      <c r="F202" s="3">
        <f t="shared" si="6"/>
        <v>6.4008000000000003</v>
      </c>
      <c r="G202" s="3">
        <f t="shared" si="7"/>
        <v>33.248944821400073</v>
      </c>
      <c r="I202" s="12">
        <v>0.25</v>
      </c>
      <c r="J202" s="3">
        <f>AVERAGE(I195:I202)</f>
        <v>0.312</v>
      </c>
      <c r="K202" s="10">
        <f>(9.81*(LN(I202)))+30.6</f>
        <v>17.000452317413874</v>
      </c>
      <c r="L202" s="3">
        <f>AVERAGE(K195:K202)</f>
        <v>18.115217684438317</v>
      </c>
    </row>
    <row r="203" spans="1:16" x14ac:dyDescent="0.2">
      <c r="A203">
        <v>820050601</v>
      </c>
      <c r="B203" t="s">
        <v>202</v>
      </c>
      <c r="C203" s="2">
        <v>38512</v>
      </c>
      <c r="D203" s="3">
        <v>27</v>
      </c>
      <c r="E203" s="29"/>
      <c r="F203" s="3">
        <f t="shared" si="6"/>
        <v>8.2295999999999996</v>
      </c>
      <c r="G203" s="3">
        <f t="shared" si="7"/>
        <v>29.627503909872214</v>
      </c>
      <c r="H203" s="29"/>
      <c r="I203" s="30"/>
      <c r="J203" s="29"/>
      <c r="P203" t="s">
        <v>361</v>
      </c>
    </row>
    <row r="204" spans="1:16" x14ac:dyDescent="0.2">
      <c r="A204">
        <v>820050602</v>
      </c>
      <c r="B204" t="s">
        <v>202</v>
      </c>
      <c r="C204" s="2">
        <v>38520</v>
      </c>
      <c r="D204" s="3">
        <v>23</v>
      </c>
      <c r="E204" s="29"/>
      <c r="F204" s="3">
        <f t="shared" si="6"/>
        <v>7.0104000000000006</v>
      </c>
      <c r="G204" s="3">
        <f t="shared" si="7"/>
        <v>31.938041497455547</v>
      </c>
      <c r="H204" s="29"/>
      <c r="I204" s="30"/>
      <c r="J204" s="29"/>
    </row>
    <row r="205" spans="1:16" x14ac:dyDescent="0.2">
      <c r="A205">
        <v>820050603</v>
      </c>
      <c r="B205" t="s">
        <v>202</v>
      </c>
      <c r="C205" s="2">
        <v>38528</v>
      </c>
      <c r="D205" s="3">
        <v>22</v>
      </c>
      <c r="E205" s="29"/>
      <c r="F205" s="3">
        <f t="shared" si="6"/>
        <v>6.7056000000000004</v>
      </c>
      <c r="G205" s="3">
        <f t="shared" si="7"/>
        <v>32.57859139610126</v>
      </c>
      <c r="H205" s="29"/>
      <c r="I205" s="30">
        <v>0.21</v>
      </c>
      <c r="J205" s="29"/>
      <c r="K205" s="10">
        <f>(9.81*(LN(I205)))+30.6</f>
        <v>15.290045589523604</v>
      </c>
    </row>
    <row r="206" spans="1:16" x14ac:dyDescent="0.2">
      <c r="A206">
        <v>820050604</v>
      </c>
      <c r="B206" t="s">
        <v>202</v>
      </c>
      <c r="C206" s="2">
        <v>38532</v>
      </c>
      <c r="D206" s="3">
        <v>18</v>
      </c>
      <c r="F206" s="3">
        <f t="shared" si="6"/>
        <v>5.4864000000000006</v>
      </c>
      <c r="G206" s="3">
        <f t="shared" si="7"/>
        <v>35.470256117710861</v>
      </c>
    </row>
    <row r="207" spans="1:16" x14ac:dyDescent="0.2">
      <c r="A207">
        <v>820050701</v>
      </c>
      <c r="B207" t="s">
        <v>202</v>
      </c>
      <c r="C207" s="2">
        <v>38540</v>
      </c>
      <c r="D207" s="3">
        <v>16</v>
      </c>
      <c r="E207" s="29"/>
      <c r="F207" s="3">
        <f t="shared" si="6"/>
        <v>4.8768000000000002</v>
      </c>
      <c r="G207" s="3">
        <f t="shared" si="7"/>
        <v>37.167509661519347</v>
      </c>
      <c r="H207" s="29"/>
      <c r="I207" s="30">
        <v>0.2</v>
      </c>
      <c r="J207" s="29"/>
      <c r="K207" s="10">
        <f>(9.81*(LN(I207)))+30.6</f>
        <v>14.811414079021477</v>
      </c>
    </row>
    <row r="208" spans="1:16" x14ac:dyDescent="0.2">
      <c r="A208">
        <v>820050702</v>
      </c>
      <c r="B208" t="s">
        <v>202</v>
      </c>
      <c r="C208" s="2">
        <v>38551</v>
      </c>
      <c r="D208" s="3">
        <v>17</v>
      </c>
      <c r="E208" s="29"/>
      <c r="F208" s="3">
        <f t="shared" si="6"/>
        <v>5.1816000000000004</v>
      </c>
      <c r="G208" s="3">
        <f t="shared" si="7"/>
        <v>36.293908861144516</v>
      </c>
      <c r="H208" s="29"/>
      <c r="I208" s="30"/>
      <c r="J208" s="29"/>
    </row>
    <row r="209" spans="1:16" x14ac:dyDescent="0.2">
      <c r="A209">
        <v>820050703</v>
      </c>
      <c r="B209" t="s">
        <v>202</v>
      </c>
      <c r="C209" s="2">
        <v>38555</v>
      </c>
      <c r="D209" s="3">
        <v>18</v>
      </c>
      <c r="E209" s="29"/>
      <c r="F209" s="3">
        <f t="shared" si="6"/>
        <v>5.4864000000000006</v>
      </c>
      <c r="G209" s="3">
        <f t="shared" si="7"/>
        <v>35.470256117710861</v>
      </c>
      <c r="H209" s="29"/>
      <c r="I209" s="30">
        <v>0.18</v>
      </c>
      <c r="J209" s="29"/>
      <c r="K209" s="10">
        <f>(9.81*(LN(I209)))+30.6</f>
        <v>13.777827420418202</v>
      </c>
    </row>
    <row r="210" spans="1:16" x14ac:dyDescent="0.2">
      <c r="A210">
        <v>820050704</v>
      </c>
      <c r="B210" t="s">
        <v>202</v>
      </c>
      <c r="C210" s="2">
        <v>38562</v>
      </c>
      <c r="D210" s="3">
        <v>19</v>
      </c>
      <c r="E210" s="29"/>
      <c r="F210" s="3">
        <f t="shared" si="6"/>
        <v>5.7911999999999999</v>
      </c>
      <c r="G210" s="3">
        <f t="shared" si="7"/>
        <v>34.691147459206192</v>
      </c>
      <c r="H210" s="29"/>
      <c r="I210" s="30"/>
      <c r="J210" s="29"/>
    </row>
    <row r="211" spans="1:16" x14ac:dyDescent="0.2">
      <c r="A211">
        <v>820050801</v>
      </c>
      <c r="B211" t="s">
        <v>202</v>
      </c>
      <c r="C211" s="2">
        <v>38571</v>
      </c>
      <c r="D211" s="3">
        <v>16</v>
      </c>
      <c r="E211" s="29"/>
      <c r="F211" s="3">
        <f t="shared" si="6"/>
        <v>4.8768000000000002</v>
      </c>
      <c r="G211" s="3">
        <f t="shared" si="7"/>
        <v>37.167509661519347</v>
      </c>
      <c r="H211" s="29"/>
      <c r="I211" s="30">
        <v>0.06</v>
      </c>
      <c r="J211" s="29"/>
      <c r="K211" s="10">
        <f>(9.81*(LN(I211)))+30.6</f>
        <v>3.0004408685840431</v>
      </c>
    </row>
    <row r="212" spans="1:16" x14ac:dyDescent="0.2">
      <c r="A212">
        <v>820050802</v>
      </c>
      <c r="B212" t="s">
        <v>202</v>
      </c>
      <c r="C212" s="2">
        <v>38579</v>
      </c>
      <c r="D212" s="3">
        <v>15</v>
      </c>
      <c r="E212" s="29"/>
      <c r="F212" s="3">
        <f t="shared" si="6"/>
        <v>4.5720000000000001</v>
      </c>
      <c r="G212" s="3">
        <f t="shared" si="7"/>
        <v>38.097509751111744</v>
      </c>
      <c r="H212" s="29"/>
      <c r="I212" s="30"/>
      <c r="J212" s="29"/>
    </row>
    <row r="213" spans="1:16" x14ac:dyDescent="0.2">
      <c r="A213">
        <v>820050803</v>
      </c>
      <c r="B213" t="s">
        <v>202</v>
      </c>
      <c r="C213" s="2">
        <v>38593</v>
      </c>
      <c r="D213" s="3">
        <v>20</v>
      </c>
      <c r="E213" s="29"/>
      <c r="F213" s="3">
        <f t="shared" si="6"/>
        <v>6.0960000000000001</v>
      </c>
      <c r="G213" s="3">
        <f t="shared" si="7"/>
        <v>33.952011087081587</v>
      </c>
      <c r="H213" s="29"/>
      <c r="I213" s="30"/>
      <c r="J213" s="29"/>
      <c r="P213" t="s">
        <v>360</v>
      </c>
    </row>
    <row r="214" spans="1:16" x14ac:dyDescent="0.2">
      <c r="A214">
        <v>820050901</v>
      </c>
      <c r="B214" t="s">
        <v>202</v>
      </c>
      <c r="C214" s="2">
        <v>38599</v>
      </c>
      <c r="D214" s="3">
        <v>18</v>
      </c>
      <c r="E214" s="3">
        <f>AVERAGE(D203:D214)</f>
        <v>19.083333333333332</v>
      </c>
      <c r="F214" s="3">
        <f t="shared" si="6"/>
        <v>5.4864000000000006</v>
      </c>
      <c r="G214" s="3">
        <f t="shared" si="7"/>
        <v>35.470256117710861</v>
      </c>
      <c r="H214" s="3">
        <f>AVERAGE(G203:G214)</f>
        <v>34.827041803178695</v>
      </c>
      <c r="J214" s="3">
        <f>AVERAGE(I203:I214)</f>
        <v>0.16250000000000003</v>
      </c>
      <c r="L214" s="3">
        <f>AVERAGE(K203:K214)</f>
        <v>11.719931989386831</v>
      </c>
      <c r="M214" s="10">
        <f>AVERAGE(L214,H214)</f>
        <v>23.273486896282762</v>
      </c>
    </row>
    <row r="215" spans="1:16" x14ac:dyDescent="0.2">
      <c r="A215">
        <v>820060601</v>
      </c>
      <c r="B215" t="s">
        <v>202</v>
      </c>
      <c r="C215" s="2">
        <v>38869</v>
      </c>
      <c r="D215" s="3">
        <v>32</v>
      </c>
      <c r="F215" s="3">
        <f t="shared" si="6"/>
        <v>9.7536000000000005</v>
      </c>
      <c r="G215" s="3">
        <f t="shared" si="7"/>
        <v>27.179258789650532</v>
      </c>
      <c r="I215">
        <v>0.14000000000000001</v>
      </c>
      <c r="K215" s="10">
        <f>(9.81*(LN(I215)))+30.6</f>
        <v>11.312432878982513</v>
      </c>
      <c r="N215" s="3">
        <v>15</v>
      </c>
      <c r="P215" t="s">
        <v>401</v>
      </c>
    </row>
    <row r="216" spans="1:16" x14ac:dyDescent="0.2">
      <c r="A216">
        <v>820060602</v>
      </c>
      <c r="B216" t="s">
        <v>202</v>
      </c>
      <c r="C216" s="2">
        <v>38875</v>
      </c>
      <c r="D216" s="3">
        <v>30</v>
      </c>
      <c r="F216" s="3">
        <f t="shared" si="6"/>
        <v>9.1440000000000001</v>
      </c>
      <c r="G216" s="3">
        <f t="shared" si="7"/>
        <v>28.109258879242937</v>
      </c>
      <c r="N216" s="3">
        <v>16</v>
      </c>
      <c r="P216" t="s">
        <v>402</v>
      </c>
    </row>
    <row r="217" spans="1:16" x14ac:dyDescent="0.2">
      <c r="A217">
        <v>820060603</v>
      </c>
      <c r="B217" t="s">
        <v>202</v>
      </c>
      <c r="C217" s="2">
        <v>38882</v>
      </c>
      <c r="D217" s="3">
        <v>29</v>
      </c>
      <c r="F217" s="3">
        <f t="shared" si="6"/>
        <v>8.8391999999999999</v>
      </c>
      <c r="G217" s="3">
        <f t="shared" si="7"/>
        <v>28.597780238889502</v>
      </c>
      <c r="N217" s="3">
        <v>16</v>
      </c>
      <c r="P217" t="s">
        <v>403</v>
      </c>
    </row>
    <row r="218" spans="1:16" x14ac:dyDescent="0.2">
      <c r="A218">
        <v>820060604</v>
      </c>
      <c r="B218" t="s">
        <v>202</v>
      </c>
      <c r="C218" s="2">
        <v>38889</v>
      </c>
      <c r="D218" s="3">
        <v>26</v>
      </c>
      <c r="F218" s="3">
        <f t="shared" si="6"/>
        <v>7.9248000000000003</v>
      </c>
      <c r="G218" s="3">
        <f t="shared" si="7"/>
        <v>30.171342036105038</v>
      </c>
      <c r="N218" s="3">
        <v>16</v>
      </c>
      <c r="P218" t="s">
        <v>404</v>
      </c>
    </row>
    <row r="219" spans="1:16" x14ac:dyDescent="0.2">
      <c r="A219">
        <v>820060605</v>
      </c>
      <c r="B219" t="s">
        <v>202</v>
      </c>
      <c r="C219" s="2">
        <v>38894</v>
      </c>
      <c r="D219" s="3">
        <v>28</v>
      </c>
      <c r="F219" s="3">
        <f t="shared" si="6"/>
        <v>8.5343999999999998</v>
      </c>
      <c r="G219" s="3">
        <f t="shared" si="7"/>
        <v>29.103446157369909</v>
      </c>
      <c r="I219">
        <v>0.17</v>
      </c>
      <c r="K219" s="10">
        <f>(9.81*(LN(I219)))+30.6</f>
        <v>13.217103380648304</v>
      </c>
      <c r="N219" s="3">
        <v>18</v>
      </c>
      <c r="P219" t="s">
        <v>402</v>
      </c>
    </row>
    <row r="220" spans="1:16" x14ac:dyDescent="0.2">
      <c r="A220">
        <v>820060701</v>
      </c>
      <c r="B220" t="s">
        <v>202</v>
      </c>
      <c r="C220" s="2">
        <v>38909</v>
      </c>
      <c r="D220" s="3">
        <v>16</v>
      </c>
      <c r="F220" s="3">
        <f t="shared" si="6"/>
        <v>4.8768000000000002</v>
      </c>
      <c r="G220" s="3">
        <f t="shared" si="7"/>
        <v>37.167509661519347</v>
      </c>
      <c r="I220">
        <v>0.3</v>
      </c>
      <c r="K220" s="10">
        <f>(9.81*(LN(I220)))+30.6</f>
        <v>18.78902678956257</v>
      </c>
      <c r="N220" s="3">
        <v>20</v>
      </c>
      <c r="P220" t="s">
        <v>402</v>
      </c>
    </row>
    <row r="221" spans="1:16" x14ac:dyDescent="0.2">
      <c r="A221">
        <v>820060702</v>
      </c>
      <c r="B221" t="s">
        <v>202</v>
      </c>
      <c r="C221" s="2">
        <v>38919</v>
      </c>
      <c r="D221" s="3">
        <v>14</v>
      </c>
      <c r="F221" s="3">
        <f t="shared" si="6"/>
        <v>4.2671999999999999</v>
      </c>
      <c r="G221" s="3">
        <f t="shared" si="7"/>
        <v>39.091697029238723</v>
      </c>
      <c r="N221" s="3">
        <v>22</v>
      </c>
      <c r="P221" t="s">
        <v>405</v>
      </c>
    </row>
    <row r="222" spans="1:16" x14ac:dyDescent="0.2">
      <c r="A222">
        <v>820060703</v>
      </c>
      <c r="B222" t="s">
        <v>202</v>
      </c>
      <c r="C222" s="2">
        <v>38926</v>
      </c>
      <c r="D222" s="3">
        <v>12</v>
      </c>
      <c r="F222" s="3">
        <f t="shared" si="6"/>
        <v>3.6576000000000004</v>
      </c>
      <c r="G222" s="3">
        <f t="shared" si="7"/>
        <v>41.313008325549511</v>
      </c>
      <c r="N222" s="3">
        <v>22</v>
      </c>
      <c r="P222" t="s">
        <v>403</v>
      </c>
    </row>
    <row r="223" spans="1:16" x14ac:dyDescent="0.2">
      <c r="A223">
        <v>820060801</v>
      </c>
      <c r="B223" t="s">
        <v>202</v>
      </c>
      <c r="C223" s="2">
        <v>38932</v>
      </c>
      <c r="D223" s="3">
        <v>14</v>
      </c>
      <c r="F223" s="3">
        <f t="shared" si="6"/>
        <v>4.2671999999999999</v>
      </c>
      <c r="G223" s="3">
        <f t="shared" si="7"/>
        <v>39.091697029238723</v>
      </c>
      <c r="N223" s="3">
        <v>22</v>
      </c>
      <c r="P223" t="s">
        <v>405</v>
      </c>
    </row>
    <row r="224" spans="1:16" x14ac:dyDescent="0.2">
      <c r="A224">
        <v>820060802</v>
      </c>
      <c r="B224" t="s">
        <v>202</v>
      </c>
      <c r="C224" s="2">
        <v>38940</v>
      </c>
      <c r="D224" s="3">
        <v>15</v>
      </c>
      <c r="F224" s="3">
        <f t="shared" si="6"/>
        <v>4.5720000000000001</v>
      </c>
      <c r="G224" s="3">
        <f t="shared" si="7"/>
        <v>38.097509751111744</v>
      </c>
      <c r="I224">
        <v>0.24</v>
      </c>
      <c r="K224" s="10">
        <f>(9.81*(LN(I224)))+30.6</f>
        <v>16.599988551170171</v>
      </c>
      <c r="N224" s="3">
        <v>21</v>
      </c>
      <c r="P224" t="s">
        <v>402</v>
      </c>
    </row>
    <row r="225" spans="1:16" x14ac:dyDescent="0.2">
      <c r="A225">
        <v>820060803</v>
      </c>
      <c r="B225" t="s">
        <v>202</v>
      </c>
      <c r="C225" s="2">
        <v>38947</v>
      </c>
      <c r="D225" s="3">
        <v>15</v>
      </c>
      <c r="F225" s="3">
        <f t="shared" si="6"/>
        <v>4.5720000000000001</v>
      </c>
      <c r="G225" s="3">
        <f t="shared" si="7"/>
        <v>38.097509751111744</v>
      </c>
      <c r="N225" s="3">
        <v>20</v>
      </c>
      <c r="P225" t="s">
        <v>403</v>
      </c>
    </row>
    <row r="226" spans="1:16" x14ac:dyDescent="0.2">
      <c r="A226">
        <v>820060804</v>
      </c>
      <c r="B226" t="s">
        <v>202</v>
      </c>
      <c r="C226" s="2">
        <v>38957</v>
      </c>
      <c r="D226" s="3">
        <v>22</v>
      </c>
      <c r="E226" s="3">
        <f>AVERAGE(D215:D226)</f>
        <v>21.083333333333332</v>
      </c>
      <c r="F226" s="3">
        <f t="shared" si="6"/>
        <v>6.7056000000000004</v>
      </c>
      <c r="G226" s="3">
        <f t="shared" si="7"/>
        <v>32.57859139610126</v>
      </c>
      <c r="H226" s="3">
        <f>AVERAGE(G215:G226)</f>
        <v>34.049884087094085</v>
      </c>
      <c r="I226">
        <v>0.35</v>
      </c>
      <c r="J226" s="3">
        <f>AVERAGE(I215:I226)</f>
        <v>0.24000000000000005</v>
      </c>
      <c r="K226" s="10">
        <f>(9.81*(LN(I226)))+30.6</f>
        <v>20.301244958667972</v>
      </c>
      <c r="L226" s="3">
        <f>AVERAGE(K215:K226)</f>
        <v>16.043959311806304</v>
      </c>
      <c r="M226" s="10">
        <f>AVERAGE(L226,H226)</f>
        <v>25.046921699450195</v>
      </c>
      <c r="N226" s="3">
        <v>20</v>
      </c>
      <c r="P226" t="s">
        <v>403</v>
      </c>
    </row>
    <row r="227" spans="1:16" x14ac:dyDescent="0.2">
      <c r="A227">
        <v>820070601</v>
      </c>
      <c r="B227" t="s">
        <v>202</v>
      </c>
      <c r="C227" s="2">
        <v>39245</v>
      </c>
      <c r="D227" s="3">
        <v>30</v>
      </c>
      <c r="F227" s="3">
        <f t="shared" si="6"/>
        <v>9.1440000000000001</v>
      </c>
      <c r="G227" s="3">
        <f t="shared" si="7"/>
        <v>28.109258879242937</v>
      </c>
      <c r="I227" s="10">
        <v>0.13</v>
      </c>
      <c r="K227" s="10">
        <f>(9.81*(LN(I227)))+30.6</f>
        <v>10.585433672154501</v>
      </c>
      <c r="N227" s="3">
        <v>15</v>
      </c>
      <c r="P227" t="s">
        <v>403</v>
      </c>
    </row>
    <row r="228" spans="1:16" x14ac:dyDescent="0.2">
      <c r="A228">
        <v>820070701</v>
      </c>
      <c r="B228" t="s">
        <v>202</v>
      </c>
      <c r="C228" s="2">
        <v>39268</v>
      </c>
      <c r="D228" s="3">
        <v>19</v>
      </c>
      <c r="F228" s="3">
        <f t="shared" si="6"/>
        <v>5.7911999999999999</v>
      </c>
      <c r="G228" s="3">
        <f t="shared" si="7"/>
        <v>34.691147459206192</v>
      </c>
      <c r="I228" s="10">
        <v>0.4</v>
      </c>
      <c r="K228" s="10">
        <f>(9.81*(LN(I228)))+30.6</f>
        <v>21.611187920314542</v>
      </c>
      <c r="N228" s="3">
        <v>16</v>
      </c>
      <c r="P228" t="s">
        <v>707</v>
      </c>
    </row>
    <row r="229" spans="1:16" x14ac:dyDescent="0.2">
      <c r="A229">
        <v>820070702</v>
      </c>
      <c r="B229" t="s">
        <v>202</v>
      </c>
      <c r="C229" s="2">
        <v>39276</v>
      </c>
      <c r="D229" s="3">
        <v>19</v>
      </c>
      <c r="F229" s="3">
        <f t="shared" si="6"/>
        <v>5.7911999999999999</v>
      </c>
      <c r="G229" s="3">
        <f t="shared" si="7"/>
        <v>34.691147459206192</v>
      </c>
      <c r="N229" s="3">
        <v>17</v>
      </c>
      <c r="P229" t="s">
        <v>708</v>
      </c>
    </row>
    <row r="230" spans="1:16" x14ac:dyDescent="0.2">
      <c r="A230">
        <v>820070703</v>
      </c>
      <c r="B230" t="s">
        <v>202</v>
      </c>
      <c r="C230" s="2">
        <v>39284</v>
      </c>
      <c r="D230" s="3">
        <v>18</v>
      </c>
      <c r="F230" s="3">
        <f t="shared" si="6"/>
        <v>5.4864000000000006</v>
      </c>
      <c r="G230" s="3">
        <f t="shared" si="7"/>
        <v>35.470256117710861</v>
      </c>
      <c r="I230" s="10">
        <v>0.15</v>
      </c>
      <c r="K230" s="10">
        <f>(9.81*(LN(I230)))+30.6</f>
        <v>11.989252948269506</v>
      </c>
      <c r="N230" s="3">
        <v>17</v>
      </c>
      <c r="P230" t="s">
        <v>403</v>
      </c>
    </row>
    <row r="231" spans="1:16" x14ac:dyDescent="0.2">
      <c r="A231">
        <v>820070704</v>
      </c>
      <c r="B231" t="s">
        <v>202</v>
      </c>
      <c r="C231" s="2">
        <v>39291</v>
      </c>
      <c r="D231" s="3">
        <v>22</v>
      </c>
      <c r="F231" s="3">
        <f t="shared" si="6"/>
        <v>6.7056000000000004</v>
      </c>
      <c r="G231" s="3">
        <f t="shared" si="7"/>
        <v>32.57859139610126</v>
      </c>
      <c r="N231" s="3">
        <v>18</v>
      </c>
      <c r="P231" t="s">
        <v>403</v>
      </c>
    </row>
    <row r="232" spans="1:16" x14ac:dyDescent="0.2">
      <c r="A232">
        <v>820070801</v>
      </c>
      <c r="B232" t="s">
        <v>202</v>
      </c>
      <c r="C232" s="2">
        <v>39298</v>
      </c>
      <c r="D232" s="3">
        <v>22</v>
      </c>
      <c r="F232" s="3">
        <f t="shared" si="6"/>
        <v>6.7056000000000004</v>
      </c>
      <c r="G232" s="3">
        <f t="shared" si="7"/>
        <v>32.57859139610126</v>
      </c>
      <c r="I232" s="10">
        <v>0.2</v>
      </c>
      <c r="K232" s="10">
        <f>(9.81*(LN(I232)))+30.6</f>
        <v>14.811414079021477</v>
      </c>
      <c r="N232" s="3">
        <v>20</v>
      </c>
      <c r="P232" t="s">
        <v>403</v>
      </c>
    </row>
    <row r="233" spans="1:16" x14ac:dyDescent="0.2">
      <c r="A233">
        <v>820070802</v>
      </c>
      <c r="B233" t="s">
        <v>202</v>
      </c>
      <c r="C233" s="2">
        <v>39311</v>
      </c>
      <c r="D233" s="3">
        <v>21</v>
      </c>
      <c r="F233" s="3">
        <f t="shared" si="6"/>
        <v>6.4008000000000003</v>
      </c>
      <c r="G233" s="3">
        <f t="shared" si="7"/>
        <v>33.248944821400073</v>
      </c>
      <c r="N233" s="3">
        <v>19</v>
      </c>
      <c r="P233" t="s">
        <v>403</v>
      </c>
    </row>
    <row r="234" spans="1:16" x14ac:dyDescent="0.2">
      <c r="A234">
        <v>820070803</v>
      </c>
      <c r="B234" t="s">
        <v>202</v>
      </c>
      <c r="C234" s="2">
        <v>39325</v>
      </c>
      <c r="D234" s="3">
        <v>19</v>
      </c>
      <c r="F234" s="3">
        <f t="shared" si="6"/>
        <v>5.7911999999999999</v>
      </c>
      <c r="G234" s="3">
        <f t="shared" si="7"/>
        <v>34.691147459206192</v>
      </c>
      <c r="I234" s="10">
        <v>0.4</v>
      </c>
      <c r="J234" s="3">
        <f>AVERAGE(I227:I234)</f>
        <v>0.25600000000000006</v>
      </c>
      <c r="K234" s="10">
        <f>(9.81*(LN(I234)))+30.6</f>
        <v>21.611187920314542</v>
      </c>
      <c r="L234" s="3">
        <f>AVERAGE(K227:K234)</f>
        <v>16.121695308014914</v>
      </c>
      <c r="N234" s="3">
        <v>17</v>
      </c>
      <c r="P234" t="s">
        <v>403</v>
      </c>
    </row>
    <row r="235" spans="1:16" x14ac:dyDescent="0.2">
      <c r="A235">
        <v>820080601</v>
      </c>
      <c r="B235" t="s">
        <v>202</v>
      </c>
      <c r="C235" s="2">
        <v>39606</v>
      </c>
      <c r="D235" s="3">
        <v>27</v>
      </c>
      <c r="F235" s="3">
        <f t="shared" si="6"/>
        <v>8.2295999999999996</v>
      </c>
      <c r="G235" s="3">
        <f t="shared" si="7"/>
        <v>29.627503909872214</v>
      </c>
      <c r="I235" s="10">
        <v>0.09</v>
      </c>
      <c r="K235" s="10">
        <f>(9.81*(LN(I235)))+30.6</f>
        <v>6.9780535791251346</v>
      </c>
      <c r="N235" s="3">
        <v>15</v>
      </c>
      <c r="O235" s="3">
        <v>27</v>
      </c>
      <c r="P235" t="s">
        <v>1016</v>
      </c>
    </row>
    <row r="236" spans="1:16" x14ac:dyDescent="0.2">
      <c r="A236">
        <v>820080602</v>
      </c>
      <c r="B236" t="s">
        <v>202</v>
      </c>
      <c r="C236" s="2">
        <v>39612</v>
      </c>
      <c r="D236" s="3">
        <v>24</v>
      </c>
      <c r="F236" s="3">
        <f t="shared" si="6"/>
        <v>7.3152000000000008</v>
      </c>
      <c r="G236" s="3">
        <f t="shared" si="7"/>
        <v>31.324757453680697</v>
      </c>
      <c r="N236" s="3">
        <v>15</v>
      </c>
      <c r="O236" s="3">
        <v>27</v>
      </c>
      <c r="P236" t="s">
        <v>1015</v>
      </c>
    </row>
    <row r="237" spans="1:16" x14ac:dyDescent="0.2">
      <c r="A237">
        <v>820080603</v>
      </c>
      <c r="B237" t="s">
        <v>202</v>
      </c>
      <c r="C237" s="2">
        <v>39618</v>
      </c>
      <c r="D237" s="3">
        <v>23</v>
      </c>
      <c r="F237" s="3">
        <f t="shared" si="6"/>
        <v>7.0104000000000006</v>
      </c>
      <c r="G237" s="3">
        <f t="shared" si="7"/>
        <v>31.938041497455547</v>
      </c>
      <c r="I237" s="10">
        <v>0.06</v>
      </c>
      <c r="K237" s="10">
        <f>(9.81*(LN(I237)))+30.6</f>
        <v>3.0004408685840431</v>
      </c>
      <c r="N237" s="3">
        <v>16</v>
      </c>
      <c r="O237" s="3">
        <v>21</v>
      </c>
      <c r="P237" t="s">
        <v>1017</v>
      </c>
    </row>
    <row r="238" spans="1:16" x14ac:dyDescent="0.2">
      <c r="A238">
        <v>820080604</v>
      </c>
      <c r="B238" t="s">
        <v>202</v>
      </c>
      <c r="C238" s="2">
        <v>39626</v>
      </c>
      <c r="D238" s="3">
        <v>38</v>
      </c>
      <c r="F238" s="3">
        <f t="shared" si="6"/>
        <v>11.5824</v>
      </c>
      <c r="G238" s="3">
        <f t="shared" si="7"/>
        <v>24.702896587337378</v>
      </c>
      <c r="N238" s="3">
        <v>22</v>
      </c>
      <c r="O238" s="3">
        <v>30</v>
      </c>
      <c r="P238" t="s">
        <v>1018</v>
      </c>
    </row>
    <row r="239" spans="1:16" x14ac:dyDescent="0.2">
      <c r="A239">
        <v>820080701</v>
      </c>
      <c r="B239" t="s">
        <v>202</v>
      </c>
      <c r="C239" s="2">
        <v>39632</v>
      </c>
      <c r="D239" s="3">
        <v>28</v>
      </c>
      <c r="F239" s="3">
        <f t="shared" si="6"/>
        <v>8.5343999999999998</v>
      </c>
      <c r="G239" s="3">
        <f t="shared" si="7"/>
        <v>29.103446157369909</v>
      </c>
      <c r="I239" s="10">
        <v>0.06</v>
      </c>
      <c r="K239" s="10">
        <f>(9.81*(LN(I239)))+30.6</f>
        <v>3.0004408685840431</v>
      </c>
      <c r="N239" s="3">
        <v>19</v>
      </c>
      <c r="O239" s="3">
        <v>19</v>
      </c>
      <c r="P239" t="s">
        <v>1019</v>
      </c>
    </row>
    <row r="240" spans="1:16" x14ac:dyDescent="0.2">
      <c r="A240">
        <v>820080702</v>
      </c>
      <c r="B240" t="s">
        <v>202</v>
      </c>
      <c r="C240" s="2">
        <v>39639</v>
      </c>
      <c r="D240" s="3">
        <v>21</v>
      </c>
      <c r="F240" s="3">
        <f t="shared" si="6"/>
        <v>6.4008000000000003</v>
      </c>
      <c r="G240" s="3">
        <f t="shared" si="7"/>
        <v>33.248944821400073</v>
      </c>
      <c r="N240" s="3">
        <v>21</v>
      </c>
      <c r="O240" s="3">
        <v>25</v>
      </c>
      <c r="P240" t="s">
        <v>1020</v>
      </c>
    </row>
    <row r="241" spans="1:16" x14ac:dyDescent="0.2">
      <c r="A241">
        <v>820080703</v>
      </c>
      <c r="B241" t="s">
        <v>202</v>
      </c>
      <c r="C241" s="2">
        <v>39648</v>
      </c>
      <c r="D241" s="3">
        <v>22</v>
      </c>
      <c r="F241" s="3">
        <f t="shared" si="6"/>
        <v>6.7056000000000004</v>
      </c>
      <c r="G241" s="3">
        <f t="shared" si="7"/>
        <v>32.57859139610126</v>
      </c>
      <c r="N241" s="3">
        <v>23</v>
      </c>
      <c r="O241" s="3">
        <v>27</v>
      </c>
      <c r="P241" t="s">
        <v>1021</v>
      </c>
    </row>
    <row r="242" spans="1:16" x14ac:dyDescent="0.2">
      <c r="A242">
        <v>820080704</v>
      </c>
      <c r="B242" t="s">
        <v>202</v>
      </c>
      <c r="C242" s="2">
        <v>39653</v>
      </c>
      <c r="D242" s="3">
        <v>23</v>
      </c>
      <c r="F242" s="3">
        <f t="shared" si="6"/>
        <v>7.0104000000000006</v>
      </c>
      <c r="G242" s="3">
        <f t="shared" si="7"/>
        <v>31.938041497455547</v>
      </c>
      <c r="N242" s="3">
        <v>22</v>
      </c>
      <c r="O242" s="3">
        <v>24</v>
      </c>
      <c r="P242" t="s">
        <v>1022</v>
      </c>
    </row>
    <row r="243" spans="1:16" x14ac:dyDescent="0.2">
      <c r="A243">
        <v>820080705</v>
      </c>
      <c r="B243" t="s">
        <v>202</v>
      </c>
      <c r="C243" s="2">
        <v>39660</v>
      </c>
      <c r="D243" s="3">
        <v>24</v>
      </c>
      <c r="F243" s="3">
        <f t="shared" si="6"/>
        <v>7.3152000000000008</v>
      </c>
      <c r="G243" s="3">
        <f t="shared" si="7"/>
        <v>31.324757453680697</v>
      </c>
      <c r="I243" s="10">
        <v>1.19</v>
      </c>
      <c r="K243" s="10">
        <f>(9.81*(LN(I243)))+30.6</f>
        <v>32.306481942880929</v>
      </c>
      <c r="N243" s="3">
        <v>22</v>
      </c>
      <c r="O243" s="3">
        <v>23</v>
      </c>
      <c r="P243" t="s">
        <v>1023</v>
      </c>
    </row>
    <row r="244" spans="1:16" x14ac:dyDescent="0.2">
      <c r="A244">
        <v>820080801</v>
      </c>
      <c r="B244" t="s">
        <v>202</v>
      </c>
      <c r="C244" s="2">
        <v>39667</v>
      </c>
      <c r="D244" s="3">
        <v>20</v>
      </c>
      <c r="F244" s="3">
        <f t="shared" si="6"/>
        <v>6.0960000000000001</v>
      </c>
      <c r="G244" s="3">
        <f t="shared" si="7"/>
        <v>33.952011087081587</v>
      </c>
      <c r="N244" s="3">
        <v>20</v>
      </c>
      <c r="O244" s="3">
        <v>23</v>
      </c>
      <c r="P244" t="s">
        <v>391</v>
      </c>
    </row>
    <row r="245" spans="1:16" x14ac:dyDescent="0.2">
      <c r="A245">
        <v>820080802</v>
      </c>
      <c r="B245" t="s">
        <v>202</v>
      </c>
      <c r="C245" s="2">
        <v>39674</v>
      </c>
      <c r="D245" s="3">
        <v>22</v>
      </c>
      <c r="F245" s="3">
        <f t="shared" si="6"/>
        <v>6.7056000000000004</v>
      </c>
      <c r="G245" s="3">
        <f t="shared" si="7"/>
        <v>32.57859139610126</v>
      </c>
      <c r="I245" s="10">
        <v>0.49</v>
      </c>
      <c r="K245" s="10">
        <f>(9.81*(LN(I245)))+30.6</f>
        <v>23.60203759992207</v>
      </c>
      <c r="N245" s="3">
        <v>24</v>
      </c>
      <c r="O245" s="3">
        <v>27</v>
      </c>
      <c r="P245" t="s">
        <v>1024</v>
      </c>
    </row>
    <row r="246" spans="1:16" x14ac:dyDescent="0.2">
      <c r="A246">
        <v>820080803</v>
      </c>
      <c r="B246" t="s">
        <v>202</v>
      </c>
      <c r="C246" s="2">
        <v>39681</v>
      </c>
      <c r="D246" s="3">
        <v>17.5</v>
      </c>
      <c r="F246" s="3">
        <f t="shared" si="6"/>
        <v>5.3340000000000005</v>
      </c>
      <c r="G246" s="3">
        <f t="shared" si="7"/>
        <v>35.876198454800956</v>
      </c>
      <c r="N246" s="3">
        <v>27</v>
      </c>
      <c r="O246" s="3">
        <v>28</v>
      </c>
      <c r="P246" t="s">
        <v>1025</v>
      </c>
    </row>
    <row r="247" spans="1:16" x14ac:dyDescent="0.2">
      <c r="A247">
        <v>820080804</v>
      </c>
      <c r="B247" t="s">
        <v>202</v>
      </c>
      <c r="C247" s="2">
        <v>39688</v>
      </c>
      <c r="D247" s="3">
        <v>14</v>
      </c>
      <c r="E247" s="3">
        <f>AVERAGE(D235:D247)</f>
        <v>23.346153846153847</v>
      </c>
      <c r="F247" s="3">
        <f t="shared" si="6"/>
        <v>4.2671999999999999</v>
      </c>
      <c r="G247" s="3">
        <f t="shared" si="7"/>
        <v>39.091697029238723</v>
      </c>
      <c r="H247" s="3">
        <f>AVERAGE(G235:G247)</f>
        <v>32.098882980121218</v>
      </c>
      <c r="I247" s="10">
        <v>0.66</v>
      </c>
      <c r="J247" s="3">
        <f>AVERAGE(I235:I247)</f>
        <v>0.42499999999999999</v>
      </c>
      <c r="K247" s="10">
        <f>(9.81*(LN(I247)))+30.6</f>
        <v>26.523793494736061</v>
      </c>
      <c r="L247" s="3">
        <f>AVERAGE(K235:K247)</f>
        <v>15.901874725638715</v>
      </c>
      <c r="M247" s="10">
        <f>AVERAGE(L247,H247)</f>
        <v>24.000378852879965</v>
      </c>
      <c r="N247" s="3">
        <v>23</v>
      </c>
      <c r="O247" s="3">
        <v>28</v>
      </c>
      <c r="P247" t="s">
        <v>1026</v>
      </c>
    </row>
    <row r="248" spans="1:16" x14ac:dyDescent="0.2">
      <c r="A248">
        <v>820090601</v>
      </c>
      <c r="B248" t="s">
        <v>202</v>
      </c>
      <c r="C248" s="2">
        <v>39968</v>
      </c>
      <c r="D248" s="3">
        <v>27</v>
      </c>
      <c r="F248" s="3">
        <f t="shared" si="6"/>
        <v>8.2295999999999996</v>
      </c>
      <c r="G248" s="3">
        <f t="shared" si="7"/>
        <v>29.627503909872214</v>
      </c>
      <c r="I248">
        <v>0.41</v>
      </c>
      <c r="K248" s="10">
        <f>(9.81*(LN(I248)))+30.6</f>
        <v>21.853422449826084</v>
      </c>
      <c r="N248" s="3">
        <v>12</v>
      </c>
      <c r="O248" s="3">
        <v>22</v>
      </c>
      <c r="P248" t="s">
        <v>1027</v>
      </c>
    </row>
    <row r="249" spans="1:16" x14ac:dyDescent="0.2">
      <c r="A249">
        <v>820090602</v>
      </c>
      <c r="B249" t="s">
        <v>202</v>
      </c>
      <c r="C249" s="2">
        <v>39975</v>
      </c>
      <c r="D249" s="3">
        <v>29</v>
      </c>
      <c r="F249" s="3">
        <f t="shared" si="6"/>
        <v>8.8391999999999999</v>
      </c>
      <c r="G249" s="3">
        <f t="shared" si="7"/>
        <v>28.597780238889502</v>
      </c>
      <c r="N249" s="3">
        <v>16</v>
      </c>
      <c r="O249" s="3">
        <v>18</v>
      </c>
      <c r="P249" t="s">
        <v>1028</v>
      </c>
    </row>
    <row r="250" spans="1:16" x14ac:dyDescent="0.2">
      <c r="A250">
        <v>820090603</v>
      </c>
      <c r="B250" t="s">
        <v>202</v>
      </c>
      <c r="C250" s="2">
        <v>39982</v>
      </c>
      <c r="D250" s="3">
        <v>29</v>
      </c>
      <c r="F250" s="3">
        <f t="shared" si="6"/>
        <v>8.8391999999999999</v>
      </c>
      <c r="G250" s="3">
        <f t="shared" si="7"/>
        <v>28.597780238889502</v>
      </c>
      <c r="I250">
        <v>0.52</v>
      </c>
      <c r="K250" s="10">
        <f>(9.81*(LN(I250)))+30.6</f>
        <v>24.184981354740628</v>
      </c>
      <c r="N250" s="3">
        <v>18</v>
      </c>
      <c r="O250" s="3">
        <v>21</v>
      </c>
      <c r="P250" t="s">
        <v>1100</v>
      </c>
    </row>
    <row r="251" spans="1:16" x14ac:dyDescent="0.2">
      <c r="A251">
        <v>820090604</v>
      </c>
      <c r="B251" t="s">
        <v>202</v>
      </c>
      <c r="C251" s="2">
        <v>39989</v>
      </c>
      <c r="D251" s="3">
        <v>29</v>
      </c>
      <c r="F251" s="3">
        <f t="shared" si="6"/>
        <v>8.8391999999999999</v>
      </c>
      <c r="G251" s="3">
        <f t="shared" si="7"/>
        <v>28.597780238889502</v>
      </c>
      <c r="N251" s="3">
        <v>21</v>
      </c>
      <c r="O251" s="3">
        <v>28</v>
      </c>
      <c r="P251" t="s">
        <v>1101</v>
      </c>
    </row>
    <row r="252" spans="1:16" x14ac:dyDescent="0.2">
      <c r="A252">
        <v>820090701</v>
      </c>
      <c r="B252" t="s">
        <v>202</v>
      </c>
      <c r="C252" s="2">
        <v>39996</v>
      </c>
      <c r="D252" s="3">
        <v>22</v>
      </c>
      <c r="F252" s="3">
        <f t="shared" si="6"/>
        <v>6.7056000000000004</v>
      </c>
      <c r="G252" s="3">
        <f t="shared" si="7"/>
        <v>32.57859139610126</v>
      </c>
      <c r="I252">
        <v>0.6</v>
      </c>
      <c r="K252" s="10">
        <f>(9.81*(LN(I252)))+30.6</f>
        <v>25.588800630855634</v>
      </c>
      <c r="N252" s="3">
        <v>17.5</v>
      </c>
      <c r="O252" s="3">
        <v>15</v>
      </c>
      <c r="P252" t="s">
        <v>1102</v>
      </c>
    </row>
    <row r="253" spans="1:16" x14ac:dyDescent="0.2">
      <c r="A253">
        <v>820090702</v>
      </c>
      <c r="B253" t="s">
        <v>202</v>
      </c>
      <c r="C253" s="2">
        <v>40003</v>
      </c>
      <c r="D253" s="3">
        <v>29</v>
      </c>
      <c r="F253" s="3">
        <f t="shared" si="6"/>
        <v>8.8391999999999999</v>
      </c>
      <c r="G253" s="3">
        <f t="shared" si="7"/>
        <v>28.597780238889502</v>
      </c>
      <c r="N253" s="3">
        <v>19</v>
      </c>
      <c r="O253" s="3">
        <v>23</v>
      </c>
      <c r="P253" t="s">
        <v>1103</v>
      </c>
    </row>
    <row r="254" spans="1:16" x14ac:dyDescent="0.2">
      <c r="A254">
        <v>820090703</v>
      </c>
      <c r="B254" t="s">
        <v>202</v>
      </c>
      <c r="C254" s="2">
        <v>40010</v>
      </c>
      <c r="D254" s="3">
        <v>19</v>
      </c>
      <c r="F254" s="3">
        <f t="shared" si="6"/>
        <v>5.7911999999999999</v>
      </c>
      <c r="G254" s="3">
        <f t="shared" si="7"/>
        <v>34.691147459206192</v>
      </c>
      <c r="I254">
        <v>0.5</v>
      </c>
      <c r="K254" s="10">
        <f>(9.81*(LN(I254)))+30.6</f>
        <v>23.800226158706938</v>
      </c>
      <c r="N254" s="3">
        <v>19</v>
      </c>
      <c r="O254" s="3">
        <v>21</v>
      </c>
      <c r="P254" t="s">
        <v>1104</v>
      </c>
    </row>
    <row r="255" spans="1:16" x14ac:dyDescent="0.2">
      <c r="A255">
        <v>820090704</v>
      </c>
      <c r="B255" t="s">
        <v>202</v>
      </c>
      <c r="C255" s="2">
        <v>40017</v>
      </c>
      <c r="D255" s="3">
        <v>20</v>
      </c>
      <c r="F255" s="3">
        <f t="shared" si="6"/>
        <v>6.0960000000000001</v>
      </c>
      <c r="G255" s="3">
        <f t="shared" si="7"/>
        <v>33.952011087081587</v>
      </c>
      <c r="N255" s="3">
        <v>18.5</v>
      </c>
      <c r="O255" s="3">
        <v>18</v>
      </c>
      <c r="P255" t="s">
        <v>1105</v>
      </c>
    </row>
    <row r="256" spans="1:16" x14ac:dyDescent="0.2">
      <c r="A256">
        <v>820090705</v>
      </c>
      <c r="B256" t="s">
        <v>202</v>
      </c>
      <c r="C256" s="2">
        <v>40024</v>
      </c>
      <c r="D256" s="3">
        <v>19</v>
      </c>
      <c r="F256" s="3">
        <f t="shared" si="6"/>
        <v>5.7911999999999999</v>
      </c>
      <c r="G256" s="3">
        <f t="shared" si="7"/>
        <v>34.691147459206192</v>
      </c>
      <c r="I256">
        <v>0.03</v>
      </c>
      <c r="K256" s="10">
        <f>(9.81*(LN(I256)))+30.6</f>
        <v>-3.7993329727090241</v>
      </c>
      <c r="N256" s="3">
        <v>19.5</v>
      </c>
      <c r="O256" s="3">
        <v>19</v>
      </c>
      <c r="P256" t="s">
        <v>1106</v>
      </c>
    </row>
    <row r="257" spans="1:16" x14ac:dyDescent="0.2">
      <c r="A257">
        <v>820090801</v>
      </c>
      <c r="B257" t="s">
        <v>202</v>
      </c>
      <c r="C257" s="2">
        <v>40031</v>
      </c>
      <c r="D257" s="3">
        <v>18</v>
      </c>
      <c r="F257" s="3">
        <f t="shared" si="6"/>
        <v>5.4864000000000006</v>
      </c>
      <c r="G257" s="3">
        <f t="shared" si="7"/>
        <v>35.470256117710861</v>
      </c>
      <c r="N257" s="3">
        <v>19</v>
      </c>
      <c r="O257" s="3">
        <v>20</v>
      </c>
      <c r="P257" t="s">
        <v>1107</v>
      </c>
    </row>
    <row r="258" spans="1:16" x14ac:dyDescent="0.2">
      <c r="A258">
        <v>820090802</v>
      </c>
      <c r="B258" t="s">
        <v>202</v>
      </c>
      <c r="C258" s="2">
        <v>40038</v>
      </c>
      <c r="D258" s="3">
        <v>20</v>
      </c>
      <c r="F258" s="3">
        <f t="shared" ref="F258:F289" si="8">D258*0.3048</f>
        <v>6.0960000000000001</v>
      </c>
      <c r="G258" s="3">
        <f t="shared" ref="G258:G293" si="9" xml:space="preserve"> 60-(14.41*(LN(F258)))</f>
        <v>33.952011087081587</v>
      </c>
      <c r="I258" s="10">
        <v>0.01</v>
      </c>
      <c r="K258" s="10">
        <f>(9.81*(LN(I258)))+30.6</f>
        <v>-14.576719524543172</v>
      </c>
      <c r="N258" s="3">
        <v>21</v>
      </c>
      <c r="O258" s="3">
        <v>23</v>
      </c>
      <c r="P258" t="s">
        <v>1108</v>
      </c>
    </row>
    <row r="259" spans="1:16" x14ac:dyDescent="0.2">
      <c r="A259">
        <v>820090803</v>
      </c>
      <c r="B259" t="s">
        <v>202</v>
      </c>
      <c r="C259" s="2">
        <v>40045</v>
      </c>
      <c r="D259" s="3">
        <v>19</v>
      </c>
      <c r="F259" s="3">
        <f t="shared" si="8"/>
        <v>5.7911999999999999</v>
      </c>
      <c r="G259" s="3">
        <f t="shared" si="9"/>
        <v>34.691147459206192</v>
      </c>
      <c r="N259" s="3">
        <v>20</v>
      </c>
      <c r="O259" s="3">
        <v>20</v>
      </c>
      <c r="P259" t="s">
        <v>1109</v>
      </c>
    </row>
    <row r="260" spans="1:16" x14ac:dyDescent="0.2">
      <c r="A260">
        <v>820090804</v>
      </c>
      <c r="B260" t="s">
        <v>202</v>
      </c>
      <c r="C260" s="2">
        <v>40052</v>
      </c>
      <c r="D260" s="3">
        <v>22</v>
      </c>
      <c r="F260" s="3">
        <f t="shared" si="8"/>
        <v>6.7056000000000004</v>
      </c>
      <c r="G260" s="3">
        <f t="shared" si="9"/>
        <v>32.57859139610126</v>
      </c>
      <c r="I260" s="10">
        <v>0.01</v>
      </c>
      <c r="K260" s="10">
        <f>(9.81*(LN(I260)))+30.6</f>
        <v>-14.576719524543172</v>
      </c>
      <c r="N260" s="3">
        <v>20</v>
      </c>
      <c r="O260" s="3">
        <v>17</v>
      </c>
      <c r="P260" t="s">
        <v>1110</v>
      </c>
    </row>
    <row r="261" spans="1:16" x14ac:dyDescent="0.2">
      <c r="A261">
        <v>820090901</v>
      </c>
      <c r="B261" t="s">
        <v>202</v>
      </c>
      <c r="C261" s="2">
        <v>40059</v>
      </c>
      <c r="D261" s="3">
        <v>24</v>
      </c>
      <c r="E261" s="3">
        <f>AVERAGE(D248:D260)</f>
        <v>23.23076923076923</v>
      </c>
      <c r="F261" s="3">
        <f t="shared" si="8"/>
        <v>7.3152000000000008</v>
      </c>
      <c r="G261" s="3">
        <f t="shared" si="9"/>
        <v>31.324757453680697</v>
      </c>
      <c r="H261" s="3">
        <f>AVERAGE(G248:G261)</f>
        <v>31.996306127200434</v>
      </c>
      <c r="J261" s="3">
        <f>AVERAGE(I248:I261)</f>
        <v>0.29714285714285704</v>
      </c>
      <c r="L261" s="3">
        <f>AVERAGE(K248:K261)</f>
        <v>8.9249512246191287</v>
      </c>
      <c r="M261" s="10">
        <f>AVERAGE(L261,H261)</f>
        <v>20.460628675909781</v>
      </c>
      <c r="N261" s="3">
        <v>19</v>
      </c>
      <c r="O261" s="3">
        <v>19</v>
      </c>
      <c r="P261" t="s">
        <v>1111</v>
      </c>
    </row>
    <row r="262" spans="1:16" x14ac:dyDescent="0.2">
      <c r="A262">
        <v>820100601</v>
      </c>
      <c r="B262" t="s">
        <v>202</v>
      </c>
      <c r="C262" s="2">
        <v>40335</v>
      </c>
      <c r="D262" s="3">
        <v>27</v>
      </c>
      <c r="F262" s="3">
        <f t="shared" si="8"/>
        <v>8.2295999999999996</v>
      </c>
      <c r="G262" s="3">
        <f t="shared" si="9"/>
        <v>29.627503909872214</v>
      </c>
      <c r="I262" s="12">
        <v>0.1</v>
      </c>
      <c r="K262" s="10">
        <f>(9.81*(LN(I262)))+30.6</f>
        <v>8.0116402377284146</v>
      </c>
      <c r="N262" s="3">
        <v>18</v>
      </c>
      <c r="O262" s="3">
        <v>15</v>
      </c>
      <c r="P262" t="s">
        <v>1233</v>
      </c>
    </row>
    <row r="263" spans="1:16" x14ac:dyDescent="0.2">
      <c r="A263">
        <v>820100602</v>
      </c>
      <c r="B263" t="s">
        <v>202</v>
      </c>
      <c r="C263" s="2">
        <v>40339</v>
      </c>
      <c r="D263" s="3">
        <v>25</v>
      </c>
      <c r="F263" s="3">
        <f t="shared" si="8"/>
        <v>7.62</v>
      </c>
      <c r="G263" s="3">
        <f t="shared" si="9"/>
        <v>30.736512512643824</v>
      </c>
      <c r="N263" s="3">
        <v>15</v>
      </c>
      <c r="O263" s="3">
        <v>15</v>
      </c>
      <c r="P263" t="s">
        <v>1234</v>
      </c>
    </row>
    <row r="264" spans="1:16" x14ac:dyDescent="0.2">
      <c r="A264">
        <v>820100603</v>
      </c>
      <c r="B264" t="s">
        <v>202</v>
      </c>
      <c r="C264" s="2">
        <v>40346</v>
      </c>
      <c r="D264" s="3">
        <v>28</v>
      </c>
      <c r="F264" s="3">
        <f t="shared" si="8"/>
        <v>8.5343999999999998</v>
      </c>
      <c r="G264" s="3">
        <f t="shared" si="9"/>
        <v>29.103446157369909</v>
      </c>
      <c r="I264" s="12">
        <v>0.05</v>
      </c>
      <c r="K264" s="10">
        <f>(9.81*(LN(I264)))+30.6</f>
        <v>1.2118663964353509</v>
      </c>
      <c r="N264" s="3">
        <v>17.5</v>
      </c>
      <c r="O264" s="3">
        <v>22</v>
      </c>
      <c r="P264" t="s">
        <v>1235</v>
      </c>
    </row>
    <row r="265" spans="1:16" x14ac:dyDescent="0.2">
      <c r="A265">
        <v>820100604</v>
      </c>
      <c r="B265" t="s">
        <v>202</v>
      </c>
      <c r="C265" s="2">
        <v>40353</v>
      </c>
      <c r="D265" s="3">
        <v>20</v>
      </c>
      <c r="F265" s="3">
        <f t="shared" si="8"/>
        <v>6.0960000000000001</v>
      </c>
      <c r="G265" s="3">
        <f t="shared" si="9"/>
        <v>33.952011087081587</v>
      </c>
      <c r="N265" s="3">
        <v>18</v>
      </c>
      <c r="O265" s="3">
        <v>17.5</v>
      </c>
      <c r="P265" t="s">
        <v>1236</v>
      </c>
    </row>
    <row r="266" spans="1:16" x14ac:dyDescent="0.2">
      <c r="A266">
        <v>820100701</v>
      </c>
      <c r="B266" t="s">
        <v>202</v>
      </c>
      <c r="C266" s="2">
        <v>40360</v>
      </c>
      <c r="D266" s="3">
        <v>23</v>
      </c>
      <c r="F266" s="3">
        <f t="shared" si="8"/>
        <v>7.0104000000000006</v>
      </c>
      <c r="G266" s="3">
        <f t="shared" si="9"/>
        <v>31.938041497455547</v>
      </c>
      <c r="I266" s="12">
        <v>0.05</v>
      </c>
      <c r="K266" s="10">
        <f>(9.81*(LN(I266)))+30.6</f>
        <v>1.2118663964353509</v>
      </c>
      <c r="N266" s="3">
        <v>18</v>
      </c>
      <c r="O266" s="3">
        <v>18</v>
      </c>
      <c r="P266" t="s">
        <v>1237</v>
      </c>
    </row>
    <row r="267" spans="1:16" x14ac:dyDescent="0.2">
      <c r="A267">
        <v>820100702</v>
      </c>
      <c r="B267" t="s">
        <v>202</v>
      </c>
      <c r="C267" s="2">
        <v>40367</v>
      </c>
      <c r="D267" s="3">
        <v>24</v>
      </c>
      <c r="F267" s="3">
        <f t="shared" si="8"/>
        <v>7.3152000000000008</v>
      </c>
      <c r="G267" s="3">
        <f t="shared" si="9"/>
        <v>31.324757453680697</v>
      </c>
      <c r="N267" s="3">
        <v>22</v>
      </c>
      <c r="O267" s="3">
        <v>24</v>
      </c>
      <c r="P267" t="s">
        <v>1238</v>
      </c>
    </row>
    <row r="268" spans="1:16" x14ac:dyDescent="0.2">
      <c r="A268">
        <v>820100703</v>
      </c>
      <c r="B268" t="s">
        <v>202</v>
      </c>
      <c r="C268" s="2">
        <v>40374</v>
      </c>
      <c r="D268" s="3">
        <v>16</v>
      </c>
      <c r="F268" s="3">
        <f t="shared" si="8"/>
        <v>4.8768000000000002</v>
      </c>
      <c r="G268" s="3">
        <f t="shared" si="9"/>
        <v>37.167509661519347</v>
      </c>
      <c r="I268" s="12">
        <v>0.7</v>
      </c>
      <c r="K268" s="10">
        <f>(9.81*(LN(I268)))+30.6</f>
        <v>27.101018799961036</v>
      </c>
      <c r="N268" s="3">
        <v>24</v>
      </c>
      <c r="O268" s="3">
        <v>24</v>
      </c>
      <c r="P268" t="s">
        <v>1239</v>
      </c>
    </row>
    <row r="269" spans="1:16" x14ac:dyDescent="0.2">
      <c r="A269">
        <v>820100704</v>
      </c>
      <c r="B269" t="s">
        <v>202</v>
      </c>
      <c r="C269" s="2">
        <v>40382</v>
      </c>
      <c r="D269" s="3">
        <v>18</v>
      </c>
      <c r="F269" s="3">
        <f t="shared" si="8"/>
        <v>5.4864000000000006</v>
      </c>
      <c r="G269" s="3">
        <f t="shared" si="9"/>
        <v>35.470256117710861</v>
      </c>
      <c r="N269" s="3">
        <v>22</v>
      </c>
      <c r="O269" s="3">
        <v>25</v>
      </c>
      <c r="P269" t="s">
        <v>1240</v>
      </c>
    </row>
    <row r="270" spans="1:16" x14ac:dyDescent="0.2">
      <c r="A270">
        <v>820100705</v>
      </c>
      <c r="B270" t="s">
        <v>202</v>
      </c>
      <c r="C270" s="2">
        <v>40388</v>
      </c>
      <c r="D270" s="3">
        <v>21</v>
      </c>
      <c r="F270" s="3">
        <f t="shared" si="8"/>
        <v>6.4008000000000003</v>
      </c>
      <c r="G270" s="3">
        <f t="shared" si="9"/>
        <v>33.248944821400073</v>
      </c>
      <c r="I270" s="12">
        <v>0.05</v>
      </c>
      <c r="K270" s="10">
        <f>(9.81*(LN(I270)))+30.6</f>
        <v>1.2118663964353509</v>
      </c>
      <c r="N270" s="3">
        <v>22</v>
      </c>
      <c r="O270" s="3">
        <v>20</v>
      </c>
      <c r="P270" t="s">
        <v>1241</v>
      </c>
    </row>
    <row r="271" spans="1:16" x14ac:dyDescent="0.2">
      <c r="A271">
        <v>820100801</v>
      </c>
      <c r="B271" t="s">
        <v>202</v>
      </c>
      <c r="C271" s="2">
        <v>40395</v>
      </c>
      <c r="D271" s="3">
        <v>22</v>
      </c>
      <c r="F271" s="3">
        <f t="shared" si="8"/>
        <v>6.7056000000000004</v>
      </c>
      <c r="G271" s="3">
        <f t="shared" si="9"/>
        <v>32.57859139610126</v>
      </c>
      <c r="N271" s="3">
        <v>22</v>
      </c>
      <c r="O271" s="3">
        <v>22</v>
      </c>
      <c r="P271" t="s">
        <v>1242</v>
      </c>
    </row>
    <row r="272" spans="1:16" x14ac:dyDescent="0.2">
      <c r="A272">
        <v>820100802</v>
      </c>
      <c r="B272" t="s">
        <v>202</v>
      </c>
      <c r="C272" s="2">
        <v>40402</v>
      </c>
      <c r="D272" s="3">
        <v>15</v>
      </c>
      <c r="F272" s="3">
        <f t="shared" si="8"/>
        <v>4.5720000000000001</v>
      </c>
      <c r="G272" s="3">
        <f t="shared" si="9"/>
        <v>38.097509751111744</v>
      </c>
      <c r="I272" s="12">
        <v>0.2</v>
      </c>
      <c r="K272" s="10">
        <f>(9.81*(LN(I272)))+30.6</f>
        <v>14.811414079021477</v>
      </c>
      <c r="N272" s="3">
        <v>24</v>
      </c>
      <c r="O272" s="3">
        <v>25</v>
      </c>
      <c r="P272" t="s">
        <v>1243</v>
      </c>
    </row>
    <row r="273" spans="1:16" x14ac:dyDescent="0.2">
      <c r="A273">
        <v>820100803</v>
      </c>
      <c r="B273" t="s">
        <v>202</v>
      </c>
      <c r="C273" s="2">
        <v>40409</v>
      </c>
      <c r="D273" s="3">
        <v>16</v>
      </c>
      <c r="F273" s="3">
        <f t="shared" si="8"/>
        <v>4.8768000000000002</v>
      </c>
      <c r="G273" s="3">
        <f t="shared" si="9"/>
        <v>37.167509661519347</v>
      </c>
      <c r="I273"/>
      <c r="N273" s="3">
        <v>22</v>
      </c>
      <c r="O273" s="3">
        <v>25</v>
      </c>
      <c r="P273" t="s">
        <v>1244</v>
      </c>
    </row>
    <row r="274" spans="1:16" s="40" customFormat="1" x14ac:dyDescent="0.2">
      <c r="A274" s="40">
        <v>820100901</v>
      </c>
      <c r="B274" s="40" t="s">
        <v>202</v>
      </c>
      <c r="C274" s="41">
        <v>40423</v>
      </c>
      <c r="D274" s="42">
        <v>15</v>
      </c>
      <c r="E274" s="42">
        <f>AVERAGE(D262:D274)</f>
        <v>20.76923076923077</v>
      </c>
      <c r="F274" s="42">
        <f t="shared" si="8"/>
        <v>4.5720000000000001</v>
      </c>
      <c r="G274" s="42">
        <f t="shared" si="9"/>
        <v>38.097509751111744</v>
      </c>
      <c r="H274" s="42">
        <f>AVERAGE(G262:G274)</f>
        <v>33.731546444506009</v>
      </c>
      <c r="I274" s="43">
        <v>0.1</v>
      </c>
      <c r="J274" s="42">
        <f>AVERAGE(I262:I274)</f>
        <v>0.17857142857142858</v>
      </c>
      <c r="K274" s="44">
        <f>(9.81*(LN(I274)))+30.6</f>
        <v>8.0116402377284146</v>
      </c>
      <c r="L274" s="42">
        <f>AVERAGE(K262:K274)</f>
        <v>8.7959017919636278</v>
      </c>
      <c r="M274" s="44">
        <f>AVERAGE(L274,H274)</f>
        <v>21.263724118234819</v>
      </c>
      <c r="N274" s="42">
        <v>21</v>
      </c>
      <c r="O274" s="42">
        <v>24</v>
      </c>
      <c r="P274" s="40" t="s">
        <v>1245</v>
      </c>
    </row>
    <row r="275" spans="1:16" x14ac:dyDescent="0.2">
      <c r="A275" s="37">
        <v>820110601</v>
      </c>
      <c r="B275" s="37" t="s">
        <v>202</v>
      </c>
      <c r="C275" s="2">
        <v>40707</v>
      </c>
      <c r="D275" s="3">
        <v>29</v>
      </c>
      <c r="F275" s="3">
        <f t="shared" si="8"/>
        <v>8.8391999999999999</v>
      </c>
      <c r="G275" s="3">
        <f t="shared" si="9"/>
        <v>28.597780238889502</v>
      </c>
      <c r="I275" s="10">
        <v>0.1</v>
      </c>
      <c r="K275" s="10">
        <f>(9.81*(LN(I275)))+30.6</f>
        <v>8.0116402377284146</v>
      </c>
      <c r="N275" s="3">
        <v>10</v>
      </c>
      <c r="O275" s="3">
        <v>12</v>
      </c>
      <c r="P275" s="36" t="s">
        <v>1737</v>
      </c>
    </row>
    <row r="276" spans="1:16" x14ac:dyDescent="0.2">
      <c r="A276" s="37">
        <v>820110602</v>
      </c>
      <c r="B276" s="37" t="s">
        <v>202</v>
      </c>
      <c r="C276" s="2">
        <v>40704</v>
      </c>
      <c r="D276" s="3">
        <v>22</v>
      </c>
      <c r="F276" s="3">
        <f t="shared" si="8"/>
        <v>6.7056000000000004</v>
      </c>
      <c r="G276" s="3">
        <f t="shared" si="9"/>
        <v>32.57859139610126</v>
      </c>
      <c r="N276" s="3">
        <v>14</v>
      </c>
      <c r="O276" s="3">
        <v>13</v>
      </c>
      <c r="P276" s="36" t="s">
        <v>1738</v>
      </c>
    </row>
    <row r="277" spans="1:16" x14ac:dyDescent="0.2">
      <c r="A277" s="37">
        <v>820110603</v>
      </c>
      <c r="B277" s="37" t="s">
        <v>202</v>
      </c>
      <c r="C277" s="2">
        <v>40710</v>
      </c>
      <c r="D277" s="3">
        <v>27</v>
      </c>
      <c r="F277" s="3">
        <f t="shared" si="8"/>
        <v>8.2295999999999996</v>
      </c>
      <c r="G277" s="3">
        <f t="shared" si="9"/>
        <v>29.627503909872214</v>
      </c>
      <c r="I277" s="10">
        <v>0.02</v>
      </c>
      <c r="K277" s="10">
        <f>(9.81*(LN(I277)))+30.6</f>
        <v>-7.776945683250112</v>
      </c>
      <c r="N277" s="3">
        <v>10</v>
      </c>
      <c r="O277" s="3">
        <v>12</v>
      </c>
      <c r="P277" s="36" t="s">
        <v>1739</v>
      </c>
    </row>
    <row r="278" spans="1:16" x14ac:dyDescent="0.2">
      <c r="A278" s="37">
        <v>820110604</v>
      </c>
      <c r="B278" s="37" t="s">
        <v>202</v>
      </c>
      <c r="C278" s="2">
        <v>40717</v>
      </c>
      <c r="D278" s="3">
        <v>23</v>
      </c>
      <c r="F278" s="3">
        <f t="shared" si="8"/>
        <v>7.0104000000000006</v>
      </c>
      <c r="G278" s="3">
        <f t="shared" si="9"/>
        <v>31.938041497455547</v>
      </c>
      <c r="N278" s="3">
        <v>19</v>
      </c>
      <c r="O278" s="3">
        <v>20</v>
      </c>
      <c r="P278" s="36" t="s">
        <v>1740</v>
      </c>
    </row>
    <row r="279" spans="1:16" x14ac:dyDescent="0.2">
      <c r="A279" s="37">
        <v>820110605</v>
      </c>
      <c r="B279" s="37" t="s">
        <v>202</v>
      </c>
      <c r="C279" s="2">
        <v>40724</v>
      </c>
      <c r="D279" s="3">
        <v>28</v>
      </c>
      <c r="F279" s="3">
        <f t="shared" si="8"/>
        <v>8.5343999999999998</v>
      </c>
      <c r="G279" s="3">
        <f t="shared" si="9"/>
        <v>29.103446157369909</v>
      </c>
      <c r="I279" s="10">
        <v>0.1</v>
      </c>
      <c r="K279" s="10">
        <f>(9.81*(LN(I279)))+30.6</f>
        <v>8.0116402377284146</v>
      </c>
      <c r="N279" s="3">
        <v>19</v>
      </c>
      <c r="O279" s="3">
        <v>23</v>
      </c>
      <c r="P279" s="36" t="s">
        <v>1741</v>
      </c>
    </row>
    <row r="280" spans="1:16" x14ac:dyDescent="0.2">
      <c r="A280" s="37">
        <v>820110701</v>
      </c>
      <c r="B280" s="37" t="s">
        <v>202</v>
      </c>
      <c r="C280" s="2">
        <v>40730</v>
      </c>
      <c r="D280" s="3">
        <v>24</v>
      </c>
      <c r="F280" s="3">
        <f t="shared" si="8"/>
        <v>7.3152000000000008</v>
      </c>
      <c r="G280" s="3">
        <f t="shared" si="9"/>
        <v>31.324757453680697</v>
      </c>
      <c r="N280" s="3">
        <v>21</v>
      </c>
      <c r="O280" s="3">
        <v>25</v>
      </c>
      <c r="P280" s="36" t="s">
        <v>1744</v>
      </c>
    </row>
    <row r="281" spans="1:16" x14ac:dyDescent="0.2">
      <c r="A281" s="37">
        <v>820110702</v>
      </c>
      <c r="B281" s="37" t="s">
        <v>202</v>
      </c>
      <c r="C281" s="2">
        <v>40738</v>
      </c>
      <c r="D281" s="3">
        <v>25</v>
      </c>
      <c r="F281" s="3">
        <f t="shared" si="8"/>
        <v>7.62</v>
      </c>
      <c r="G281" s="3">
        <f t="shared" si="9"/>
        <v>30.736512512643824</v>
      </c>
      <c r="I281" s="10">
        <v>0.22</v>
      </c>
      <c r="K281" s="10">
        <f>(9.81*(LN(I281)))+30.6</f>
        <v>15.746406942901903</v>
      </c>
      <c r="N281" s="3">
        <v>24</v>
      </c>
      <c r="O281" s="3">
        <v>25</v>
      </c>
      <c r="P281" s="36" t="s">
        <v>1745</v>
      </c>
    </row>
    <row r="282" spans="1:16" x14ac:dyDescent="0.2">
      <c r="A282" s="37">
        <v>820110703</v>
      </c>
      <c r="B282" s="37" t="s">
        <v>202</v>
      </c>
      <c r="C282" s="2">
        <v>40745</v>
      </c>
      <c r="D282" s="3">
        <v>18</v>
      </c>
      <c r="F282" s="3">
        <f t="shared" si="8"/>
        <v>5.4864000000000006</v>
      </c>
      <c r="G282" s="3">
        <f t="shared" si="9"/>
        <v>35.470256117710861</v>
      </c>
      <c r="N282" s="3">
        <v>25</v>
      </c>
      <c r="O282" s="3">
        <v>28</v>
      </c>
      <c r="P282" s="36" t="s">
        <v>1742</v>
      </c>
    </row>
    <row r="283" spans="1:16" x14ac:dyDescent="0.2">
      <c r="A283" s="37">
        <v>820110704</v>
      </c>
      <c r="B283" s="37" t="s">
        <v>202</v>
      </c>
      <c r="C283" s="2">
        <v>40752</v>
      </c>
      <c r="D283" s="3">
        <v>15</v>
      </c>
      <c r="F283" s="3">
        <f t="shared" si="8"/>
        <v>4.5720000000000001</v>
      </c>
      <c r="G283" s="3">
        <f t="shared" si="9"/>
        <v>38.097509751111744</v>
      </c>
      <c r="I283" s="10">
        <v>0.31</v>
      </c>
      <c r="K283" s="10">
        <f>(9.81*(LN(I283)))+30.6</f>
        <v>19.110694951456111</v>
      </c>
      <c r="N283" s="3">
        <v>24</v>
      </c>
      <c r="O283" s="3">
        <v>27</v>
      </c>
      <c r="P283" s="36" t="s">
        <v>1746</v>
      </c>
    </row>
    <row r="284" spans="1:16" x14ac:dyDescent="0.2">
      <c r="A284" s="37">
        <v>820110801</v>
      </c>
      <c r="B284" s="37" t="s">
        <v>202</v>
      </c>
      <c r="C284" s="2">
        <v>40759</v>
      </c>
      <c r="D284" s="3">
        <v>14</v>
      </c>
      <c r="F284" s="3">
        <f t="shared" si="8"/>
        <v>4.2671999999999999</v>
      </c>
      <c r="G284" s="3">
        <f t="shared" si="9"/>
        <v>39.091697029238723</v>
      </c>
      <c r="N284" s="3">
        <v>26</v>
      </c>
      <c r="O284" s="3">
        <v>28</v>
      </c>
      <c r="P284" s="36" t="s">
        <v>1743</v>
      </c>
    </row>
    <row r="285" spans="1:16" x14ac:dyDescent="0.2">
      <c r="A285" s="37">
        <v>820110802</v>
      </c>
      <c r="B285" s="37" t="s">
        <v>202</v>
      </c>
      <c r="C285" s="2">
        <v>40766</v>
      </c>
      <c r="D285" s="3">
        <v>15</v>
      </c>
      <c r="F285" s="3">
        <f t="shared" si="8"/>
        <v>4.5720000000000001</v>
      </c>
      <c r="G285" s="3">
        <f t="shared" si="9"/>
        <v>38.097509751111744</v>
      </c>
      <c r="I285" s="10">
        <v>0.04</v>
      </c>
      <c r="K285" s="10">
        <f>(9.81*(LN(I285)))+30.6</f>
        <v>-0.97717184195704831</v>
      </c>
      <c r="N285" s="3">
        <v>24</v>
      </c>
      <c r="O285" s="3">
        <v>26</v>
      </c>
      <c r="P285" s="36" t="s">
        <v>1747</v>
      </c>
    </row>
    <row r="286" spans="1:16" x14ac:dyDescent="0.2">
      <c r="A286" s="37">
        <v>820110803</v>
      </c>
      <c r="B286" s="37" t="s">
        <v>202</v>
      </c>
      <c r="C286" s="2">
        <v>40773</v>
      </c>
      <c r="D286" s="3">
        <v>20</v>
      </c>
      <c r="F286" s="3">
        <f t="shared" si="8"/>
        <v>6.0960000000000001</v>
      </c>
      <c r="G286" s="3">
        <f t="shared" si="9"/>
        <v>33.952011087081587</v>
      </c>
      <c r="N286" s="3">
        <v>23</v>
      </c>
      <c r="O286" s="3">
        <v>24</v>
      </c>
      <c r="P286" s="36" t="s">
        <v>1748</v>
      </c>
    </row>
    <row r="287" spans="1:16" x14ac:dyDescent="0.2">
      <c r="A287" s="37">
        <v>820110804</v>
      </c>
      <c r="B287" s="37" t="s">
        <v>202</v>
      </c>
      <c r="C287" s="2">
        <v>40780</v>
      </c>
      <c r="D287" s="3">
        <v>18</v>
      </c>
      <c r="F287" s="3">
        <f t="shared" si="8"/>
        <v>5.4864000000000006</v>
      </c>
      <c r="G287" s="3">
        <f t="shared" si="9"/>
        <v>35.470256117710861</v>
      </c>
      <c r="I287" s="10">
        <v>0.23</v>
      </c>
      <c r="K287" s="10">
        <f>(9.81*(LN(I287)))+30.6</f>
        <v>16.182478733721783</v>
      </c>
      <c r="N287" s="3">
        <v>22</v>
      </c>
      <c r="O287" s="3">
        <v>22</v>
      </c>
      <c r="P287" s="36" t="s">
        <v>1749</v>
      </c>
    </row>
    <row r="288" spans="1:16" s="40" customFormat="1" x14ac:dyDescent="0.2">
      <c r="A288" s="40">
        <v>820110901</v>
      </c>
      <c r="B288" s="40" t="s">
        <v>202</v>
      </c>
      <c r="C288" s="41">
        <v>40787</v>
      </c>
      <c r="D288" s="42">
        <v>20</v>
      </c>
      <c r="E288" s="42">
        <f>AVERAGE(D275:D288)</f>
        <v>21.285714285714285</v>
      </c>
      <c r="F288" s="42">
        <f t="shared" si="8"/>
        <v>6.0960000000000001</v>
      </c>
      <c r="G288" s="42">
        <f t="shared" si="9"/>
        <v>33.952011087081587</v>
      </c>
      <c r="H288" s="42">
        <f>AVERAGE(G275:G288)</f>
        <v>33.431277436218572</v>
      </c>
      <c r="I288" s="44"/>
      <c r="J288" s="42">
        <f>AVERAGE(I275:I288)</f>
        <v>0.14571428571428571</v>
      </c>
      <c r="K288" s="44"/>
      <c r="L288" s="42">
        <f>AVERAGE(K275:K288)</f>
        <v>8.3298205111899239</v>
      </c>
      <c r="M288" s="44">
        <f>AVERAGE(L288,H288)</f>
        <v>20.880548973704247</v>
      </c>
      <c r="N288" s="42">
        <v>24</v>
      </c>
      <c r="O288" s="42">
        <v>28</v>
      </c>
      <c r="P288" s="336" t="s">
        <v>1750</v>
      </c>
    </row>
    <row r="289" spans="1:16" x14ac:dyDescent="0.2">
      <c r="A289" s="113">
        <f>IF(MONTH(C289)=MONTH(C288),(A288+1),(8*100000000+(YEAR(C289)*10000)+(MONTH(C289)*100)+1))</f>
        <v>820130601</v>
      </c>
      <c r="B289" s="37" t="s">
        <v>202</v>
      </c>
      <c r="C289" s="2">
        <v>41431</v>
      </c>
      <c r="D289" s="3">
        <v>24</v>
      </c>
      <c r="F289" s="3">
        <f t="shared" si="8"/>
        <v>7.3152000000000008</v>
      </c>
      <c r="G289" s="3">
        <f t="shared" si="9"/>
        <v>31.324757453680697</v>
      </c>
      <c r="I289" s="325">
        <v>5.8052517251236196E-2</v>
      </c>
      <c r="K289" s="10">
        <f>(9.81*(LN(I289)))+30.6</f>
        <v>2.6767452867991786</v>
      </c>
      <c r="N289" s="3">
        <v>14</v>
      </c>
      <c r="O289" s="3">
        <v>21</v>
      </c>
      <c r="P289" s="48" t="s">
        <v>2268</v>
      </c>
    </row>
    <row r="290" spans="1:16" x14ac:dyDescent="0.2">
      <c r="A290" s="113">
        <f t="shared" ref="A290:A300" si="10">IF(MONTH(C290)=MONTH(C289),(A289+1),(8*100000000+(YEAR(C290)*10000)+(MONTH(C290)*100)+1))</f>
        <v>820130602</v>
      </c>
      <c r="B290" s="37" t="s">
        <v>202</v>
      </c>
      <c r="C290" s="2">
        <v>41438</v>
      </c>
      <c r="D290" s="3">
        <v>24</v>
      </c>
      <c r="F290" s="3">
        <f t="shared" ref="F290:F311" si="11">D290*0.3048</f>
        <v>7.3152000000000008</v>
      </c>
      <c r="G290" s="3">
        <f t="shared" si="9"/>
        <v>31.324757453680697</v>
      </c>
      <c r="I290" s="3"/>
      <c r="N290" s="3">
        <v>15</v>
      </c>
      <c r="O290" s="3">
        <v>19</v>
      </c>
      <c r="P290" s="48" t="s">
        <v>2269</v>
      </c>
    </row>
    <row r="291" spans="1:16" x14ac:dyDescent="0.2">
      <c r="A291" s="113">
        <f t="shared" si="10"/>
        <v>820130603</v>
      </c>
      <c r="B291" s="37" t="s">
        <v>202</v>
      </c>
      <c r="C291" s="2">
        <v>41445</v>
      </c>
      <c r="D291" s="3">
        <v>30</v>
      </c>
      <c r="F291" s="3">
        <f t="shared" si="11"/>
        <v>9.1440000000000001</v>
      </c>
      <c r="G291" s="3">
        <f t="shared" si="9"/>
        <v>28.109258879242937</v>
      </c>
      <c r="I291" s="325">
        <v>9.8689279327101517E-2</v>
      </c>
      <c r="K291" s="10">
        <f>(9.81*(LN(I291)))+30.6</f>
        <v>7.8822084297190678</v>
      </c>
      <c r="N291" s="3">
        <v>18</v>
      </c>
      <c r="O291" s="3">
        <v>25</v>
      </c>
      <c r="P291" s="48" t="s">
        <v>2270</v>
      </c>
    </row>
    <row r="292" spans="1:16" x14ac:dyDescent="0.2">
      <c r="A292" s="113">
        <f t="shared" si="10"/>
        <v>820130604</v>
      </c>
      <c r="B292" s="37" t="s">
        <v>202</v>
      </c>
      <c r="C292" s="2">
        <v>41452</v>
      </c>
      <c r="D292" s="3">
        <v>23</v>
      </c>
      <c r="F292" s="3">
        <f t="shared" si="11"/>
        <v>7.0104000000000006</v>
      </c>
      <c r="G292" s="3">
        <f t="shared" si="9"/>
        <v>31.938041497455547</v>
      </c>
      <c r="N292" s="3">
        <v>23</v>
      </c>
      <c r="O292" s="3">
        <v>23</v>
      </c>
      <c r="P292" s="48" t="s">
        <v>2271</v>
      </c>
    </row>
    <row r="293" spans="1:16" x14ac:dyDescent="0.2">
      <c r="A293" s="113">
        <f t="shared" si="10"/>
        <v>820130701</v>
      </c>
      <c r="B293" s="37" t="s">
        <v>202</v>
      </c>
      <c r="C293" s="2">
        <v>41457</v>
      </c>
      <c r="D293" s="3">
        <v>27</v>
      </c>
      <c r="F293" s="3">
        <f t="shared" si="11"/>
        <v>8.2295999999999996</v>
      </c>
      <c r="G293" s="3">
        <f t="shared" si="9"/>
        <v>29.627503909872214</v>
      </c>
      <c r="I293" s="325">
        <v>0.1175563474337533</v>
      </c>
      <c r="K293" s="10">
        <f>(9.81*(LN(I293)))+30.6</f>
        <v>9.5983840492780921</v>
      </c>
      <c r="N293" s="3">
        <v>22</v>
      </c>
      <c r="O293" s="3">
        <v>22</v>
      </c>
      <c r="P293" s="48" t="s">
        <v>2272</v>
      </c>
    </row>
    <row r="294" spans="1:16" x14ac:dyDescent="0.2">
      <c r="A294" s="113">
        <f t="shared" si="10"/>
        <v>820130702</v>
      </c>
      <c r="B294" s="37" t="s">
        <v>202</v>
      </c>
      <c r="C294" s="2">
        <v>41466</v>
      </c>
      <c r="D294" s="3">
        <v>21</v>
      </c>
      <c r="F294" s="3">
        <f t="shared" si="11"/>
        <v>6.4008000000000003</v>
      </c>
      <c r="G294" s="3">
        <f t="shared" ref="G294:G311" si="12" xml:space="preserve"> 60-(14.41*(LN(F294)))</f>
        <v>33.248944821400073</v>
      </c>
      <c r="N294" s="3">
        <v>22</v>
      </c>
      <c r="O294" s="3">
        <v>21</v>
      </c>
      <c r="P294" s="8" t="s">
        <v>2273</v>
      </c>
    </row>
    <row r="295" spans="1:16" x14ac:dyDescent="0.2">
      <c r="A295" s="113">
        <f t="shared" si="10"/>
        <v>820130703</v>
      </c>
      <c r="B295" s="37" t="s">
        <v>202</v>
      </c>
      <c r="C295" s="2">
        <v>41473</v>
      </c>
      <c r="D295" s="3">
        <v>15</v>
      </c>
      <c r="F295" s="3">
        <f t="shared" si="11"/>
        <v>4.5720000000000001</v>
      </c>
      <c r="G295" s="3">
        <f t="shared" si="12"/>
        <v>38.097509751111744</v>
      </c>
      <c r="I295" s="325">
        <v>5.2247265526112585E-2</v>
      </c>
      <c r="K295" s="10">
        <f>(9.81*(LN(I295)))+30.6</f>
        <v>1.6431586281959056</v>
      </c>
      <c r="N295" s="3">
        <v>26</v>
      </c>
      <c r="O295" s="3">
        <v>28</v>
      </c>
      <c r="P295" s="8" t="s">
        <v>2274</v>
      </c>
    </row>
    <row r="296" spans="1:16" x14ac:dyDescent="0.2">
      <c r="A296" s="113">
        <f t="shared" si="10"/>
        <v>820130704</v>
      </c>
      <c r="B296" s="37" t="s">
        <v>202</v>
      </c>
      <c r="C296" s="2">
        <v>41480</v>
      </c>
      <c r="D296" s="3">
        <v>14</v>
      </c>
      <c r="F296" s="3">
        <f t="shared" si="11"/>
        <v>4.2671999999999999</v>
      </c>
      <c r="G296" s="3">
        <f t="shared" si="12"/>
        <v>39.091697029238723</v>
      </c>
      <c r="N296" s="3">
        <v>22</v>
      </c>
      <c r="O296" s="3">
        <v>26</v>
      </c>
      <c r="P296" s="8" t="s">
        <v>2275</v>
      </c>
    </row>
    <row r="297" spans="1:16" x14ac:dyDescent="0.2">
      <c r="A297" s="113">
        <f t="shared" si="10"/>
        <v>820130801</v>
      </c>
      <c r="B297" s="37" t="s">
        <v>202</v>
      </c>
      <c r="C297" s="2">
        <v>41487</v>
      </c>
      <c r="D297" s="3">
        <v>16</v>
      </c>
      <c r="F297" s="3">
        <f t="shared" si="11"/>
        <v>4.8768000000000002</v>
      </c>
      <c r="G297" s="3">
        <f xml:space="preserve"> 60-(14.41*(LN(F297)))</f>
        <v>37.167509661519347</v>
      </c>
      <c r="I297" s="325">
        <v>1.0246269294843189</v>
      </c>
      <c r="K297" s="10">
        <f>(9.81*(LN(I297)))+30.6</f>
        <v>30.838663321750172</v>
      </c>
      <c r="N297" s="3">
        <v>22</v>
      </c>
      <c r="O297" s="3">
        <v>24</v>
      </c>
      <c r="P297" s="8" t="s">
        <v>2276</v>
      </c>
    </row>
    <row r="298" spans="1:16" x14ac:dyDescent="0.2">
      <c r="A298" s="113">
        <f t="shared" si="10"/>
        <v>820130802</v>
      </c>
      <c r="B298" s="37" t="s">
        <v>202</v>
      </c>
      <c r="C298" s="2">
        <v>41494</v>
      </c>
      <c r="D298" s="3">
        <v>12</v>
      </c>
      <c r="F298" s="3">
        <f t="shared" si="11"/>
        <v>3.6576000000000004</v>
      </c>
      <c r="G298" s="3">
        <f t="shared" si="12"/>
        <v>41.313008325549511</v>
      </c>
      <c r="N298" s="3">
        <v>22</v>
      </c>
      <c r="O298" s="3">
        <v>22</v>
      </c>
      <c r="P298" s="8" t="s">
        <v>2277</v>
      </c>
    </row>
    <row r="299" spans="1:16" x14ac:dyDescent="0.2">
      <c r="A299" s="113">
        <f t="shared" si="10"/>
        <v>820130803</v>
      </c>
      <c r="B299" s="37" t="s">
        <v>202</v>
      </c>
      <c r="C299" s="2">
        <v>41508</v>
      </c>
      <c r="D299" s="3">
        <v>15</v>
      </c>
      <c r="F299" s="3">
        <f t="shared" si="11"/>
        <v>4.5720000000000001</v>
      </c>
      <c r="G299" s="3">
        <f t="shared" si="12"/>
        <v>38.097509751111744</v>
      </c>
      <c r="I299" s="325">
        <v>0.57762254664980017</v>
      </c>
      <c r="K299" s="10">
        <f>(9.81*(LN(I299)))+30.6</f>
        <v>25.215932013781799</v>
      </c>
      <c r="N299" s="3">
        <v>22</v>
      </c>
      <c r="O299" s="3">
        <v>26</v>
      </c>
      <c r="P299" s="8" t="s">
        <v>2279</v>
      </c>
    </row>
    <row r="300" spans="1:16" s="40" customFormat="1" x14ac:dyDescent="0.2">
      <c r="A300" s="379">
        <f t="shared" si="10"/>
        <v>820130804</v>
      </c>
      <c r="B300" s="40" t="s">
        <v>202</v>
      </c>
      <c r="C300" s="41">
        <v>41515</v>
      </c>
      <c r="D300" s="42">
        <v>15</v>
      </c>
      <c r="E300" s="42">
        <f>AVERAGE(D289:D300)</f>
        <v>19.666666666666668</v>
      </c>
      <c r="F300" s="42">
        <f t="shared" si="11"/>
        <v>4.5720000000000001</v>
      </c>
      <c r="G300" s="42">
        <f t="shared" si="12"/>
        <v>38.097509751111744</v>
      </c>
      <c r="H300" s="42">
        <f>AVERAGE(G289:G300)</f>
        <v>34.786500690414577</v>
      </c>
      <c r="I300" s="44"/>
      <c r="J300" s="42">
        <f>AVERAGE(I289:I300)</f>
        <v>0.32146581427872045</v>
      </c>
      <c r="K300" s="44"/>
      <c r="L300" s="42">
        <f>AVERAGE(K289:K300)</f>
        <v>12.975848621587369</v>
      </c>
      <c r="M300" s="44">
        <f>AVERAGE(L300,H300)</f>
        <v>23.881174656000972</v>
      </c>
      <c r="N300" s="42">
        <v>24</v>
      </c>
      <c r="O300" s="42">
        <v>28</v>
      </c>
      <c r="P300" s="351" t="s">
        <v>2278</v>
      </c>
    </row>
    <row r="301" spans="1:16" x14ac:dyDescent="0.2">
      <c r="A301" s="113">
        <f t="shared" ref="A301:A312" si="13">IF(MONTH(C301)=MONTH(C300),(A300+1),(8*100000000+(YEAR(C301)*10000)+(MONTH(C301)*100)+1))</f>
        <v>820140601</v>
      </c>
      <c r="B301" s="37" t="s">
        <v>202</v>
      </c>
      <c r="C301" s="381">
        <v>41795</v>
      </c>
      <c r="D301" s="3">
        <v>21</v>
      </c>
      <c r="F301" s="3">
        <f t="shared" si="11"/>
        <v>6.4008000000000003</v>
      </c>
      <c r="G301" s="3">
        <f t="shared" si="12"/>
        <v>33.248944821400073</v>
      </c>
      <c r="N301" s="3">
        <v>16</v>
      </c>
      <c r="O301" s="3">
        <v>20</v>
      </c>
      <c r="P301" s="49" t="s">
        <v>2421</v>
      </c>
    </row>
    <row r="302" spans="1:16" x14ac:dyDescent="0.2">
      <c r="A302" s="113">
        <f t="shared" si="13"/>
        <v>820140602</v>
      </c>
      <c r="B302" s="37" t="s">
        <v>202</v>
      </c>
      <c r="C302" s="2">
        <v>41802</v>
      </c>
      <c r="D302" s="3">
        <v>19</v>
      </c>
      <c r="F302" s="3">
        <f t="shared" si="11"/>
        <v>5.7911999999999999</v>
      </c>
      <c r="G302" s="3">
        <f t="shared" si="12"/>
        <v>34.691147459206192</v>
      </c>
      <c r="N302" s="3">
        <v>18</v>
      </c>
      <c r="O302" s="3">
        <v>22</v>
      </c>
      <c r="P302" s="49" t="s">
        <v>2422</v>
      </c>
    </row>
    <row r="303" spans="1:16" x14ac:dyDescent="0.2">
      <c r="A303" s="113">
        <f t="shared" si="13"/>
        <v>820140603</v>
      </c>
      <c r="B303" s="37" t="s">
        <v>202</v>
      </c>
      <c r="C303" s="2">
        <v>41809</v>
      </c>
      <c r="D303" s="3">
        <v>15</v>
      </c>
      <c r="F303" s="3">
        <f t="shared" si="11"/>
        <v>4.5720000000000001</v>
      </c>
      <c r="G303" s="3">
        <f t="shared" si="12"/>
        <v>38.097509751111744</v>
      </c>
      <c r="N303" s="3">
        <v>18.5</v>
      </c>
      <c r="O303" s="3">
        <v>23</v>
      </c>
      <c r="P303" s="49" t="s">
        <v>2423</v>
      </c>
    </row>
    <row r="304" spans="1:16" x14ac:dyDescent="0.2">
      <c r="A304" s="113">
        <f t="shared" si="13"/>
        <v>820140604</v>
      </c>
      <c r="B304" s="37" t="s">
        <v>202</v>
      </c>
      <c r="C304" s="2">
        <v>41816</v>
      </c>
      <c r="D304" s="3">
        <v>16</v>
      </c>
      <c r="F304" s="3">
        <f t="shared" si="11"/>
        <v>4.8768000000000002</v>
      </c>
      <c r="G304" s="3">
        <f t="shared" si="12"/>
        <v>37.167509661519347</v>
      </c>
      <c r="N304" s="3">
        <v>19.5</v>
      </c>
      <c r="O304" s="3">
        <v>23</v>
      </c>
      <c r="P304" s="49" t="s">
        <v>2428</v>
      </c>
    </row>
    <row r="305" spans="1:16" x14ac:dyDescent="0.2">
      <c r="A305" s="113">
        <f t="shared" si="13"/>
        <v>820140701</v>
      </c>
      <c r="B305" s="37" t="s">
        <v>202</v>
      </c>
      <c r="C305" s="2">
        <v>41823</v>
      </c>
      <c r="D305" s="3">
        <v>17</v>
      </c>
      <c r="F305" s="3">
        <f t="shared" si="11"/>
        <v>5.1816000000000004</v>
      </c>
      <c r="G305" s="3">
        <f t="shared" si="12"/>
        <v>36.293908861144516</v>
      </c>
      <c r="N305" s="3">
        <v>20.5</v>
      </c>
      <c r="O305" s="3">
        <v>21</v>
      </c>
      <c r="P305" s="49" t="s">
        <v>2424</v>
      </c>
    </row>
    <row r="306" spans="1:16" x14ac:dyDescent="0.2">
      <c r="A306" s="113">
        <f t="shared" si="13"/>
        <v>820140702</v>
      </c>
      <c r="B306" s="37" t="s">
        <v>202</v>
      </c>
      <c r="C306" s="2">
        <v>41830</v>
      </c>
      <c r="D306" s="3">
        <v>19</v>
      </c>
      <c r="F306" s="3">
        <f t="shared" si="11"/>
        <v>5.7911999999999999</v>
      </c>
      <c r="G306" s="3">
        <f t="shared" si="12"/>
        <v>34.691147459206192</v>
      </c>
      <c r="N306" s="3">
        <v>21</v>
      </c>
      <c r="O306" s="3">
        <v>21</v>
      </c>
      <c r="P306" s="49" t="s">
        <v>2425</v>
      </c>
    </row>
    <row r="307" spans="1:16" x14ac:dyDescent="0.2">
      <c r="A307" s="113">
        <f t="shared" si="13"/>
        <v>820140703</v>
      </c>
      <c r="B307" s="37" t="s">
        <v>202</v>
      </c>
      <c r="C307" s="2">
        <v>41837</v>
      </c>
      <c r="D307" s="3">
        <v>23</v>
      </c>
      <c r="F307" s="3">
        <f t="shared" si="11"/>
        <v>7.0104000000000006</v>
      </c>
      <c r="G307" s="3">
        <f t="shared" si="12"/>
        <v>31.938041497455547</v>
      </c>
      <c r="N307" s="3">
        <v>21</v>
      </c>
      <c r="O307" s="3">
        <v>24</v>
      </c>
      <c r="P307" s="49" t="s">
        <v>2426</v>
      </c>
    </row>
    <row r="308" spans="1:16" x14ac:dyDescent="0.2">
      <c r="A308" s="113">
        <f t="shared" si="13"/>
        <v>820140704</v>
      </c>
      <c r="B308" s="37" t="s">
        <v>202</v>
      </c>
      <c r="C308" s="381">
        <v>41844</v>
      </c>
      <c r="D308" s="3">
        <v>13</v>
      </c>
      <c r="F308" s="3">
        <f t="shared" si="11"/>
        <v>3.9624000000000001</v>
      </c>
      <c r="G308" s="3">
        <f t="shared" si="12"/>
        <v>40.159592907973853</v>
      </c>
      <c r="N308" s="3">
        <v>21</v>
      </c>
      <c r="O308" s="3">
        <v>24</v>
      </c>
      <c r="P308" s="49" t="s">
        <v>2427</v>
      </c>
    </row>
    <row r="309" spans="1:16" x14ac:dyDescent="0.2">
      <c r="A309" s="113">
        <f t="shared" si="13"/>
        <v>820140705</v>
      </c>
      <c r="B309" s="37" t="s">
        <v>202</v>
      </c>
      <c r="C309" s="2">
        <v>41851</v>
      </c>
      <c r="D309" s="3">
        <v>14</v>
      </c>
      <c r="F309" s="3">
        <f t="shared" si="11"/>
        <v>4.2671999999999999</v>
      </c>
      <c r="G309" s="3">
        <f t="shared" si="12"/>
        <v>39.091697029238723</v>
      </c>
      <c r="N309" s="3">
        <v>21</v>
      </c>
      <c r="O309" s="3">
        <v>24</v>
      </c>
      <c r="P309" s="49" t="s">
        <v>2429</v>
      </c>
    </row>
    <row r="310" spans="1:16" x14ac:dyDescent="0.2">
      <c r="A310" s="113">
        <f t="shared" si="13"/>
        <v>820140801</v>
      </c>
      <c r="B310" s="37" t="s">
        <v>202</v>
      </c>
      <c r="C310" s="2">
        <v>41858</v>
      </c>
      <c r="D310" s="3">
        <v>13</v>
      </c>
      <c r="F310" s="3">
        <f t="shared" si="11"/>
        <v>3.9624000000000001</v>
      </c>
      <c r="G310" s="3">
        <f t="shared" si="12"/>
        <v>40.159592907973853</v>
      </c>
      <c r="N310" s="3">
        <v>23</v>
      </c>
      <c r="O310" s="3">
        <v>24</v>
      </c>
      <c r="P310" s="49" t="s">
        <v>2430</v>
      </c>
    </row>
    <row r="311" spans="1:16" x14ac:dyDescent="0.2">
      <c r="A311" s="113">
        <f t="shared" si="13"/>
        <v>820140802</v>
      </c>
      <c r="B311" s="37" t="s">
        <v>202</v>
      </c>
      <c r="C311" s="2">
        <v>41872</v>
      </c>
      <c r="D311" s="3">
        <v>20</v>
      </c>
      <c r="F311" s="3">
        <f t="shared" si="11"/>
        <v>6.0960000000000001</v>
      </c>
      <c r="G311" s="3">
        <f t="shared" si="12"/>
        <v>33.952011087081587</v>
      </c>
      <c r="N311" s="3">
        <v>22</v>
      </c>
      <c r="O311" s="3">
        <v>25</v>
      </c>
      <c r="P311" s="49" t="s">
        <v>2431</v>
      </c>
    </row>
    <row r="312" spans="1:16" s="40" customFormat="1" x14ac:dyDescent="0.2">
      <c r="A312" s="379">
        <f t="shared" si="13"/>
        <v>820140803</v>
      </c>
      <c r="B312" s="40" t="s">
        <v>202</v>
      </c>
      <c r="C312" s="41">
        <v>41879</v>
      </c>
      <c r="D312" s="345" t="s">
        <v>2420</v>
      </c>
      <c r="E312" s="42">
        <f>AVERAGE(D301:D312)</f>
        <v>17.272727272727273</v>
      </c>
      <c r="F312" s="42"/>
      <c r="G312" s="42"/>
      <c r="H312" s="42">
        <f>AVERAGE(G301:G312)</f>
        <v>36.317373040301057</v>
      </c>
      <c r="I312" s="44"/>
      <c r="J312" s="42"/>
      <c r="K312" s="44"/>
      <c r="L312" s="44"/>
      <c r="M312" s="44"/>
      <c r="N312" s="42">
        <v>23</v>
      </c>
      <c r="O312" s="42">
        <v>25.5</v>
      </c>
      <c r="P312" s="341" t="s">
        <v>2432</v>
      </c>
    </row>
    <row r="313" spans="1:16" x14ac:dyDescent="0.2">
      <c r="A313" s="113"/>
      <c r="B313" s="37"/>
    </row>
    <row r="314" spans="1:16" x14ac:dyDescent="0.2">
      <c r="A314" s="113"/>
      <c r="B314" s="37"/>
    </row>
    <row r="315" spans="1:16" x14ac:dyDescent="0.2">
      <c r="A315" s="113"/>
      <c r="B315" s="37"/>
    </row>
    <row r="316" spans="1:16" x14ac:dyDescent="0.2">
      <c r="A316" s="113"/>
      <c r="B316" s="37"/>
    </row>
    <row r="317" spans="1:16" x14ac:dyDescent="0.2">
      <c r="A317" s="113"/>
      <c r="B317" s="37"/>
    </row>
    <row r="318" spans="1:16" x14ac:dyDescent="0.2">
      <c r="A318" s="113"/>
      <c r="B318" s="37"/>
    </row>
    <row r="319" spans="1:16" x14ac:dyDescent="0.2">
      <c r="A319" s="113"/>
      <c r="B319" s="37"/>
    </row>
  </sheetData>
  <phoneticPr fontId="14" type="noConversion"/>
  <pageMargins left="0.75" right="0.75" top="1" bottom="1" header="0.5" footer="0.5"/>
  <headerFooter alignWithMargins="0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6"/>
  <sheetViews>
    <sheetView workbookViewId="0">
      <pane xSplit="3" ySplit="1" topLeftCell="D306" activePane="bottomRight" state="frozen"/>
      <selection pane="topRight" activeCell="D1" sqref="D1"/>
      <selection pane="bottomLeft" activeCell="A2" sqref="A2"/>
      <selection pane="bottomRight" activeCell="B313" sqref="B313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10.140625" style="37" bestFit="1" customWidth="1"/>
    <col min="4" max="4" width="9.140625" style="39"/>
    <col min="5" max="5" width="10.42578125" style="39" customWidth="1"/>
    <col min="6" max="6" width="9.140625" style="39"/>
    <col min="7" max="7" width="10.5703125" style="39" customWidth="1"/>
    <col min="8" max="8" width="15" style="39" customWidth="1"/>
    <col min="9" max="9" width="9.140625" style="39"/>
    <col min="10" max="10" width="10.42578125" style="39" customWidth="1"/>
    <col min="11" max="11" width="10.28515625" style="45" customWidth="1"/>
    <col min="12" max="12" width="12.28515625" style="45" customWidth="1"/>
    <col min="13" max="13" width="9.140625" style="45"/>
    <col min="14" max="14" width="15" style="39" bestFit="1" customWidth="1"/>
    <col min="15" max="15" width="12.140625" style="37" bestFit="1" customWidth="1"/>
    <col min="16" max="16" width="38.28515625" style="37" customWidth="1"/>
    <col min="17" max="18" width="9.140625" style="37"/>
    <col min="19" max="19" width="9.5703125" style="37" bestFit="1" customWidth="1"/>
    <col min="20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68" t="s">
        <v>177</v>
      </c>
      <c r="J1" s="68" t="s">
        <v>1093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8" t="s">
        <v>264</v>
      </c>
      <c r="Q1" s="146" t="s">
        <v>294</v>
      </c>
      <c r="R1" s="149" t="s">
        <v>692</v>
      </c>
      <c r="S1" s="149" t="s">
        <v>279</v>
      </c>
      <c r="T1" s="149" t="s">
        <v>1093</v>
      </c>
    </row>
    <row r="2" spans="1:20" ht="15" x14ac:dyDescent="0.25">
      <c r="A2" s="37">
        <v>919860601</v>
      </c>
      <c r="B2" s="37" t="s">
        <v>203</v>
      </c>
      <c r="C2" s="38">
        <v>31570</v>
      </c>
      <c r="D2" s="39">
        <v>8</v>
      </c>
      <c r="F2" s="39">
        <f t="shared" ref="F2:F65" si="0">D2*0.3048</f>
        <v>2.4384000000000001</v>
      </c>
      <c r="G2" s="39">
        <f t="shared" ref="G2:G65" si="1" xml:space="preserve"> 60-(14.41*(LN(F2)))</f>
        <v>47.155760533388161</v>
      </c>
      <c r="Q2" s="145">
        <v>1986</v>
      </c>
      <c r="R2" s="148">
        <v>7.4545454545454541</v>
      </c>
      <c r="S2" s="148">
        <v>48.259339811888076</v>
      </c>
      <c r="T2" s="147"/>
    </row>
    <row r="3" spans="1:20" ht="15" x14ac:dyDescent="0.25">
      <c r="A3" s="37">
        <v>919860602</v>
      </c>
      <c r="B3" s="37" t="s">
        <v>203</v>
      </c>
      <c r="C3" s="38">
        <v>31580</v>
      </c>
      <c r="D3" s="39">
        <v>7</v>
      </c>
      <c r="F3" s="39">
        <f t="shared" si="0"/>
        <v>2.1335999999999999</v>
      </c>
      <c r="G3" s="39">
        <f t="shared" si="1"/>
        <v>49.079947901107531</v>
      </c>
      <c r="Q3" s="145">
        <v>1987</v>
      </c>
      <c r="R3" s="148">
        <v>6.4090909090909092</v>
      </c>
      <c r="S3" s="148">
        <v>51.054846027385835</v>
      </c>
      <c r="T3" s="147"/>
    </row>
    <row r="4" spans="1:20" ht="15" x14ac:dyDescent="0.25">
      <c r="A4" s="37">
        <v>919860603</v>
      </c>
      <c r="B4" s="37" t="s">
        <v>203</v>
      </c>
      <c r="C4" s="38">
        <v>31590</v>
      </c>
      <c r="D4" s="39">
        <v>7</v>
      </c>
      <c r="F4" s="39">
        <f t="shared" si="0"/>
        <v>2.1335999999999999</v>
      </c>
      <c r="G4" s="39">
        <f t="shared" si="1"/>
        <v>49.079947901107531</v>
      </c>
      <c r="Q4" s="145">
        <v>1988</v>
      </c>
      <c r="R4" s="148"/>
      <c r="S4" s="148"/>
      <c r="T4" s="147"/>
    </row>
    <row r="5" spans="1:20" ht="15" x14ac:dyDescent="0.25">
      <c r="A5" s="37">
        <v>919860701</v>
      </c>
      <c r="B5" s="37" t="s">
        <v>203</v>
      </c>
      <c r="C5" s="38">
        <v>31595</v>
      </c>
      <c r="D5" s="39">
        <v>6</v>
      </c>
      <c r="F5" s="39">
        <f t="shared" si="0"/>
        <v>1.8288000000000002</v>
      </c>
      <c r="G5" s="39">
        <f t="shared" si="1"/>
        <v>51.301259197418318</v>
      </c>
      <c r="Q5" s="145">
        <v>1989</v>
      </c>
      <c r="R5" s="148"/>
      <c r="S5" s="148"/>
      <c r="T5" s="147"/>
    </row>
    <row r="6" spans="1:20" ht="15" x14ac:dyDescent="0.25">
      <c r="A6" s="37">
        <v>919860702</v>
      </c>
      <c r="B6" s="37" t="s">
        <v>203</v>
      </c>
      <c r="C6" s="38">
        <v>31601</v>
      </c>
      <c r="D6" s="39">
        <v>8</v>
      </c>
      <c r="F6" s="39">
        <f t="shared" si="0"/>
        <v>2.4384000000000001</v>
      </c>
      <c r="G6" s="39">
        <f t="shared" si="1"/>
        <v>47.155760533388161</v>
      </c>
      <c r="Q6" s="145">
        <v>1990</v>
      </c>
      <c r="R6" s="148">
        <v>8.1666666666666661</v>
      </c>
      <c r="S6" s="148">
        <v>47.518332419842046</v>
      </c>
      <c r="T6" s="148">
        <v>3.5799999999999996</v>
      </c>
    </row>
    <row r="7" spans="1:20" ht="15" x14ac:dyDescent="0.25">
      <c r="A7" s="37">
        <v>919860703</v>
      </c>
      <c r="B7" s="37" t="s">
        <v>203</v>
      </c>
      <c r="C7" s="38">
        <v>31608</v>
      </c>
      <c r="D7" s="39">
        <v>8</v>
      </c>
      <c r="F7" s="39">
        <f t="shared" si="0"/>
        <v>2.4384000000000001</v>
      </c>
      <c r="G7" s="39">
        <f t="shared" si="1"/>
        <v>47.155760533388161</v>
      </c>
      <c r="Q7" s="145">
        <v>1991</v>
      </c>
      <c r="R7" s="148">
        <v>7.5384615384615383</v>
      </c>
      <c r="S7" s="148">
        <v>48.245046050327034</v>
      </c>
      <c r="T7" s="148">
        <v>1.4714285714285713</v>
      </c>
    </row>
    <row r="8" spans="1:20" ht="15" x14ac:dyDescent="0.25">
      <c r="A8" s="37">
        <v>919860704</v>
      </c>
      <c r="B8" s="37" t="s">
        <v>203</v>
      </c>
      <c r="C8" s="38">
        <v>31615</v>
      </c>
      <c r="D8" s="39">
        <v>6</v>
      </c>
      <c r="F8" s="39">
        <f t="shared" si="0"/>
        <v>1.8288000000000002</v>
      </c>
      <c r="G8" s="39">
        <f t="shared" si="1"/>
        <v>51.301259197418318</v>
      </c>
      <c r="Q8" s="145">
        <v>1992</v>
      </c>
      <c r="R8" s="148">
        <v>6.041666666666667</v>
      </c>
      <c r="S8" s="148">
        <v>52.276050604925892</v>
      </c>
      <c r="T8" s="148">
        <v>1.825</v>
      </c>
    </row>
    <row r="9" spans="1:20" ht="15" x14ac:dyDescent="0.25">
      <c r="A9" s="37">
        <v>919860705</v>
      </c>
      <c r="B9" s="37" t="s">
        <v>203</v>
      </c>
      <c r="C9" s="38">
        <v>31623</v>
      </c>
      <c r="D9" s="39">
        <v>8</v>
      </c>
      <c r="F9" s="39">
        <f t="shared" si="0"/>
        <v>2.4384000000000001</v>
      </c>
      <c r="G9" s="39">
        <f t="shared" si="1"/>
        <v>47.155760533388161</v>
      </c>
      <c r="Q9" s="145">
        <v>1993</v>
      </c>
      <c r="R9" s="148">
        <v>7.75</v>
      </c>
      <c r="S9" s="148">
        <v>47.978876480210225</v>
      </c>
      <c r="T9" s="148">
        <v>1.2249999999999999</v>
      </c>
    </row>
    <row r="10" spans="1:20" ht="15" x14ac:dyDescent="0.25">
      <c r="A10" s="37">
        <v>919860801</v>
      </c>
      <c r="B10" s="37" t="s">
        <v>203</v>
      </c>
      <c r="C10" s="38">
        <v>31629</v>
      </c>
      <c r="D10" s="39">
        <v>8</v>
      </c>
      <c r="F10" s="39">
        <f t="shared" si="0"/>
        <v>2.4384000000000001</v>
      </c>
      <c r="G10" s="39">
        <f t="shared" si="1"/>
        <v>47.155760533388161</v>
      </c>
      <c r="Q10" s="145">
        <v>1994</v>
      </c>
      <c r="R10" s="148">
        <v>7.6538461538461542</v>
      </c>
      <c r="S10" s="148">
        <v>48.128521921885749</v>
      </c>
      <c r="T10" s="148">
        <v>1.2442857142857144</v>
      </c>
    </row>
    <row r="11" spans="1:20" ht="15" x14ac:dyDescent="0.25">
      <c r="A11" s="37">
        <v>919860802</v>
      </c>
      <c r="B11" s="37" t="s">
        <v>203</v>
      </c>
      <c r="C11" s="38">
        <v>31635</v>
      </c>
      <c r="D11" s="39">
        <v>8</v>
      </c>
      <c r="F11" s="39">
        <f t="shared" si="0"/>
        <v>2.4384000000000001</v>
      </c>
      <c r="G11" s="39">
        <f t="shared" si="1"/>
        <v>47.155760533388161</v>
      </c>
      <c r="Q11" s="145">
        <v>1995</v>
      </c>
      <c r="R11" s="148">
        <v>7.4249999999999998</v>
      </c>
      <c r="S11" s="148">
        <v>49.020297123617411</v>
      </c>
      <c r="T11" s="148">
        <v>1.5228571428571429</v>
      </c>
    </row>
    <row r="12" spans="1:20" ht="15" x14ac:dyDescent="0.25">
      <c r="A12" s="37">
        <v>919860803</v>
      </c>
      <c r="B12" s="37" t="s">
        <v>203</v>
      </c>
      <c r="C12" s="38">
        <v>31642</v>
      </c>
      <c r="D12" s="39">
        <v>8</v>
      </c>
      <c r="F12" s="39">
        <f t="shared" si="0"/>
        <v>2.4384000000000001</v>
      </c>
      <c r="G12" s="39">
        <f t="shared" si="1"/>
        <v>47.155760533388161</v>
      </c>
      <c r="Q12" s="145">
        <v>1996</v>
      </c>
      <c r="R12" s="148">
        <v>13.5</v>
      </c>
      <c r="S12" s="148">
        <v>39.806189808481349</v>
      </c>
      <c r="T12" s="148">
        <v>0.41857142857142848</v>
      </c>
    </row>
    <row r="13" spans="1:20" ht="15" x14ac:dyDescent="0.25">
      <c r="A13" s="37">
        <v>919860901</v>
      </c>
      <c r="B13" s="37" t="s">
        <v>203</v>
      </c>
      <c r="C13" s="38">
        <v>31657</v>
      </c>
      <c r="D13" s="39">
        <v>9</v>
      </c>
      <c r="F13" s="39">
        <f t="shared" si="0"/>
        <v>2.7432000000000003</v>
      </c>
      <c r="G13" s="39">
        <f t="shared" si="1"/>
        <v>45.458506989579675</v>
      </c>
      <c r="Q13" s="145">
        <v>1997</v>
      </c>
      <c r="R13" s="148"/>
      <c r="S13" s="148"/>
      <c r="T13" s="148"/>
    </row>
    <row r="14" spans="1:20" ht="15" x14ac:dyDescent="0.25">
      <c r="A14" s="37">
        <v>919860902</v>
      </c>
      <c r="B14" s="37" t="s">
        <v>203</v>
      </c>
      <c r="C14" s="38">
        <v>31663</v>
      </c>
      <c r="D14" s="39">
        <v>7</v>
      </c>
      <c r="F14" s="39">
        <f t="shared" si="0"/>
        <v>2.1335999999999999</v>
      </c>
      <c r="G14" s="39">
        <f t="shared" si="1"/>
        <v>49.079947901107531</v>
      </c>
      <c r="Q14" s="145">
        <v>1998</v>
      </c>
      <c r="R14" s="148"/>
      <c r="S14" s="148"/>
      <c r="T14" s="148"/>
    </row>
    <row r="15" spans="1:20" ht="15" x14ac:dyDescent="0.25">
      <c r="A15" s="37">
        <v>919860903</v>
      </c>
      <c r="B15" s="37" t="s">
        <v>203</v>
      </c>
      <c r="C15" s="38">
        <v>31670</v>
      </c>
      <c r="D15" s="39">
        <v>7</v>
      </c>
      <c r="E15" s="39">
        <f>AVERAGE(D2:D12)</f>
        <v>7.4545454545454541</v>
      </c>
      <c r="F15" s="39">
        <f t="shared" si="0"/>
        <v>2.1335999999999999</v>
      </c>
      <c r="G15" s="39">
        <f t="shared" si="1"/>
        <v>49.079947901107531</v>
      </c>
      <c r="H15" s="39">
        <f>AVERAGE(G2:G12)</f>
        <v>48.259339811888076</v>
      </c>
      <c r="Q15" s="145">
        <v>1999</v>
      </c>
      <c r="R15" s="148"/>
      <c r="S15" s="148"/>
      <c r="T15" s="148"/>
    </row>
    <row r="16" spans="1:20" ht="15" x14ac:dyDescent="0.25">
      <c r="A16" s="37">
        <v>919870501</v>
      </c>
      <c r="B16" s="37" t="s">
        <v>203</v>
      </c>
      <c r="C16" s="38">
        <v>31915</v>
      </c>
      <c r="D16" s="39">
        <v>4.5</v>
      </c>
      <c r="F16" s="39">
        <f t="shared" si="0"/>
        <v>1.3716000000000002</v>
      </c>
      <c r="G16" s="39">
        <f t="shared" si="1"/>
        <v>55.446757861448489</v>
      </c>
      <c r="P16" s="37" t="s">
        <v>246</v>
      </c>
      <c r="Q16" s="145">
        <v>2000</v>
      </c>
      <c r="R16" s="148"/>
      <c r="S16" s="148"/>
      <c r="T16" s="148"/>
    </row>
    <row r="17" spans="1:20" ht="15" x14ac:dyDescent="0.25">
      <c r="A17" s="37">
        <v>919870601</v>
      </c>
      <c r="B17" s="37" t="s">
        <v>203</v>
      </c>
      <c r="C17" s="38">
        <v>31931</v>
      </c>
      <c r="D17" s="39">
        <v>3.5</v>
      </c>
      <c r="F17" s="39">
        <f t="shared" si="0"/>
        <v>1.0668</v>
      </c>
      <c r="G17" s="39">
        <f t="shared" si="1"/>
        <v>59.068198772976345</v>
      </c>
      <c r="P17" s="37" t="s">
        <v>247</v>
      </c>
      <c r="Q17" s="145">
        <v>2001</v>
      </c>
      <c r="R17" s="148"/>
      <c r="S17" s="148"/>
      <c r="T17" s="148"/>
    </row>
    <row r="18" spans="1:20" ht="15" x14ac:dyDescent="0.25">
      <c r="A18" s="37">
        <v>919870602</v>
      </c>
      <c r="B18" s="37" t="s">
        <v>203</v>
      </c>
      <c r="C18" s="38">
        <v>31939</v>
      </c>
      <c r="D18" s="39">
        <v>4.5</v>
      </c>
      <c r="F18" s="39">
        <f t="shared" si="0"/>
        <v>1.3716000000000002</v>
      </c>
      <c r="G18" s="39">
        <f t="shared" si="1"/>
        <v>55.446757861448489</v>
      </c>
      <c r="Q18" s="145">
        <v>2002</v>
      </c>
      <c r="R18" s="148">
        <v>14.35</v>
      </c>
      <c r="S18" s="148">
        <v>38.810840631738742</v>
      </c>
      <c r="T18" s="148">
        <v>0.64399999999999991</v>
      </c>
    </row>
    <row r="19" spans="1:20" ht="15" x14ac:dyDescent="0.25">
      <c r="A19" s="37">
        <v>919870603</v>
      </c>
      <c r="B19" s="37" t="s">
        <v>203</v>
      </c>
      <c r="C19" s="38">
        <v>31953</v>
      </c>
      <c r="D19" s="39">
        <v>4.5</v>
      </c>
      <c r="F19" s="39">
        <f t="shared" si="0"/>
        <v>1.3716000000000002</v>
      </c>
      <c r="G19" s="39">
        <f t="shared" si="1"/>
        <v>55.446757861448489</v>
      </c>
      <c r="Q19" s="145">
        <v>2003</v>
      </c>
      <c r="R19" s="148">
        <v>17.500000559999997</v>
      </c>
      <c r="S19" s="148">
        <v>35.895158173484539</v>
      </c>
      <c r="T19" s="148">
        <v>0.17666666666666667</v>
      </c>
    </row>
    <row r="20" spans="1:20" ht="15" x14ac:dyDescent="0.25">
      <c r="A20" s="37">
        <v>919870604</v>
      </c>
      <c r="B20" s="37" t="s">
        <v>203</v>
      </c>
      <c r="C20" s="38">
        <v>31958</v>
      </c>
      <c r="D20" s="39">
        <v>5.5</v>
      </c>
      <c r="F20" s="39">
        <f t="shared" si="0"/>
        <v>1.6764000000000001</v>
      </c>
      <c r="G20" s="39">
        <f t="shared" si="1"/>
        <v>52.555093139838888</v>
      </c>
      <c r="Q20" s="145">
        <v>2004</v>
      </c>
      <c r="R20" s="148"/>
      <c r="S20" s="148"/>
      <c r="T20" s="148"/>
    </row>
    <row r="21" spans="1:20" ht="15" x14ac:dyDescent="0.25">
      <c r="A21" s="37">
        <v>919870701</v>
      </c>
      <c r="B21" s="37" t="s">
        <v>203</v>
      </c>
      <c r="C21" s="38">
        <v>31967</v>
      </c>
      <c r="D21" s="39">
        <v>7.5</v>
      </c>
      <c r="F21" s="39">
        <f t="shared" si="0"/>
        <v>2.286</v>
      </c>
      <c r="G21" s="39">
        <f t="shared" si="1"/>
        <v>48.085760622980558</v>
      </c>
      <c r="Q21" s="145">
        <v>2005</v>
      </c>
      <c r="R21" s="148">
        <v>17.357142857142858</v>
      </c>
      <c r="S21" s="148">
        <v>36.069931140274448</v>
      </c>
      <c r="T21" s="148">
        <v>0.99599999999999989</v>
      </c>
    </row>
    <row r="22" spans="1:20" ht="15" x14ac:dyDescent="0.25">
      <c r="A22" s="37">
        <v>919870702</v>
      </c>
      <c r="B22" s="37" t="s">
        <v>203</v>
      </c>
      <c r="C22" s="38">
        <v>31974</v>
      </c>
      <c r="D22" s="39">
        <v>10.5</v>
      </c>
      <c r="F22" s="39">
        <f t="shared" si="0"/>
        <v>3.2004000000000001</v>
      </c>
      <c r="G22" s="39">
        <f t="shared" si="1"/>
        <v>43.237195693268887</v>
      </c>
      <c r="Q22" s="145">
        <v>2006</v>
      </c>
      <c r="R22" s="148">
        <v>17.046153846153846</v>
      </c>
      <c r="S22" s="148">
        <v>36.542541214105889</v>
      </c>
      <c r="T22" s="148">
        <v>0.38714285714285712</v>
      </c>
    </row>
    <row r="23" spans="1:20" ht="15" x14ac:dyDescent="0.25">
      <c r="A23" s="37">
        <v>919870703</v>
      </c>
      <c r="B23" s="37" t="s">
        <v>203</v>
      </c>
      <c r="C23" s="38">
        <v>31983</v>
      </c>
      <c r="D23" s="39">
        <v>5.5</v>
      </c>
      <c r="F23" s="39">
        <f t="shared" si="0"/>
        <v>1.6764000000000001</v>
      </c>
      <c r="G23" s="39">
        <f t="shared" si="1"/>
        <v>52.555093139838888</v>
      </c>
      <c r="Q23" s="145">
        <v>2007</v>
      </c>
      <c r="R23" s="148">
        <v>18.729166666666668</v>
      </c>
      <c r="S23" s="148">
        <v>35.190378856690039</v>
      </c>
      <c r="T23" s="148">
        <v>0.67</v>
      </c>
    </row>
    <row r="24" spans="1:20" ht="15" x14ac:dyDescent="0.25">
      <c r="A24" s="37">
        <v>919870704</v>
      </c>
      <c r="B24" s="37" t="s">
        <v>203</v>
      </c>
      <c r="C24" s="38">
        <v>31987</v>
      </c>
      <c r="D24" s="39">
        <v>6</v>
      </c>
      <c r="F24" s="39">
        <f t="shared" si="0"/>
        <v>1.8288000000000002</v>
      </c>
      <c r="G24" s="39">
        <f t="shared" si="1"/>
        <v>51.301259197418318</v>
      </c>
      <c r="Q24" s="145">
        <v>2008</v>
      </c>
      <c r="R24" s="148">
        <v>17.613636363636363</v>
      </c>
      <c r="S24" s="148">
        <v>35.977086850851535</v>
      </c>
      <c r="T24" s="148">
        <v>0.82333333333333325</v>
      </c>
    </row>
    <row r="25" spans="1:20" ht="15" x14ac:dyDescent="0.25">
      <c r="A25" s="37">
        <v>919870801</v>
      </c>
      <c r="B25" s="37" t="s">
        <v>203</v>
      </c>
      <c r="C25" s="38">
        <v>31994</v>
      </c>
      <c r="D25" s="39">
        <v>7</v>
      </c>
      <c r="F25" s="39">
        <f t="shared" si="0"/>
        <v>2.1335999999999999</v>
      </c>
      <c r="G25" s="39">
        <f t="shared" si="1"/>
        <v>49.079947901107531</v>
      </c>
      <c r="Q25" s="145">
        <v>2009</v>
      </c>
      <c r="R25" s="148">
        <v>18.425000000000001</v>
      </c>
      <c r="S25" s="148">
        <v>35.452237666118485</v>
      </c>
      <c r="T25" s="148">
        <v>0.99399999999999999</v>
      </c>
    </row>
    <row r="26" spans="1:20" ht="15" x14ac:dyDescent="0.25">
      <c r="A26" s="37">
        <v>919870802</v>
      </c>
      <c r="B26" s="37" t="s">
        <v>203</v>
      </c>
      <c r="C26" s="38">
        <v>32002</v>
      </c>
      <c r="D26" s="39">
        <v>6.5</v>
      </c>
      <c r="F26" s="39">
        <f t="shared" si="0"/>
        <v>1.9812000000000001</v>
      </c>
      <c r="G26" s="39">
        <f t="shared" si="1"/>
        <v>50.147843779842667</v>
      </c>
      <c r="Q26" s="145">
        <v>2010</v>
      </c>
      <c r="R26" s="147"/>
      <c r="S26" s="147"/>
      <c r="T26" s="148">
        <v>0.7</v>
      </c>
    </row>
    <row r="27" spans="1:20" ht="15" x14ac:dyDescent="0.25">
      <c r="A27" s="37">
        <v>919870803</v>
      </c>
      <c r="B27" s="37" t="s">
        <v>203</v>
      </c>
      <c r="C27" s="38">
        <v>32010</v>
      </c>
      <c r="D27" s="39">
        <v>9.5</v>
      </c>
      <c r="F27" s="39">
        <f t="shared" si="0"/>
        <v>2.8956</v>
      </c>
      <c r="G27" s="39">
        <f t="shared" si="1"/>
        <v>44.679398331074999</v>
      </c>
      <c r="Q27" s="145">
        <v>2011</v>
      </c>
      <c r="R27" s="147"/>
      <c r="S27" s="147"/>
      <c r="T27" s="148"/>
    </row>
    <row r="28" spans="1:20" ht="15" x14ac:dyDescent="0.25">
      <c r="A28" s="37">
        <v>919870901</v>
      </c>
      <c r="B28" s="37" t="s">
        <v>203</v>
      </c>
      <c r="C28" s="38">
        <v>32030</v>
      </c>
      <c r="D28" s="39">
        <v>9</v>
      </c>
      <c r="E28" s="39">
        <f>AVERAGE(D17:D27)</f>
        <v>6.4090909090909092</v>
      </c>
      <c r="F28" s="39">
        <f t="shared" si="0"/>
        <v>2.7432000000000003</v>
      </c>
      <c r="G28" s="39">
        <f t="shared" si="1"/>
        <v>45.458506989579675</v>
      </c>
      <c r="H28" s="39">
        <f>AVERAGE(G17:G27)</f>
        <v>51.054846027385835</v>
      </c>
      <c r="Q28" s="145">
        <v>2012</v>
      </c>
      <c r="R28" s="148">
        <v>16.850000000000001</v>
      </c>
      <c r="S28" s="148">
        <v>36.639656080445789</v>
      </c>
      <c r="T28" s="148">
        <v>0.89200000000000013</v>
      </c>
    </row>
    <row r="29" spans="1:20" ht="15" x14ac:dyDescent="0.25">
      <c r="A29" s="37">
        <v>919880601</v>
      </c>
      <c r="B29" s="37" t="s">
        <v>203</v>
      </c>
      <c r="C29" s="38">
        <v>32318</v>
      </c>
      <c r="D29" s="39">
        <v>3.5</v>
      </c>
      <c r="F29" s="39">
        <f t="shared" si="0"/>
        <v>1.0668</v>
      </c>
      <c r="G29" s="39">
        <f t="shared" si="1"/>
        <v>59.068198772976345</v>
      </c>
      <c r="Q29" s="355">
        <v>2013</v>
      </c>
      <c r="R29" s="39">
        <v>17.541666666666668</v>
      </c>
      <c r="S29" s="39">
        <v>35.976830128869757</v>
      </c>
      <c r="T29" s="39">
        <v>0.82285714285714284</v>
      </c>
    </row>
    <row r="30" spans="1:20" x14ac:dyDescent="0.2">
      <c r="A30" s="37">
        <v>919880701</v>
      </c>
      <c r="B30" s="37" t="s">
        <v>203</v>
      </c>
      <c r="C30" s="38">
        <v>32326</v>
      </c>
      <c r="D30" s="39">
        <v>5.5</v>
      </c>
      <c r="F30" s="39">
        <f t="shared" si="0"/>
        <v>1.6764000000000001</v>
      </c>
      <c r="G30" s="39">
        <f t="shared" si="1"/>
        <v>52.555093139838888</v>
      </c>
    </row>
    <row r="31" spans="1:20" x14ac:dyDescent="0.2">
      <c r="A31" s="37">
        <v>919880702</v>
      </c>
      <c r="B31" s="37" t="s">
        <v>203</v>
      </c>
      <c r="C31" s="38">
        <v>32333</v>
      </c>
      <c r="D31" s="39">
        <v>7.5</v>
      </c>
      <c r="F31" s="39">
        <f t="shared" si="0"/>
        <v>2.286</v>
      </c>
      <c r="G31" s="39">
        <f t="shared" si="1"/>
        <v>48.085760622980558</v>
      </c>
    </row>
    <row r="32" spans="1:20" x14ac:dyDescent="0.2">
      <c r="A32" s="37">
        <v>919880703</v>
      </c>
      <c r="B32" s="37" t="s">
        <v>203</v>
      </c>
      <c r="C32" s="38">
        <v>32339</v>
      </c>
      <c r="D32" s="39">
        <v>12.5</v>
      </c>
      <c r="F32" s="39">
        <f t="shared" si="0"/>
        <v>3.81</v>
      </c>
      <c r="G32" s="39">
        <f t="shared" si="1"/>
        <v>40.724763384512634</v>
      </c>
    </row>
    <row r="33" spans="1:7" x14ac:dyDescent="0.2">
      <c r="A33" s="37">
        <v>919880704</v>
      </c>
      <c r="B33" s="37" t="s">
        <v>203</v>
      </c>
      <c r="C33" s="38">
        <v>32352</v>
      </c>
      <c r="D33" s="39">
        <v>9</v>
      </c>
      <c r="F33" s="39">
        <f t="shared" si="0"/>
        <v>2.7432000000000003</v>
      </c>
      <c r="G33" s="39">
        <f t="shared" si="1"/>
        <v>45.458506989579675</v>
      </c>
    </row>
    <row r="34" spans="1:7" x14ac:dyDescent="0.2">
      <c r="A34" s="37">
        <v>919880801</v>
      </c>
      <c r="B34" s="37" t="s">
        <v>203</v>
      </c>
      <c r="C34" s="38">
        <v>32357</v>
      </c>
      <c r="D34" s="39">
        <v>9</v>
      </c>
      <c r="F34" s="39">
        <f t="shared" si="0"/>
        <v>2.7432000000000003</v>
      </c>
      <c r="G34" s="39">
        <f t="shared" si="1"/>
        <v>45.458506989579675</v>
      </c>
    </row>
    <row r="35" spans="1:7" x14ac:dyDescent="0.2">
      <c r="A35" s="37">
        <v>919880802</v>
      </c>
      <c r="B35" s="37" t="s">
        <v>203</v>
      </c>
      <c r="C35" s="38">
        <v>32364</v>
      </c>
      <c r="D35" s="39">
        <v>9</v>
      </c>
      <c r="F35" s="39">
        <f t="shared" si="0"/>
        <v>2.7432000000000003</v>
      </c>
      <c r="G35" s="39">
        <f t="shared" si="1"/>
        <v>45.458506989579675</v>
      </c>
    </row>
    <row r="36" spans="1:7" x14ac:dyDescent="0.2">
      <c r="A36" s="37">
        <v>919880803</v>
      </c>
      <c r="B36" s="37" t="s">
        <v>203</v>
      </c>
      <c r="C36" s="38">
        <v>32372</v>
      </c>
      <c r="D36" s="39">
        <v>7</v>
      </c>
      <c r="F36" s="39">
        <f t="shared" si="0"/>
        <v>2.1335999999999999</v>
      </c>
      <c r="G36" s="39">
        <f t="shared" si="1"/>
        <v>49.079947901107531</v>
      </c>
    </row>
    <row r="37" spans="1:7" x14ac:dyDescent="0.2">
      <c r="A37" s="37">
        <v>919880901</v>
      </c>
      <c r="B37" s="37" t="s">
        <v>203</v>
      </c>
      <c r="C37" s="38">
        <v>32389</v>
      </c>
      <c r="D37" s="39">
        <v>6</v>
      </c>
      <c r="F37" s="39">
        <f t="shared" si="0"/>
        <v>1.8288000000000002</v>
      </c>
      <c r="G37" s="39">
        <f t="shared" si="1"/>
        <v>51.301259197418318</v>
      </c>
    </row>
    <row r="38" spans="1:7" x14ac:dyDescent="0.2">
      <c r="A38" s="37">
        <v>919890601</v>
      </c>
      <c r="B38" s="37" t="s">
        <v>203</v>
      </c>
      <c r="C38" s="38">
        <v>32688</v>
      </c>
      <c r="D38" s="39">
        <v>6.5</v>
      </c>
      <c r="F38" s="39">
        <f t="shared" si="0"/>
        <v>1.9812000000000001</v>
      </c>
      <c r="G38" s="39">
        <f t="shared" si="1"/>
        <v>50.147843779842667</v>
      </c>
    </row>
    <row r="39" spans="1:7" x14ac:dyDescent="0.2">
      <c r="A39" s="37">
        <v>919890701</v>
      </c>
      <c r="B39" s="37" t="s">
        <v>203</v>
      </c>
      <c r="C39" s="38">
        <v>32695</v>
      </c>
      <c r="D39" s="39">
        <v>4.5</v>
      </c>
      <c r="F39" s="39">
        <f t="shared" si="0"/>
        <v>1.3716000000000002</v>
      </c>
      <c r="G39" s="39">
        <f t="shared" si="1"/>
        <v>55.446757861448489</v>
      </c>
    </row>
    <row r="40" spans="1:7" x14ac:dyDescent="0.2">
      <c r="A40" s="37">
        <v>919890702</v>
      </c>
      <c r="B40" s="37" t="s">
        <v>203</v>
      </c>
      <c r="C40" s="38">
        <v>32705</v>
      </c>
      <c r="D40" s="39">
        <v>6.5</v>
      </c>
      <c r="F40" s="39">
        <f t="shared" si="0"/>
        <v>1.9812000000000001</v>
      </c>
      <c r="G40" s="39">
        <f t="shared" si="1"/>
        <v>50.147843779842667</v>
      </c>
    </row>
    <row r="41" spans="1:7" x14ac:dyDescent="0.2">
      <c r="A41" s="37">
        <v>919890703</v>
      </c>
      <c r="B41" s="37" t="s">
        <v>203</v>
      </c>
      <c r="C41" s="38">
        <v>32709</v>
      </c>
      <c r="D41" s="39">
        <v>6</v>
      </c>
      <c r="F41" s="39">
        <f t="shared" si="0"/>
        <v>1.8288000000000002</v>
      </c>
      <c r="G41" s="39">
        <f t="shared" si="1"/>
        <v>51.301259197418318</v>
      </c>
    </row>
    <row r="42" spans="1:7" x14ac:dyDescent="0.2">
      <c r="A42" s="37">
        <v>919890704</v>
      </c>
      <c r="B42" s="37" t="s">
        <v>203</v>
      </c>
      <c r="C42" s="38">
        <v>32716</v>
      </c>
      <c r="D42" s="39">
        <v>6</v>
      </c>
      <c r="F42" s="39">
        <f t="shared" si="0"/>
        <v>1.8288000000000002</v>
      </c>
      <c r="G42" s="39">
        <f t="shared" si="1"/>
        <v>51.301259197418318</v>
      </c>
    </row>
    <row r="43" spans="1:7" x14ac:dyDescent="0.2">
      <c r="A43" s="37">
        <v>919890801</v>
      </c>
      <c r="B43" s="37" t="s">
        <v>203</v>
      </c>
      <c r="C43" s="38">
        <v>32725</v>
      </c>
      <c r="D43" s="39">
        <v>8</v>
      </c>
      <c r="F43" s="39">
        <f t="shared" si="0"/>
        <v>2.4384000000000001</v>
      </c>
      <c r="G43" s="39">
        <f t="shared" si="1"/>
        <v>47.155760533388161</v>
      </c>
    </row>
    <row r="44" spans="1:7" x14ac:dyDescent="0.2">
      <c r="A44" s="37">
        <v>919890802</v>
      </c>
      <c r="B44" s="37" t="s">
        <v>203</v>
      </c>
      <c r="C44" s="38">
        <v>32729</v>
      </c>
      <c r="D44" s="39">
        <v>9</v>
      </c>
      <c r="F44" s="39">
        <f t="shared" si="0"/>
        <v>2.7432000000000003</v>
      </c>
      <c r="G44" s="39">
        <f t="shared" si="1"/>
        <v>45.458506989579675</v>
      </c>
    </row>
    <row r="45" spans="1:7" x14ac:dyDescent="0.2">
      <c r="A45" s="37">
        <v>919890803</v>
      </c>
      <c r="B45" s="37" t="s">
        <v>203</v>
      </c>
      <c r="C45" s="38">
        <v>32739</v>
      </c>
      <c r="D45" s="39">
        <v>6</v>
      </c>
      <c r="F45" s="39">
        <f t="shared" si="0"/>
        <v>1.8288000000000002</v>
      </c>
      <c r="G45" s="39">
        <f t="shared" si="1"/>
        <v>51.301259197418318</v>
      </c>
    </row>
    <row r="46" spans="1:7" x14ac:dyDescent="0.2">
      <c r="A46" s="37">
        <v>919890804</v>
      </c>
      <c r="B46" s="37" t="s">
        <v>203</v>
      </c>
      <c r="C46" s="38">
        <v>32743</v>
      </c>
      <c r="D46" s="39">
        <v>6</v>
      </c>
      <c r="F46" s="39">
        <f t="shared" si="0"/>
        <v>1.8288000000000002</v>
      </c>
      <c r="G46" s="39">
        <f t="shared" si="1"/>
        <v>51.301259197418318</v>
      </c>
    </row>
    <row r="47" spans="1:7" x14ac:dyDescent="0.2">
      <c r="A47" s="37">
        <v>919890805</v>
      </c>
      <c r="B47" s="37" t="s">
        <v>203</v>
      </c>
      <c r="C47" s="38">
        <v>32751</v>
      </c>
      <c r="D47" s="39">
        <v>6</v>
      </c>
      <c r="F47" s="39">
        <f t="shared" si="0"/>
        <v>1.8288000000000002</v>
      </c>
      <c r="G47" s="39">
        <f t="shared" si="1"/>
        <v>51.301259197418318</v>
      </c>
    </row>
    <row r="48" spans="1:7" x14ac:dyDescent="0.2">
      <c r="A48" s="37">
        <v>919890901</v>
      </c>
      <c r="B48" s="37" t="s">
        <v>203</v>
      </c>
      <c r="C48" s="38">
        <v>32753</v>
      </c>
      <c r="D48" s="39">
        <v>7</v>
      </c>
      <c r="F48" s="39">
        <f t="shared" si="0"/>
        <v>2.1335999999999999</v>
      </c>
      <c r="G48" s="39">
        <f t="shared" si="1"/>
        <v>49.079947901107531</v>
      </c>
    </row>
    <row r="49" spans="1:13" x14ac:dyDescent="0.2">
      <c r="A49" s="37">
        <v>919890902</v>
      </c>
      <c r="B49" s="37" t="s">
        <v>203</v>
      </c>
      <c r="C49" s="38">
        <v>32761</v>
      </c>
      <c r="D49" s="39">
        <v>8</v>
      </c>
      <c r="F49" s="39">
        <f t="shared" si="0"/>
        <v>2.4384000000000001</v>
      </c>
      <c r="G49" s="39">
        <f t="shared" si="1"/>
        <v>47.155760533388161</v>
      </c>
    </row>
    <row r="50" spans="1:13" x14ac:dyDescent="0.2">
      <c r="A50" s="37">
        <v>919890903</v>
      </c>
      <c r="B50" s="37" t="s">
        <v>203</v>
      </c>
      <c r="C50" s="38">
        <v>32765</v>
      </c>
      <c r="D50" s="39">
        <v>7</v>
      </c>
      <c r="F50" s="39">
        <f t="shared" si="0"/>
        <v>2.1335999999999999</v>
      </c>
      <c r="G50" s="39">
        <f t="shared" si="1"/>
        <v>49.079947901107531</v>
      </c>
    </row>
    <row r="51" spans="1:13" x14ac:dyDescent="0.2">
      <c r="A51" s="37">
        <v>919890904</v>
      </c>
      <c r="B51" s="37" t="s">
        <v>203</v>
      </c>
      <c r="C51" s="38">
        <v>32771</v>
      </c>
      <c r="D51" s="39">
        <v>8</v>
      </c>
      <c r="F51" s="39">
        <f t="shared" si="0"/>
        <v>2.4384000000000001</v>
      </c>
      <c r="G51" s="39">
        <f t="shared" si="1"/>
        <v>47.155760533388161</v>
      </c>
    </row>
    <row r="52" spans="1:13" x14ac:dyDescent="0.2">
      <c r="A52" s="37">
        <v>919900601</v>
      </c>
      <c r="B52" s="37" t="s">
        <v>203</v>
      </c>
      <c r="C52" s="38">
        <v>33030</v>
      </c>
      <c r="D52" s="39">
        <v>6</v>
      </c>
      <c r="F52" s="39">
        <f t="shared" si="0"/>
        <v>1.8288000000000002</v>
      </c>
      <c r="G52" s="39">
        <f t="shared" si="1"/>
        <v>51.301259197418318</v>
      </c>
      <c r="I52" s="39">
        <v>2.4</v>
      </c>
      <c r="K52" s="45">
        <f>(9.81*(LN(I52)))+30.6</f>
        <v>39.188348313441757</v>
      </c>
    </row>
    <row r="53" spans="1:13" x14ac:dyDescent="0.2">
      <c r="A53" s="37">
        <v>919900602</v>
      </c>
      <c r="B53" s="37" t="s">
        <v>203</v>
      </c>
      <c r="C53" s="38">
        <v>33035</v>
      </c>
      <c r="D53" s="39">
        <v>6</v>
      </c>
      <c r="F53" s="39">
        <f t="shared" si="0"/>
        <v>1.8288000000000002</v>
      </c>
      <c r="G53" s="39">
        <f t="shared" si="1"/>
        <v>51.301259197418318</v>
      </c>
    </row>
    <row r="54" spans="1:13" x14ac:dyDescent="0.2">
      <c r="A54" s="37">
        <v>919900603</v>
      </c>
      <c r="B54" s="37" t="s">
        <v>203</v>
      </c>
      <c r="C54" s="38">
        <v>33043</v>
      </c>
      <c r="D54" s="39">
        <v>5.5</v>
      </c>
      <c r="F54" s="39">
        <f t="shared" si="0"/>
        <v>1.6764000000000001</v>
      </c>
      <c r="G54" s="39">
        <f t="shared" si="1"/>
        <v>52.555093139838888</v>
      </c>
    </row>
    <row r="55" spans="1:13" x14ac:dyDescent="0.2">
      <c r="A55" s="37">
        <v>919900701</v>
      </c>
      <c r="B55" s="37" t="s">
        <v>203</v>
      </c>
      <c r="C55" s="38">
        <v>33057</v>
      </c>
      <c r="D55" s="39">
        <v>6</v>
      </c>
      <c r="F55" s="39">
        <f t="shared" si="0"/>
        <v>1.8288000000000002</v>
      </c>
      <c r="G55" s="39">
        <f t="shared" si="1"/>
        <v>51.301259197418318</v>
      </c>
    </row>
    <row r="56" spans="1:13" x14ac:dyDescent="0.2">
      <c r="A56" s="37">
        <v>919900702</v>
      </c>
      <c r="B56" s="37" t="s">
        <v>203</v>
      </c>
      <c r="C56" s="38">
        <v>33064</v>
      </c>
      <c r="D56" s="39">
        <v>6.5</v>
      </c>
      <c r="F56" s="39">
        <f t="shared" si="0"/>
        <v>1.9812000000000001</v>
      </c>
      <c r="G56" s="39">
        <f t="shared" si="1"/>
        <v>50.147843779842667</v>
      </c>
    </row>
    <row r="57" spans="1:13" x14ac:dyDescent="0.2">
      <c r="A57" s="37">
        <v>919900703</v>
      </c>
      <c r="B57" s="37" t="s">
        <v>203</v>
      </c>
      <c r="C57" s="38">
        <v>33071</v>
      </c>
      <c r="D57" s="39">
        <v>7</v>
      </c>
      <c r="F57" s="39">
        <f t="shared" si="0"/>
        <v>2.1335999999999999</v>
      </c>
      <c r="G57" s="39">
        <f t="shared" si="1"/>
        <v>49.079947901107531</v>
      </c>
      <c r="I57" s="39">
        <v>3.9</v>
      </c>
      <c r="K57" s="45">
        <f>(9.81*(LN(I57)))+30.6</f>
        <v>43.951179986260243</v>
      </c>
    </row>
    <row r="58" spans="1:13" x14ac:dyDescent="0.2">
      <c r="A58" s="37">
        <v>919900704</v>
      </c>
      <c r="B58" s="37" t="s">
        <v>203</v>
      </c>
      <c r="C58" s="38">
        <v>33078</v>
      </c>
      <c r="D58" s="39">
        <v>8</v>
      </c>
      <c r="F58" s="39">
        <f t="shared" si="0"/>
        <v>2.4384000000000001</v>
      </c>
      <c r="G58" s="39">
        <f t="shared" si="1"/>
        <v>47.155760533388161</v>
      </c>
    </row>
    <row r="59" spans="1:13" x14ac:dyDescent="0.2">
      <c r="A59" s="37">
        <v>919900801</v>
      </c>
      <c r="B59" s="37" t="s">
        <v>203</v>
      </c>
      <c r="C59" s="38">
        <v>33087</v>
      </c>
      <c r="D59" s="39">
        <v>10.5</v>
      </c>
      <c r="F59" s="39">
        <f t="shared" si="0"/>
        <v>3.2004000000000001</v>
      </c>
      <c r="G59" s="39">
        <f t="shared" si="1"/>
        <v>43.237195693268887</v>
      </c>
      <c r="I59" s="39">
        <v>4.3</v>
      </c>
      <c r="K59" s="45">
        <f>(9.81*(LN(I59)))+30.6</f>
        <v>44.90901337268226</v>
      </c>
    </row>
    <row r="60" spans="1:13" x14ac:dyDescent="0.2">
      <c r="A60" s="37">
        <v>919900802</v>
      </c>
      <c r="B60" s="37" t="s">
        <v>203</v>
      </c>
      <c r="C60" s="38">
        <v>33092</v>
      </c>
      <c r="D60" s="39">
        <v>10.5</v>
      </c>
      <c r="F60" s="39">
        <f t="shared" si="0"/>
        <v>3.2004000000000001</v>
      </c>
      <c r="G60" s="39">
        <f t="shared" si="1"/>
        <v>43.237195693268887</v>
      </c>
    </row>
    <row r="61" spans="1:13" x14ac:dyDescent="0.2">
      <c r="A61" s="37">
        <v>919900803</v>
      </c>
      <c r="B61" s="37" t="s">
        <v>203</v>
      </c>
      <c r="C61" s="38">
        <v>33101</v>
      </c>
      <c r="D61" s="39">
        <v>14.5</v>
      </c>
      <c r="F61" s="39">
        <f t="shared" si="0"/>
        <v>4.4196</v>
      </c>
      <c r="G61" s="39">
        <f t="shared" si="1"/>
        <v>38.586031110758313</v>
      </c>
      <c r="I61" s="39">
        <v>2.6</v>
      </c>
      <c r="K61" s="45">
        <f>(9.81*(LN(I61)))+30.6</f>
        <v>39.973567275719148</v>
      </c>
    </row>
    <row r="62" spans="1:13" x14ac:dyDescent="0.2">
      <c r="A62" s="37">
        <v>919900804</v>
      </c>
      <c r="B62" s="37" t="s">
        <v>203</v>
      </c>
      <c r="C62" s="38">
        <v>33106</v>
      </c>
      <c r="D62" s="39">
        <v>10.5</v>
      </c>
      <c r="F62" s="39">
        <f t="shared" si="0"/>
        <v>3.2004000000000001</v>
      </c>
      <c r="G62" s="39">
        <f t="shared" si="1"/>
        <v>43.237195693268887</v>
      </c>
    </row>
    <row r="63" spans="1:13" x14ac:dyDescent="0.2">
      <c r="A63" s="37">
        <v>919900805</v>
      </c>
      <c r="B63" s="37" t="s">
        <v>203</v>
      </c>
      <c r="C63" s="38">
        <v>33115</v>
      </c>
      <c r="D63" s="39">
        <v>7</v>
      </c>
      <c r="F63" s="39">
        <f t="shared" si="0"/>
        <v>2.1335999999999999</v>
      </c>
      <c r="G63" s="39">
        <f t="shared" si="1"/>
        <v>49.079947901107531</v>
      </c>
      <c r="I63" s="39">
        <v>4.7</v>
      </c>
      <c r="K63" s="45">
        <f>(9.81*(LN(I63)))+30.6</f>
        <v>45.78158821050409</v>
      </c>
    </row>
    <row r="64" spans="1:13" x14ac:dyDescent="0.2">
      <c r="A64" s="37">
        <v>919900901</v>
      </c>
      <c r="B64" s="37" t="s">
        <v>203</v>
      </c>
      <c r="C64" s="38">
        <v>33121</v>
      </c>
      <c r="D64" s="39">
        <v>7.5</v>
      </c>
      <c r="E64" s="39">
        <f>AVERAGE(D52:D63)</f>
        <v>8.1666666666666661</v>
      </c>
      <c r="F64" s="39">
        <f t="shared" si="0"/>
        <v>2.286</v>
      </c>
      <c r="G64" s="39">
        <f t="shared" si="1"/>
        <v>48.085760622980558</v>
      </c>
      <c r="H64" s="39">
        <f>AVERAGE(G52:G63)</f>
        <v>47.518332419842046</v>
      </c>
      <c r="J64" s="39">
        <f>AVERAGE(I52:I63)</f>
        <v>3.5799999999999996</v>
      </c>
      <c r="L64" s="39">
        <f>AVERAGE(K52:K63)</f>
        <v>42.760739431721497</v>
      </c>
      <c r="M64" s="45">
        <f>AVERAGE(L64,H64)</f>
        <v>45.139535925781772</v>
      </c>
    </row>
    <row r="65" spans="1:13" x14ac:dyDescent="0.2">
      <c r="A65" s="37">
        <v>919910601</v>
      </c>
      <c r="B65" s="37" t="s">
        <v>203</v>
      </c>
      <c r="C65" s="38">
        <v>33393</v>
      </c>
      <c r="D65" s="39">
        <v>6</v>
      </c>
      <c r="F65" s="39">
        <f t="shared" si="0"/>
        <v>1.8288000000000002</v>
      </c>
      <c r="G65" s="39">
        <f t="shared" si="1"/>
        <v>51.301259197418318</v>
      </c>
      <c r="I65" s="39">
        <v>1.9</v>
      </c>
      <c r="K65" s="45">
        <f>(9.81*(LN(I65)))+30.6</f>
        <v>36.896586623351197</v>
      </c>
    </row>
    <row r="66" spans="1:13" x14ac:dyDescent="0.2">
      <c r="A66" s="37">
        <v>919910602</v>
      </c>
      <c r="B66" s="37" t="s">
        <v>203</v>
      </c>
      <c r="C66" s="38">
        <v>33402</v>
      </c>
      <c r="D66" s="39">
        <v>8</v>
      </c>
      <c r="F66" s="39">
        <f t="shared" ref="F66:F129" si="2">D66*0.3048</f>
        <v>2.4384000000000001</v>
      </c>
      <c r="G66" s="39">
        <f t="shared" ref="G66:G129" si="3" xml:space="preserve"> 60-(14.41*(LN(F66)))</f>
        <v>47.155760533388161</v>
      </c>
    </row>
    <row r="67" spans="1:13" x14ac:dyDescent="0.2">
      <c r="A67" s="37">
        <v>919910603</v>
      </c>
      <c r="B67" s="37" t="s">
        <v>203</v>
      </c>
      <c r="C67" s="38">
        <v>33407</v>
      </c>
      <c r="D67" s="39">
        <v>7.5</v>
      </c>
      <c r="F67" s="39">
        <f t="shared" si="2"/>
        <v>2.286</v>
      </c>
      <c r="G67" s="39">
        <f t="shared" si="3"/>
        <v>48.085760622980558</v>
      </c>
      <c r="I67" s="39">
        <v>1.2</v>
      </c>
      <c r="K67" s="45">
        <f>(9.81*(LN(I67)))+30.6</f>
        <v>32.388574472148697</v>
      </c>
    </row>
    <row r="68" spans="1:13" x14ac:dyDescent="0.2">
      <c r="A68" s="37">
        <v>919910604</v>
      </c>
      <c r="B68" s="37" t="s">
        <v>203</v>
      </c>
      <c r="C68" s="38">
        <v>33414</v>
      </c>
      <c r="D68" s="39">
        <v>7.5</v>
      </c>
      <c r="F68" s="39">
        <f t="shared" si="2"/>
        <v>2.286</v>
      </c>
      <c r="G68" s="39">
        <f t="shared" si="3"/>
        <v>48.085760622980558</v>
      </c>
    </row>
    <row r="69" spans="1:13" x14ac:dyDescent="0.2">
      <c r="A69" s="37">
        <v>919910701</v>
      </c>
      <c r="B69" s="37" t="s">
        <v>203</v>
      </c>
      <c r="C69" s="38">
        <v>33422</v>
      </c>
      <c r="D69" s="39">
        <v>7</v>
      </c>
      <c r="F69" s="39">
        <f t="shared" si="2"/>
        <v>2.1335999999999999</v>
      </c>
      <c r="G69" s="39">
        <f t="shared" si="3"/>
        <v>49.079947901107531</v>
      </c>
      <c r="I69" s="39">
        <v>1.5</v>
      </c>
      <c r="K69" s="45">
        <f>(9.81*(LN(I69)))+30.6</f>
        <v>34.577612710541096</v>
      </c>
    </row>
    <row r="70" spans="1:13" x14ac:dyDescent="0.2">
      <c r="A70" s="37">
        <v>919910702</v>
      </c>
      <c r="B70" s="37" t="s">
        <v>203</v>
      </c>
      <c r="C70" s="38">
        <v>33429</v>
      </c>
      <c r="D70" s="39">
        <v>9.5</v>
      </c>
      <c r="F70" s="39">
        <f t="shared" si="2"/>
        <v>2.8956</v>
      </c>
      <c r="G70" s="39">
        <f t="shared" si="3"/>
        <v>44.679398331074999</v>
      </c>
    </row>
    <row r="71" spans="1:13" x14ac:dyDescent="0.2">
      <c r="A71" s="37">
        <v>919910703</v>
      </c>
      <c r="B71" s="37" t="s">
        <v>203</v>
      </c>
      <c r="C71" s="38">
        <v>33437</v>
      </c>
      <c r="D71" s="39">
        <v>10.5</v>
      </c>
      <c r="F71" s="39">
        <f t="shared" si="2"/>
        <v>3.2004000000000001</v>
      </c>
      <c r="G71" s="39">
        <f t="shared" si="3"/>
        <v>43.237195693268887</v>
      </c>
      <c r="I71" s="39">
        <v>0.1</v>
      </c>
      <c r="K71" s="45">
        <f>(9.81*(LN(I71)))+30.6</f>
        <v>8.0116402377284146</v>
      </c>
    </row>
    <row r="72" spans="1:13" x14ac:dyDescent="0.2">
      <c r="A72" s="37">
        <v>919910704</v>
      </c>
      <c r="B72" s="37" t="s">
        <v>203</v>
      </c>
      <c r="C72" s="38">
        <v>33444</v>
      </c>
      <c r="D72" s="39">
        <v>7.5</v>
      </c>
      <c r="F72" s="39">
        <f t="shared" si="2"/>
        <v>2.286</v>
      </c>
      <c r="G72" s="39">
        <f t="shared" si="3"/>
        <v>48.085760622980558</v>
      </c>
    </row>
    <row r="73" spans="1:13" x14ac:dyDescent="0.2">
      <c r="A73" s="37">
        <v>919910801</v>
      </c>
      <c r="B73" s="37" t="s">
        <v>203</v>
      </c>
      <c r="C73" s="38">
        <v>33452</v>
      </c>
      <c r="D73" s="39">
        <v>9</v>
      </c>
      <c r="F73" s="39">
        <f t="shared" si="2"/>
        <v>2.7432000000000003</v>
      </c>
      <c r="G73" s="39">
        <f t="shared" si="3"/>
        <v>45.458506989579675</v>
      </c>
      <c r="I73" s="39">
        <v>1.7</v>
      </c>
      <c r="K73" s="45">
        <f>(9.81*(LN(I73)))+30.6</f>
        <v>35.805463142919891</v>
      </c>
      <c r="L73" s="73"/>
      <c r="M73" s="73"/>
    </row>
    <row r="74" spans="1:13" x14ac:dyDescent="0.2">
      <c r="A74" s="37">
        <v>919910802</v>
      </c>
      <c r="B74" s="37" t="s">
        <v>203</v>
      </c>
      <c r="C74" s="38">
        <v>33457</v>
      </c>
      <c r="D74" s="39">
        <v>7</v>
      </c>
      <c r="F74" s="39">
        <f t="shared" si="2"/>
        <v>2.1335999999999999</v>
      </c>
      <c r="G74" s="39">
        <f t="shared" si="3"/>
        <v>49.079947901107531</v>
      </c>
    </row>
    <row r="75" spans="1:13" x14ac:dyDescent="0.2">
      <c r="A75" s="37">
        <v>919910803</v>
      </c>
      <c r="B75" s="37" t="s">
        <v>203</v>
      </c>
      <c r="C75" s="38">
        <v>33465</v>
      </c>
      <c r="D75" s="39">
        <v>5.5</v>
      </c>
      <c r="F75" s="39">
        <f t="shared" si="2"/>
        <v>1.6764000000000001</v>
      </c>
      <c r="G75" s="39">
        <f t="shared" si="3"/>
        <v>52.555093139838888</v>
      </c>
      <c r="I75" s="39">
        <v>2.2999999999999998</v>
      </c>
      <c r="K75" s="45">
        <f>(9.81*(LN(I75)))+30.6</f>
        <v>38.770838495993374</v>
      </c>
    </row>
    <row r="76" spans="1:13" x14ac:dyDescent="0.2">
      <c r="A76" s="37">
        <v>919910804</v>
      </c>
      <c r="B76" s="37" t="s">
        <v>203</v>
      </c>
      <c r="C76" s="38">
        <v>33473</v>
      </c>
      <c r="D76" s="39">
        <v>6</v>
      </c>
      <c r="F76" s="39">
        <f t="shared" si="2"/>
        <v>1.8288000000000002</v>
      </c>
      <c r="G76" s="39">
        <f t="shared" si="3"/>
        <v>51.301259197418318</v>
      </c>
      <c r="K76" s="73"/>
      <c r="L76" s="73"/>
      <c r="M76" s="73"/>
    </row>
    <row r="77" spans="1:13" x14ac:dyDescent="0.2">
      <c r="A77" s="37">
        <v>919910805</v>
      </c>
      <c r="B77" s="37" t="s">
        <v>203</v>
      </c>
      <c r="C77" s="38">
        <v>33479</v>
      </c>
      <c r="D77" s="39">
        <v>7</v>
      </c>
      <c r="F77" s="39">
        <f t="shared" si="2"/>
        <v>2.1335999999999999</v>
      </c>
      <c r="G77" s="39">
        <f t="shared" si="3"/>
        <v>49.079947901107531</v>
      </c>
      <c r="I77" s="39">
        <v>1.6</v>
      </c>
      <c r="K77" s="45">
        <f>(9.81*(LN(I77)))+30.6</f>
        <v>35.21073560290067</v>
      </c>
    </row>
    <row r="78" spans="1:13" x14ac:dyDescent="0.2">
      <c r="A78" s="37">
        <v>919910901</v>
      </c>
      <c r="B78" s="37" t="s">
        <v>203</v>
      </c>
      <c r="C78" s="38">
        <v>33488</v>
      </c>
      <c r="D78" s="39">
        <v>7.5</v>
      </c>
      <c r="F78" s="39">
        <f t="shared" si="2"/>
        <v>2.286</v>
      </c>
      <c r="G78" s="39">
        <f t="shared" si="3"/>
        <v>48.085760622980558</v>
      </c>
      <c r="L78" s="73"/>
      <c r="M78" s="73"/>
    </row>
    <row r="79" spans="1:13" x14ac:dyDescent="0.2">
      <c r="A79" s="37">
        <v>919910902</v>
      </c>
      <c r="B79" s="37" t="s">
        <v>203</v>
      </c>
      <c r="C79" s="38">
        <v>33493</v>
      </c>
      <c r="D79" s="39">
        <v>7.5</v>
      </c>
      <c r="E79" s="39">
        <f>AVERAGE(D65:D77)</f>
        <v>7.5384615384615383</v>
      </c>
      <c r="F79" s="39">
        <f t="shared" si="2"/>
        <v>2.286</v>
      </c>
      <c r="G79" s="39">
        <f t="shared" si="3"/>
        <v>48.085760622980558</v>
      </c>
      <c r="H79" s="39">
        <f>AVERAGE(G65:G77)</f>
        <v>48.245046050327034</v>
      </c>
      <c r="I79" s="39">
        <v>3.9</v>
      </c>
      <c r="J79" s="39">
        <f>AVERAGE(I65:I77)</f>
        <v>1.4714285714285713</v>
      </c>
      <c r="K79" s="45">
        <f>(9.81*(LN(I79)))+30.6</f>
        <v>43.951179986260243</v>
      </c>
      <c r="L79" s="39">
        <f>AVERAGE(K65:K77)</f>
        <v>31.665921612226189</v>
      </c>
      <c r="M79" s="45">
        <f>AVERAGE(L79,H79)</f>
        <v>39.955483831276609</v>
      </c>
    </row>
    <row r="80" spans="1:13" x14ac:dyDescent="0.2">
      <c r="A80" s="37">
        <v>919920501</v>
      </c>
      <c r="B80" s="37" t="s">
        <v>203</v>
      </c>
      <c r="C80" s="38">
        <v>33751</v>
      </c>
      <c r="D80" s="39">
        <v>7</v>
      </c>
      <c r="F80" s="39">
        <f t="shared" si="2"/>
        <v>2.1335999999999999</v>
      </c>
      <c r="G80" s="39">
        <f t="shared" si="3"/>
        <v>49.079947901107531</v>
      </c>
      <c r="L80" s="73"/>
      <c r="M80" s="73"/>
    </row>
    <row r="81" spans="1:13" x14ac:dyDescent="0.2">
      <c r="A81" s="37">
        <v>919920601</v>
      </c>
      <c r="B81" s="37" t="s">
        <v>203</v>
      </c>
      <c r="C81" s="38">
        <v>33757</v>
      </c>
      <c r="D81" s="39">
        <v>7.5</v>
      </c>
      <c r="F81" s="39">
        <f t="shared" si="2"/>
        <v>2.286</v>
      </c>
      <c r="G81" s="39">
        <f t="shared" si="3"/>
        <v>48.085760622980558</v>
      </c>
      <c r="I81" s="39">
        <v>1.2</v>
      </c>
      <c r="K81" s="45">
        <f>(9.81*(LN(I81)))+30.6</f>
        <v>32.388574472148697</v>
      </c>
    </row>
    <row r="82" spans="1:13" x14ac:dyDescent="0.2">
      <c r="A82" s="37">
        <v>919920602</v>
      </c>
      <c r="B82" s="37" t="s">
        <v>203</v>
      </c>
      <c r="C82" s="38">
        <v>33764</v>
      </c>
      <c r="D82" s="39">
        <v>4</v>
      </c>
      <c r="F82" s="39">
        <f t="shared" si="2"/>
        <v>1.2192000000000001</v>
      </c>
      <c r="G82" s="39">
        <f t="shared" si="3"/>
        <v>57.144011405256975</v>
      </c>
      <c r="L82" s="73"/>
      <c r="M82" s="73"/>
    </row>
    <row r="83" spans="1:13" x14ac:dyDescent="0.2">
      <c r="A83" s="37">
        <v>919920603</v>
      </c>
      <c r="B83" s="37" t="s">
        <v>203</v>
      </c>
      <c r="C83" s="38">
        <v>33771</v>
      </c>
      <c r="D83" s="39">
        <v>2.5</v>
      </c>
      <c r="F83" s="39">
        <f t="shared" si="2"/>
        <v>0.76200000000000001</v>
      </c>
      <c r="G83" s="39">
        <f t="shared" si="3"/>
        <v>63.916763702688023</v>
      </c>
      <c r="I83" s="39">
        <v>2.6</v>
      </c>
      <c r="K83" s="45">
        <f>(9.81*(LN(I83)))+30.6</f>
        <v>39.973567275719148</v>
      </c>
    </row>
    <row r="84" spans="1:13" x14ac:dyDescent="0.2">
      <c r="A84" s="37">
        <v>919920604</v>
      </c>
      <c r="B84" s="37" t="s">
        <v>203</v>
      </c>
      <c r="C84" s="38">
        <v>33780</v>
      </c>
      <c r="D84" s="39">
        <v>4</v>
      </c>
      <c r="F84" s="39">
        <f t="shared" si="2"/>
        <v>1.2192000000000001</v>
      </c>
      <c r="G84" s="39">
        <f t="shared" si="3"/>
        <v>57.144011405256975</v>
      </c>
      <c r="I84" s="39">
        <v>2</v>
      </c>
      <c r="K84" s="45">
        <f>(9.81*(LN(I84)))+30.6</f>
        <v>37.399773841293069</v>
      </c>
      <c r="L84" s="73"/>
    </row>
    <row r="85" spans="1:13" x14ac:dyDescent="0.2">
      <c r="A85" s="37">
        <v>919920701</v>
      </c>
      <c r="B85" s="37" t="s">
        <v>203</v>
      </c>
      <c r="C85" s="38">
        <v>33786</v>
      </c>
      <c r="D85" s="39">
        <v>4</v>
      </c>
      <c r="F85" s="39">
        <f t="shared" si="2"/>
        <v>1.2192000000000001</v>
      </c>
      <c r="G85" s="39">
        <f t="shared" si="3"/>
        <v>57.144011405256975</v>
      </c>
    </row>
    <row r="86" spans="1:13" x14ac:dyDescent="0.2">
      <c r="A86" s="37">
        <v>919920702</v>
      </c>
      <c r="B86" s="37" t="s">
        <v>203</v>
      </c>
      <c r="C86" s="38">
        <v>33792</v>
      </c>
      <c r="D86" s="39">
        <v>4.5</v>
      </c>
      <c r="F86" s="39">
        <f t="shared" si="2"/>
        <v>1.3716000000000002</v>
      </c>
      <c r="G86" s="39">
        <f t="shared" si="3"/>
        <v>55.446757861448489</v>
      </c>
      <c r="I86" s="39">
        <v>2.2999999999999998</v>
      </c>
      <c r="K86" s="45">
        <f>(9.81*(LN(I86)))+30.6</f>
        <v>38.770838495993374</v>
      </c>
    </row>
    <row r="87" spans="1:13" x14ac:dyDescent="0.2">
      <c r="A87" s="37">
        <v>919920703</v>
      </c>
      <c r="B87" s="37" t="s">
        <v>203</v>
      </c>
      <c r="C87" s="38">
        <v>33800</v>
      </c>
      <c r="D87" s="39">
        <v>6</v>
      </c>
      <c r="F87" s="39">
        <f t="shared" si="2"/>
        <v>1.8288000000000002</v>
      </c>
      <c r="G87" s="39">
        <f t="shared" si="3"/>
        <v>51.301259197418318</v>
      </c>
      <c r="I87" s="39">
        <v>2.1</v>
      </c>
      <c r="K87" s="45">
        <f>(9.81*(LN(I87)))+30.6</f>
        <v>37.878405351795195</v>
      </c>
    </row>
    <row r="88" spans="1:13" x14ac:dyDescent="0.2">
      <c r="A88" s="37">
        <v>919920704</v>
      </c>
      <c r="B88" s="37" t="s">
        <v>203</v>
      </c>
      <c r="C88" s="38">
        <v>33806</v>
      </c>
      <c r="D88" s="39">
        <v>6</v>
      </c>
      <c r="F88" s="39">
        <f t="shared" si="2"/>
        <v>1.8288000000000002</v>
      </c>
      <c r="G88" s="39">
        <f t="shared" si="3"/>
        <v>51.301259197418318</v>
      </c>
    </row>
    <row r="89" spans="1:13" x14ac:dyDescent="0.2">
      <c r="A89" s="37">
        <v>919920705</v>
      </c>
      <c r="B89" s="37" t="s">
        <v>203</v>
      </c>
      <c r="C89" s="38">
        <v>33815</v>
      </c>
      <c r="D89" s="39">
        <v>6.5</v>
      </c>
      <c r="F89" s="39">
        <f t="shared" si="2"/>
        <v>1.9812000000000001</v>
      </c>
      <c r="G89" s="39">
        <f t="shared" si="3"/>
        <v>50.147843779842667</v>
      </c>
      <c r="I89" s="39">
        <v>2.2999999999999998</v>
      </c>
      <c r="K89" s="45">
        <f>(9.81*(LN(I89)))+30.6</f>
        <v>38.770838495993374</v>
      </c>
    </row>
    <row r="90" spans="1:13" x14ac:dyDescent="0.2">
      <c r="A90" s="37">
        <v>919920801</v>
      </c>
      <c r="B90" s="37" t="s">
        <v>203</v>
      </c>
      <c r="C90" s="38">
        <v>33827</v>
      </c>
      <c r="D90" s="39">
        <v>8.5</v>
      </c>
      <c r="F90" s="39">
        <f t="shared" si="2"/>
        <v>2.5908000000000002</v>
      </c>
      <c r="G90" s="39">
        <f t="shared" si="3"/>
        <v>46.28215973301333</v>
      </c>
      <c r="I90" s="39">
        <v>1.5</v>
      </c>
      <c r="K90" s="45">
        <f>(9.81*(LN(I90)))+30.6</f>
        <v>34.577612710541096</v>
      </c>
    </row>
    <row r="91" spans="1:13" x14ac:dyDescent="0.2">
      <c r="A91" s="37">
        <v>919920802</v>
      </c>
      <c r="B91" s="37" t="s">
        <v>203</v>
      </c>
      <c r="C91" s="38">
        <v>33834</v>
      </c>
      <c r="D91" s="39">
        <v>9</v>
      </c>
      <c r="F91" s="39">
        <f t="shared" si="2"/>
        <v>2.7432000000000003</v>
      </c>
      <c r="G91" s="39">
        <f t="shared" si="3"/>
        <v>45.458506989579675</v>
      </c>
    </row>
    <row r="92" spans="1:13" x14ac:dyDescent="0.2">
      <c r="A92" s="37">
        <v>919920803</v>
      </c>
      <c r="B92" s="37" t="s">
        <v>203</v>
      </c>
      <c r="C92" s="38">
        <v>33840</v>
      </c>
      <c r="D92" s="39">
        <v>10</v>
      </c>
      <c r="E92" s="39">
        <f>AVERAGE(D81:D92)</f>
        <v>6.041666666666667</v>
      </c>
      <c r="F92" s="39">
        <f t="shared" si="2"/>
        <v>3.048</v>
      </c>
      <c r="G92" s="39">
        <f t="shared" si="3"/>
        <v>43.940261958950401</v>
      </c>
      <c r="H92" s="39">
        <f>AVERAGE(G81:G92)</f>
        <v>52.276050604925892</v>
      </c>
      <c r="I92" s="39">
        <v>0.6</v>
      </c>
      <c r="J92" s="39">
        <f>AVERAGE(I81:I92)</f>
        <v>1.825</v>
      </c>
      <c r="K92" s="45">
        <f>(9.81*(LN(I92)))+30.6</f>
        <v>25.588800630855634</v>
      </c>
      <c r="L92" s="39">
        <f>AVERAGE(K81:K92)</f>
        <v>35.668551409292448</v>
      </c>
      <c r="M92" s="45">
        <f>AVERAGE(L92,H92)</f>
        <v>43.972301007109166</v>
      </c>
    </row>
    <row r="93" spans="1:13" x14ac:dyDescent="0.2">
      <c r="A93" s="37">
        <v>919930601</v>
      </c>
      <c r="B93" s="37" t="s">
        <v>203</v>
      </c>
      <c r="C93" s="38">
        <v>34125</v>
      </c>
      <c r="D93" s="39">
        <v>10</v>
      </c>
      <c r="F93" s="39">
        <f t="shared" si="2"/>
        <v>3.048</v>
      </c>
      <c r="G93" s="39">
        <f t="shared" si="3"/>
        <v>43.940261958950401</v>
      </c>
      <c r="I93" s="39">
        <v>1.8</v>
      </c>
      <c r="K93" s="45">
        <f>(9.81*(LN(I93)))+30.6</f>
        <v>36.366187182689792</v>
      </c>
    </row>
    <row r="94" spans="1:13" x14ac:dyDescent="0.2">
      <c r="A94" s="37">
        <v>919930602</v>
      </c>
      <c r="B94" s="37" t="s">
        <v>203</v>
      </c>
      <c r="C94" s="38">
        <v>34131</v>
      </c>
      <c r="D94" s="39">
        <v>9.5</v>
      </c>
      <c r="F94" s="39">
        <f t="shared" si="2"/>
        <v>2.8956</v>
      </c>
      <c r="G94" s="39">
        <f t="shared" si="3"/>
        <v>44.679398331074999</v>
      </c>
    </row>
    <row r="95" spans="1:13" x14ac:dyDescent="0.2">
      <c r="A95" s="37">
        <v>919930603</v>
      </c>
      <c r="B95" s="37" t="s">
        <v>203</v>
      </c>
      <c r="C95" s="38">
        <v>34140</v>
      </c>
      <c r="D95" s="39">
        <v>8.5</v>
      </c>
      <c r="F95" s="39">
        <f t="shared" si="2"/>
        <v>2.5908000000000002</v>
      </c>
      <c r="G95" s="39">
        <f t="shared" si="3"/>
        <v>46.28215973301333</v>
      </c>
      <c r="I95" s="39">
        <v>1.6</v>
      </c>
      <c r="K95" s="45">
        <f>(9.81*(LN(I95)))+30.6</f>
        <v>35.21073560290067</v>
      </c>
    </row>
    <row r="96" spans="1:13" x14ac:dyDescent="0.2">
      <c r="A96" s="37">
        <v>919930604</v>
      </c>
      <c r="B96" s="37" t="s">
        <v>203</v>
      </c>
      <c r="C96" s="38">
        <v>34147</v>
      </c>
      <c r="D96" s="39">
        <v>7</v>
      </c>
      <c r="F96" s="39">
        <f t="shared" si="2"/>
        <v>2.1335999999999999</v>
      </c>
      <c r="G96" s="39">
        <f t="shared" si="3"/>
        <v>49.079947901107531</v>
      </c>
    </row>
    <row r="97" spans="1:13" x14ac:dyDescent="0.2">
      <c r="A97" s="37">
        <v>919930701</v>
      </c>
      <c r="B97" s="37" t="s">
        <v>203</v>
      </c>
      <c r="C97" s="38">
        <v>34152</v>
      </c>
      <c r="D97" s="39">
        <v>5.5</v>
      </c>
      <c r="F97" s="39">
        <f t="shared" si="2"/>
        <v>1.6764000000000001</v>
      </c>
      <c r="G97" s="39">
        <f t="shared" si="3"/>
        <v>52.555093139838888</v>
      </c>
      <c r="I97" s="39">
        <v>0.8</v>
      </c>
      <c r="K97" s="45">
        <f>(9.81*(LN(I97)))+30.6</f>
        <v>28.410961761607602</v>
      </c>
    </row>
    <row r="98" spans="1:13" x14ac:dyDescent="0.2">
      <c r="A98" s="37">
        <v>919930702</v>
      </c>
      <c r="B98" s="37" t="s">
        <v>203</v>
      </c>
      <c r="C98" s="38">
        <v>34162</v>
      </c>
      <c r="D98" s="39">
        <v>5</v>
      </c>
      <c r="F98" s="39">
        <f t="shared" si="2"/>
        <v>1.524</v>
      </c>
      <c r="G98" s="39">
        <f t="shared" si="3"/>
        <v>53.928512830819209</v>
      </c>
    </row>
    <row r="99" spans="1:13" x14ac:dyDescent="0.2">
      <c r="A99" s="37">
        <v>919930703</v>
      </c>
      <c r="B99" s="37" t="s">
        <v>203</v>
      </c>
      <c r="C99" s="38">
        <v>34169</v>
      </c>
      <c r="D99" s="39">
        <v>7.5</v>
      </c>
      <c r="F99" s="39">
        <f t="shared" si="2"/>
        <v>2.286</v>
      </c>
      <c r="G99" s="39">
        <f t="shared" si="3"/>
        <v>48.085760622980558</v>
      </c>
      <c r="I99" s="39">
        <v>1.4</v>
      </c>
      <c r="K99" s="45">
        <f>(9.81*(LN(I99)))+30.6</f>
        <v>33.9007926412541</v>
      </c>
    </row>
    <row r="100" spans="1:13" x14ac:dyDescent="0.2">
      <c r="A100" s="37">
        <v>919930704</v>
      </c>
      <c r="B100" s="37" t="s">
        <v>203</v>
      </c>
      <c r="C100" s="38">
        <v>34177</v>
      </c>
      <c r="D100" s="39">
        <v>8</v>
      </c>
      <c r="F100" s="39">
        <f t="shared" si="2"/>
        <v>2.4384000000000001</v>
      </c>
      <c r="G100" s="39">
        <f t="shared" si="3"/>
        <v>47.155760533388161</v>
      </c>
    </row>
    <row r="101" spans="1:13" x14ac:dyDescent="0.2">
      <c r="A101" s="37">
        <v>919930801</v>
      </c>
      <c r="B101" s="37" t="s">
        <v>203</v>
      </c>
      <c r="C101" s="38">
        <v>34184</v>
      </c>
      <c r="D101" s="39">
        <v>10</v>
      </c>
      <c r="F101" s="39">
        <f t="shared" si="2"/>
        <v>3.048</v>
      </c>
      <c r="G101" s="39">
        <f t="shared" si="3"/>
        <v>43.940261958950401</v>
      </c>
      <c r="I101" s="39">
        <v>0.35</v>
      </c>
      <c r="K101" s="45">
        <f>(9.81*(LN(I101)))+30.6</f>
        <v>20.301244958667972</v>
      </c>
    </row>
    <row r="102" spans="1:13" x14ac:dyDescent="0.2">
      <c r="A102" s="37">
        <v>919930802</v>
      </c>
      <c r="B102" s="37" t="s">
        <v>203</v>
      </c>
      <c r="C102" s="38">
        <v>34190</v>
      </c>
      <c r="D102" s="39">
        <v>9</v>
      </c>
      <c r="F102" s="39">
        <f t="shared" si="2"/>
        <v>2.7432000000000003</v>
      </c>
      <c r="G102" s="39">
        <f t="shared" si="3"/>
        <v>45.458506989579675</v>
      </c>
    </row>
    <row r="103" spans="1:13" x14ac:dyDescent="0.2">
      <c r="A103" s="37">
        <v>919930803</v>
      </c>
      <c r="B103" s="37" t="s">
        <v>203</v>
      </c>
      <c r="C103" s="38">
        <v>34200</v>
      </c>
      <c r="D103" s="39">
        <v>5.5</v>
      </c>
      <c r="F103" s="39">
        <f t="shared" si="2"/>
        <v>1.6764000000000001</v>
      </c>
      <c r="G103" s="39">
        <f t="shared" si="3"/>
        <v>52.555093139838888</v>
      </c>
      <c r="I103" s="39">
        <v>1.4</v>
      </c>
      <c r="K103" s="45">
        <f>(9.81*(LN(I103)))+30.6</f>
        <v>33.9007926412541</v>
      </c>
    </row>
    <row r="104" spans="1:13" x14ac:dyDescent="0.2">
      <c r="A104" s="37">
        <v>919930804</v>
      </c>
      <c r="B104" s="37" t="s">
        <v>203</v>
      </c>
      <c r="C104" s="38">
        <v>34207</v>
      </c>
      <c r="D104" s="39">
        <v>7.5</v>
      </c>
      <c r="F104" s="39">
        <f t="shared" si="2"/>
        <v>2.286</v>
      </c>
      <c r="G104" s="39">
        <f t="shared" si="3"/>
        <v>48.085760622980558</v>
      </c>
    </row>
    <row r="105" spans="1:13" x14ac:dyDescent="0.2">
      <c r="A105" s="37">
        <v>919930901</v>
      </c>
      <c r="B105" s="37" t="s">
        <v>203</v>
      </c>
      <c r="C105" s="38">
        <v>34213</v>
      </c>
      <c r="D105" s="39">
        <v>8</v>
      </c>
      <c r="F105" s="39">
        <f t="shared" si="2"/>
        <v>2.4384000000000001</v>
      </c>
      <c r="G105" s="39">
        <f t="shared" si="3"/>
        <v>47.155760533388161</v>
      </c>
    </row>
    <row r="106" spans="1:13" x14ac:dyDescent="0.2">
      <c r="A106" s="37">
        <v>919930902</v>
      </c>
      <c r="B106" s="37" t="s">
        <v>203</v>
      </c>
      <c r="C106" s="38">
        <v>34219</v>
      </c>
      <c r="D106" s="39">
        <v>8.5</v>
      </c>
      <c r="E106" s="39">
        <f>AVERAGE(D93:D104)</f>
        <v>7.75</v>
      </c>
      <c r="F106" s="39">
        <f t="shared" si="2"/>
        <v>2.5908000000000002</v>
      </c>
      <c r="G106" s="39">
        <f t="shared" si="3"/>
        <v>46.28215973301333</v>
      </c>
      <c r="H106" s="39">
        <f>AVERAGE(G93:G104)</f>
        <v>47.978876480210225</v>
      </c>
      <c r="I106" s="39">
        <v>2.6</v>
      </c>
      <c r="J106" s="39">
        <f>AVERAGE(I93:I104)</f>
        <v>1.2249999999999999</v>
      </c>
      <c r="K106" s="45">
        <f>(9.81*(LN(I106)))+30.6</f>
        <v>39.973567275719148</v>
      </c>
      <c r="L106" s="39">
        <f>AVERAGE(K93:K104)</f>
        <v>31.348452464729039</v>
      </c>
      <c r="M106" s="45">
        <f>AVERAGE(L106,H106)</f>
        <v>39.663664472469634</v>
      </c>
    </row>
    <row r="107" spans="1:13" x14ac:dyDescent="0.2">
      <c r="A107" s="37">
        <v>919940601</v>
      </c>
      <c r="B107" s="37" t="s">
        <v>203</v>
      </c>
      <c r="C107" s="38">
        <v>34488</v>
      </c>
      <c r="D107" s="39">
        <v>7</v>
      </c>
      <c r="F107" s="39">
        <f t="shared" si="2"/>
        <v>2.1335999999999999</v>
      </c>
      <c r="G107" s="39">
        <f t="shared" si="3"/>
        <v>49.079947901107531</v>
      </c>
      <c r="I107" s="39">
        <v>0.05</v>
      </c>
      <c r="K107" s="45">
        <f>(9.81*(LN(I107)))+30.6</f>
        <v>1.2118663964353509</v>
      </c>
    </row>
    <row r="108" spans="1:13" x14ac:dyDescent="0.2">
      <c r="A108" s="37">
        <v>919940602</v>
      </c>
      <c r="B108" s="37" t="s">
        <v>203</v>
      </c>
      <c r="C108" s="38">
        <v>34494</v>
      </c>
      <c r="D108" s="39">
        <v>6</v>
      </c>
      <c r="F108" s="39">
        <f t="shared" si="2"/>
        <v>1.8288000000000002</v>
      </c>
      <c r="G108" s="39">
        <f t="shared" si="3"/>
        <v>51.301259197418318</v>
      </c>
    </row>
    <row r="109" spans="1:13" x14ac:dyDescent="0.2">
      <c r="A109" s="37">
        <v>919940603</v>
      </c>
      <c r="B109" s="37" t="s">
        <v>203</v>
      </c>
      <c r="C109" s="38">
        <v>34499</v>
      </c>
      <c r="D109" s="39">
        <v>6.5</v>
      </c>
      <c r="F109" s="39">
        <f t="shared" si="2"/>
        <v>1.9812000000000001</v>
      </c>
      <c r="G109" s="39">
        <f t="shared" si="3"/>
        <v>50.147843779842667</v>
      </c>
      <c r="I109" s="39">
        <v>0.39</v>
      </c>
      <c r="K109" s="45">
        <f>(9.81*(LN(I109)))+30.6</f>
        <v>21.362820223988656</v>
      </c>
    </row>
    <row r="110" spans="1:13" x14ac:dyDescent="0.2">
      <c r="A110" s="37">
        <v>919940604</v>
      </c>
      <c r="B110" s="37" t="s">
        <v>203</v>
      </c>
      <c r="C110" s="38">
        <v>34508</v>
      </c>
      <c r="D110" s="39">
        <v>5.5</v>
      </c>
      <c r="F110" s="39">
        <f t="shared" si="2"/>
        <v>1.6764000000000001</v>
      </c>
      <c r="G110" s="39">
        <f t="shared" si="3"/>
        <v>52.555093139838888</v>
      </c>
    </row>
    <row r="111" spans="1:13" x14ac:dyDescent="0.2">
      <c r="A111" s="37">
        <v>919940605</v>
      </c>
      <c r="B111" s="37" t="s">
        <v>203</v>
      </c>
      <c r="C111" s="38">
        <v>34513</v>
      </c>
      <c r="D111" s="39">
        <v>5</v>
      </c>
      <c r="F111" s="39">
        <f t="shared" si="2"/>
        <v>1.524</v>
      </c>
      <c r="G111" s="39">
        <f t="shared" si="3"/>
        <v>53.928512830819209</v>
      </c>
      <c r="I111" s="39">
        <v>1.01</v>
      </c>
      <c r="K111" s="45">
        <f>(9.81*(LN(I111)))+30.6</f>
        <v>30.697612745669581</v>
      </c>
    </row>
    <row r="112" spans="1:13" x14ac:dyDescent="0.2">
      <c r="A112" s="37">
        <v>919940701</v>
      </c>
      <c r="B112" s="37" t="s">
        <v>203</v>
      </c>
      <c r="C112" s="38">
        <v>34520</v>
      </c>
      <c r="D112" s="39">
        <v>9.5</v>
      </c>
      <c r="F112" s="39">
        <f t="shared" si="2"/>
        <v>2.8956</v>
      </c>
      <c r="G112" s="39">
        <f t="shared" si="3"/>
        <v>44.679398331074999</v>
      </c>
    </row>
    <row r="113" spans="1:13" x14ac:dyDescent="0.2">
      <c r="A113" s="37">
        <v>919940702</v>
      </c>
      <c r="B113" s="37" t="s">
        <v>203</v>
      </c>
      <c r="C113" s="38">
        <v>34529</v>
      </c>
      <c r="D113" s="39">
        <v>10</v>
      </c>
      <c r="F113" s="39">
        <f t="shared" si="2"/>
        <v>3.048</v>
      </c>
      <c r="G113" s="39">
        <f t="shared" si="3"/>
        <v>43.940261958950401</v>
      </c>
      <c r="I113" s="39">
        <v>1.2</v>
      </c>
      <c r="K113" s="45">
        <f>(9.81*(LN(I113)))+30.6</f>
        <v>32.388574472148697</v>
      </c>
    </row>
    <row r="114" spans="1:13" x14ac:dyDescent="0.2">
      <c r="A114" s="37">
        <v>919940703</v>
      </c>
      <c r="B114" s="37" t="s">
        <v>203</v>
      </c>
      <c r="C114" s="38">
        <v>34536</v>
      </c>
      <c r="D114" s="39">
        <v>9</v>
      </c>
      <c r="F114" s="39">
        <f t="shared" si="2"/>
        <v>2.7432000000000003</v>
      </c>
      <c r="G114" s="39">
        <f t="shared" si="3"/>
        <v>45.458506989579675</v>
      </c>
    </row>
    <row r="115" spans="1:13" x14ac:dyDescent="0.2">
      <c r="A115" s="37">
        <v>919940704</v>
      </c>
      <c r="B115" s="37" t="s">
        <v>203</v>
      </c>
      <c r="C115" s="38">
        <v>34542</v>
      </c>
      <c r="D115" s="39">
        <v>7</v>
      </c>
      <c r="F115" s="39">
        <f t="shared" si="2"/>
        <v>2.1335999999999999</v>
      </c>
      <c r="G115" s="39">
        <f t="shared" si="3"/>
        <v>49.079947901107531</v>
      </c>
      <c r="I115" s="39">
        <v>1.48</v>
      </c>
      <c r="K115" s="45">
        <f>(9.81*(LN(I115)))+30.6</f>
        <v>34.445932881082797</v>
      </c>
    </row>
    <row r="116" spans="1:13" x14ac:dyDescent="0.2">
      <c r="A116" s="37">
        <v>919940801</v>
      </c>
      <c r="B116" s="37" t="s">
        <v>203</v>
      </c>
      <c r="C116" s="38">
        <v>34548</v>
      </c>
      <c r="D116" s="39">
        <v>8.5</v>
      </c>
      <c r="F116" s="39">
        <f t="shared" si="2"/>
        <v>2.5908000000000002</v>
      </c>
      <c r="G116" s="39">
        <f t="shared" si="3"/>
        <v>46.28215973301333</v>
      </c>
    </row>
    <row r="117" spans="1:13" x14ac:dyDescent="0.2">
      <c r="A117" s="37">
        <v>919940802</v>
      </c>
      <c r="B117" s="37" t="s">
        <v>203</v>
      </c>
      <c r="C117" s="38">
        <v>34557</v>
      </c>
      <c r="D117" s="39">
        <v>9</v>
      </c>
      <c r="F117" s="39">
        <f t="shared" si="2"/>
        <v>2.7432000000000003</v>
      </c>
      <c r="G117" s="39">
        <f t="shared" si="3"/>
        <v>45.458506989579675</v>
      </c>
      <c r="I117" s="39">
        <v>2</v>
      </c>
      <c r="K117" s="45">
        <f>(9.81*(LN(I117)))+30.6</f>
        <v>37.399773841293069</v>
      </c>
    </row>
    <row r="118" spans="1:13" x14ac:dyDescent="0.2">
      <c r="A118" s="37">
        <v>919940803</v>
      </c>
      <c r="B118" s="37" t="s">
        <v>203</v>
      </c>
      <c r="C118" s="38">
        <v>34564</v>
      </c>
      <c r="D118" s="39">
        <v>9.5</v>
      </c>
      <c r="F118" s="39">
        <f t="shared" si="2"/>
        <v>2.8956</v>
      </c>
      <c r="G118" s="39">
        <f t="shared" si="3"/>
        <v>44.679398331074999</v>
      </c>
    </row>
    <row r="119" spans="1:13" x14ac:dyDescent="0.2">
      <c r="A119" s="37">
        <v>919940804</v>
      </c>
      <c r="B119" s="37" t="s">
        <v>203</v>
      </c>
      <c r="C119" s="38">
        <v>34573</v>
      </c>
      <c r="D119" s="39">
        <v>7</v>
      </c>
      <c r="F119" s="39">
        <f t="shared" si="2"/>
        <v>2.1335999999999999</v>
      </c>
      <c r="G119" s="39">
        <f t="shared" si="3"/>
        <v>49.079947901107531</v>
      </c>
      <c r="I119" s="39">
        <v>2.58</v>
      </c>
      <c r="K119" s="45">
        <f>(9.81*(LN(I119)))+30.6</f>
        <v>39.897814003537889</v>
      </c>
    </row>
    <row r="120" spans="1:13" x14ac:dyDescent="0.2">
      <c r="A120" s="37">
        <v>919940901</v>
      </c>
      <c r="B120" s="37" t="s">
        <v>203</v>
      </c>
      <c r="C120" s="38">
        <v>34578</v>
      </c>
      <c r="D120" s="39">
        <v>6.5</v>
      </c>
      <c r="F120" s="39">
        <f t="shared" si="2"/>
        <v>1.9812000000000001</v>
      </c>
      <c r="G120" s="39">
        <f t="shared" si="3"/>
        <v>50.147843779842667</v>
      </c>
    </row>
    <row r="121" spans="1:13" x14ac:dyDescent="0.2">
      <c r="A121" s="37">
        <v>919940902</v>
      </c>
      <c r="B121" s="37" t="s">
        <v>203</v>
      </c>
      <c r="C121" s="38">
        <v>34585</v>
      </c>
      <c r="D121" s="39">
        <v>8</v>
      </c>
      <c r="E121" s="39">
        <f>AVERAGE(D107:D119)</f>
        <v>7.6538461538461542</v>
      </c>
      <c r="F121" s="39">
        <f t="shared" si="2"/>
        <v>2.4384000000000001</v>
      </c>
      <c r="G121" s="39">
        <f t="shared" si="3"/>
        <v>47.155760533388161</v>
      </c>
      <c r="H121" s="39">
        <f>AVERAGE(G107:G119)</f>
        <v>48.128521921885749</v>
      </c>
      <c r="I121" s="39">
        <v>3.27</v>
      </c>
      <c r="J121" s="39">
        <f>AVERAGE(I107:I119)</f>
        <v>1.2442857142857144</v>
      </c>
      <c r="K121" s="45">
        <f>(9.81*(LN(I121)))+30.6</f>
        <v>42.222789751958885</v>
      </c>
      <c r="L121" s="39">
        <f>AVERAGE(K107:K119)</f>
        <v>28.200627794879434</v>
      </c>
      <c r="M121" s="45">
        <f>AVERAGE(L121,H121)</f>
        <v>38.164574858382593</v>
      </c>
    </row>
    <row r="122" spans="1:13" x14ac:dyDescent="0.2">
      <c r="A122" s="37">
        <v>919950601</v>
      </c>
      <c r="B122" s="37" t="s">
        <v>203</v>
      </c>
      <c r="C122" s="38">
        <v>34859</v>
      </c>
      <c r="D122" s="39">
        <v>6.5</v>
      </c>
      <c r="F122" s="39">
        <f t="shared" si="2"/>
        <v>1.9812000000000001</v>
      </c>
      <c r="G122" s="39">
        <f t="shared" si="3"/>
        <v>50.147843779842667</v>
      </c>
      <c r="I122" s="39">
        <v>0.51</v>
      </c>
      <c r="K122" s="45">
        <f>(9.81*(LN(I122)))+30.6</f>
        <v>23.994489932482459</v>
      </c>
    </row>
    <row r="123" spans="1:13" x14ac:dyDescent="0.2">
      <c r="A123" s="37">
        <v>919950602</v>
      </c>
      <c r="B123" s="37" t="s">
        <v>203</v>
      </c>
      <c r="C123" s="38">
        <v>34864</v>
      </c>
      <c r="D123" s="39">
        <v>6</v>
      </c>
      <c r="F123" s="39">
        <f t="shared" si="2"/>
        <v>1.8288000000000002</v>
      </c>
      <c r="G123" s="39">
        <f t="shared" si="3"/>
        <v>51.301259197418318</v>
      </c>
    </row>
    <row r="124" spans="1:13" x14ac:dyDescent="0.2">
      <c r="A124" s="37">
        <v>919950603</v>
      </c>
      <c r="B124" s="37" t="s">
        <v>203</v>
      </c>
      <c r="C124" s="38">
        <v>34871</v>
      </c>
      <c r="D124" s="39">
        <v>3</v>
      </c>
      <c r="F124" s="39">
        <f t="shared" si="2"/>
        <v>0.9144000000000001</v>
      </c>
      <c r="G124" s="39">
        <f t="shared" si="3"/>
        <v>61.289510069287132</v>
      </c>
      <c r="I124" s="39">
        <v>1.2</v>
      </c>
      <c r="K124" s="45">
        <f>(9.81*(LN(I124)))+30.6</f>
        <v>32.388574472148697</v>
      </c>
    </row>
    <row r="125" spans="1:13" x14ac:dyDescent="0.2">
      <c r="A125" s="37">
        <v>919950604</v>
      </c>
      <c r="B125" s="37" t="s">
        <v>203</v>
      </c>
      <c r="C125" s="38">
        <v>34879</v>
      </c>
      <c r="D125" s="39">
        <v>4</v>
      </c>
      <c r="F125" s="39">
        <f t="shared" si="2"/>
        <v>1.2192000000000001</v>
      </c>
      <c r="G125" s="39">
        <f t="shared" si="3"/>
        <v>57.144011405256975</v>
      </c>
    </row>
    <row r="126" spans="1:13" x14ac:dyDescent="0.2">
      <c r="A126" s="37">
        <v>919950701</v>
      </c>
      <c r="B126" s="37" t="s">
        <v>203</v>
      </c>
      <c r="C126" s="38">
        <v>34888</v>
      </c>
      <c r="D126" s="39">
        <v>8.5</v>
      </c>
      <c r="F126" s="39">
        <f t="shared" si="2"/>
        <v>2.5908000000000002</v>
      </c>
      <c r="G126" s="39">
        <f t="shared" si="3"/>
        <v>46.28215973301333</v>
      </c>
      <c r="I126" s="39">
        <v>0.73</v>
      </c>
      <c r="K126" s="45">
        <f>(9.81*(LN(I126)))+30.6</f>
        <v>27.512687593122543</v>
      </c>
    </row>
    <row r="127" spans="1:13" x14ac:dyDescent="0.2">
      <c r="A127" s="37">
        <v>919950702</v>
      </c>
      <c r="B127" s="37" t="s">
        <v>203</v>
      </c>
      <c r="C127" s="38">
        <v>34893</v>
      </c>
      <c r="D127" s="39">
        <v>9</v>
      </c>
      <c r="F127" s="39">
        <f t="shared" si="2"/>
        <v>2.7432000000000003</v>
      </c>
      <c r="G127" s="39">
        <f t="shared" si="3"/>
        <v>45.458506989579675</v>
      </c>
    </row>
    <row r="128" spans="1:13" x14ac:dyDescent="0.2">
      <c r="A128" s="37">
        <v>919950703</v>
      </c>
      <c r="B128" s="37" t="s">
        <v>203</v>
      </c>
      <c r="C128" s="38">
        <v>34901</v>
      </c>
      <c r="D128" s="39">
        <v>9</v>
      </c>
      <c r="F128" s="39">
        <f t="shared" si="2"/>
        <v>2.7432000000000003</v>
      </c>
      <c r="G128" s="39">
        <f t="shared" si="3"/>
        <v>45.458506989579675</v>
      </c>
      <c r="I128" s="39">
        <v>0.92</v>
      </c>
      <c r="K128" s="45">
        <f>(9.81*(LN(I128)))+30.6</f>
        <v>29.782026416307911</v>
      </c>
    </row>
    <row r="129" spans="1:13" x14ac:dyDescent="0.2">
      <c r="A129" s="37">
        <v>919950704</v>
      </c>
      <c r="B129" s="37" t="s">
        <v>203</v>
      </c>
      <c r="C129" s="38">
        <v>34906</v>
      </c>
      <c r="D129" s="39">
        <v>9.5</v>
      </c>
      <c r="F129" s="39">
        <f t="shared" si="2"/>
        <v>2.8956</v>
      </c>
      <c r="G129" s="39">
        <f t="shared" si="3"/>
        <v>44.679398331074999</v>
      </c>
    </row>
    <row r="130" spans="1:13" x14ac:dyDescent="0.2">
      <c r="A130" s="37">
        <v>919950801</v>
      </c>
      <c r="B130" s="37" t="s">
        <v>203</v>
      </c>
      <c r="C130" s="38">
        <v>34913</v>
      </c>
      <c r="D130" s="39">
        <v>10</v>
      </c>
      <c r="F130" s="39">
        <f t="shared" ref="F130:F193" si="4">D130*0.3048</f>
        <v>3.048</v>
      </c>
      <c r="G130" s="39">
        <f t="shared" ref="G130:G193" si="5" xml:space="preserve"> 60-(14.41*(LN(F130)))</f>
        <v>43.940261958950401</v>
      </c>
      <c r="I130" s="39">
        <v>1.4</v>
      </c>
      <c r="K130" s="45">
        <f>(9.81*(LN(I130)))+30.6</f>
        <v>33.9007926412541</v>
      </c>
    </row>
    <row r="131" spans="1:13" x14ac:dyDescent="0.2">
      <c r="A131" s="37">
        <v>919950802</v>
      </c>
      <c r="B131" s="37" t="s">
        <v>203</v>
      </c>
      <c r="C131" s="38">
        <v>34920</v>
      </c>
      <c r="D131" s="39">
        <v>8</v>
      </c>
      <c r="F131" s="39">
        <f t="shared" si="4"/>
        <v>2.4384000000000001</v>
      </c>
      <c r="G131" s="39">
        <f t="shared" si="5"/>
        <v>47.155760533388161</v>
      </c>
      <c r="I131" s="39">
        <v>4.4000000000000004</v>
      </c>
      <c r="K131" s="45">
        <f>(9.81*(LN(I131)))+30.6</f>
        <v>45.134540546466553</v>
      </c>
    </row>
    <row r="132" spans="1:13" x14ac:dyDescent="0.2">
      <c r="A132" s="37">
        <v>919950803</v>
      </c>
      <c r="B132" s="37" t="s">
        <v>203</v>
      </c>
      <c r="C132" s="38">
        <v>34927</v>
      </c>
      <c r="D132" s="39">
        <v>9</v>
      </c>
      <c r="F132" s="39">
        <f t="shared" si="4"/>
        <v>2.7432000000000003</v>
      </c>
      <c r="G132" s="39">
        <f t="shared" si="5"/>
        <v>45.458506989579675</v>
      </c>
    </row>
    <row r="133" spans="1:13" x14ac:dyDescent="0.2">
      <c r="A133" s="37">
        <v>919950804</v>
      </c>
      <c r="B133" s="37" t="s">
        <v>203</v>
      </c>
      <c r="C133" s="38">
        <v>34935</v>
      </c>
      <c r="D133" s="39">
        <v>6.6</v>
      </c>
      <c r="F133" s="39">
        <f t="shared" si="4"/>
        <v>2.0116800000000001</v>
      </c>
      <c r="G133" s="39">
        <f t="shared" si="5"/>
        <v>49.927839506438005</v>
      </c>
      <c r="I133" s="39">
        <v>1.5</v>
      </c>
      <c r="K133" s="45">
        <f>(9.81*(LN(I133)))+30.6</f>
        <v>34.577612710541096</v>
      </c>
    </row>
    <row r="134" spans="1:13" x14ac:dyDescent="0.2">
      <c r="A134" s="37">
        <v>919950901</v>
      </c>
      <c r="B134" s="37" t="s">
        <v>203</v>
      </c>
      <c r="C134" s="38">
        <v>34943</v>
      </c>
      <c r="D134" s="39">
        <v>8.5</v>
      </c>
      <c r="F134" s="39">
        <f t="shared" si="4"/>
        <v>2.5908000000000002</v>
      </c>
      <c r="G134" s="39">
        <f t="shared" si="5"/>
        <v>46.28215973301333</v>
      </c>
    </row>
    <row r="135" spans="1:13" x14ac:dyDescent="0.2">
      <c r="A135" s="37">
        <v>919950902</v>
      </c>
      <c r="B135" s="37" t="s">
        <v>203</v>
      </c>
      <c r="C135" s="38">
        <v>34951</v>
      </c>
      <c r="D135" s="39">
        <v>8.5</v>
      </c>
      <c r="E135" s="39">
        <f>AVERAGE(D122:D133)</f>
        <v>7.4249999999999998</v>
      </c>
      <c r="F135" s="39">
        <f t="shared" si="4"/>
        <v>2.5908000000000002</v>
      </c>
      <c r="G135" s="39">
        <f t="shared" si="5"/>
        <v>46.28215973301333</v>
      </c>
      <c r="H135" s="39">
        <f>AVERAGE(G122:G133)</f>
        <v>49.020297123617411</v>
      </c>
      <c r="I135" s="39">
        <v>1.5</v>
      </c>
      <c r="J135" s="39">
        <f>AVERAGE(I122:I133)</f>
        <v>1.5228571428571429</v>
      </c>
      <c r="K135" s="45">
        <f>(9.81*(LN(I135)))+30.6</f>
        <v>34.577612710541096</v>
      </c>
      <c r="L135" s="39">
        <f>AVERAGE(K122:K133)</f>
        <v>32.470103473189049</v>
      </c>
      <c r="M135" s="45">
        <f>AVERAGE(L135,H135)</f>
        <v>40.745200298403233</v>
      </c>
    </row>
    <row r="136" spans="1:13" x14ac:dyDescent="0.2">
      <c r="A136" s="37">
        <v>919960601</v>
      </c>
      <c r="B136" s="37" t="s">
        <v>203</v>
      </c>
      <c r="C136" s="38">
        <v>35221</v>
      </c>
      <c r="D136" s="39">
        <v>11</v>
      </c>
      <c r="F136" s="39">
        <f t="shared" si="4"/>
        <v>3.3528000000000002</v>
      </c>
      <c r="G136" s="39">
        <f t="shared" si="5"/>
        <v>42.566842267970074</v>
      </c>
      <c r="I136" s="39">
        <v>1.7</v>
      </c>
      <c r="K136" s="45">
        <f>(9.81*(LN(I136)))+30.6</f>
        <v>35.805463142919891</v>
      </c>
    </row>
    <row r="137" spans="1:13" x14ac:dyDescent="0.2">
      <c r="A137" s="37">
        <v>919960602</v>
      </c>
      <c r="B137" s="37" t="s">
        <v>203</v>
      </c>
      <c r="C137" s="38">
        <v>35228</v>
      </c>
      <c r="D137" s="39">
        <v>15</v>
      </c>
      <c r="F137" s="39">
        <f t="shared" si="4"/>
        <v>4.5720000000000001</v>
      </c>
      <c r="G137" s="39">
        <f t="shared" si="5"/>
        <v>38.097509751111744</v>
      </c>
    </row>
    <row r="138" spans="1:13" x14ac:dyDescent="0.2">
      <c r="A138" s="37">
        <v>919960603</v>
      </c>
      <c r="B138" s="37" t="s">
        <v>203</v>
      </c>
      <c r="C138" s="38">
        <v>35235</v>
      </c>
      <c r="D138" s="39">
        <v>16</v>
      </c>
      <c r="F138" s="39">
        <f t="shared" si="4"/>
        <v>4.8768000000000002</v>
      </c>
      <c r="G138" s="39">
        <f t="shared" si="5"/>
        <v>37.167509661519347</v>
      </c>
      <c r="I138" s="39">
        <v>0.66</v>
      </c>
      <c r="K138" s="45">
        <f>(9.81*(LN(I138)))+30.6</f>
        <v>26.523793494736061</v>
      </c>
    </row>
    <row r="139" spans="1:13" x14ac:dyDescent="0.2">
      <c r="A139" s="37">
        <v>919960604</v>
      </c>
      <c r="B139" s="37" t="s">
        <v>203</v>
      </c>
      <c r="C139" s="38">
        <v>35243</v>
      </c>
      <c r="D139" s="39">
        <v>18</v>
      </c>
      <c r="F139" s="39">
        <f t="shared" si="4"/>
        <v>5.4864000000000006</v>
      </c>
      <c r="G139" s="39">
        <f t="shared" si="5"/>
        <v>35.470256117710861</v>
      </c>
      <c r="I139" s="39">
        <v>0.05</v>
      </c>
      <c r="K139" s="45">
        <f>(9.81*(LN(I139)))+30.6</f>
        <v>1.2118663964353509</v>
      </c>
    </row>
    <row r="140" spans="1:13" x14ac:dyDescent="0.2">
      <c r="A140" s="37">
        <v>919960701</v>
      </c>
      <c r="B140" s="37" t="s">
        <v>203</v>
      </c>
      <c r="C140" s="38">
        <v>35252</v>
      </c>
      <c r="D140" s="39">
        <v>16</v>
      </c>
      <c r="F140" s="39">
        <f t="shared" si="4"/>
        <v>4.8768000000000002</v>
      </c>
      <c r="G140" s="39">
        <f t="shared" si="5"/>
        <v>37.167509661519347</v>
      </c>
    </row>
    <row r="141" spans="1:13" x14ac:dyDescent="0.2">
      <c r="A141" s="37">
        <v>919960702</v>
      </c>
      <c r="B141" s="37" t="s">
        <v>203</v>
      </c>
      <c r="C141" s="38">
        <v>35262</v>
      </c>
      <c r="D141" s="39">
        <v>13</v>
      </c>
      <c r="F141" s="39">
        <f t="shared" si="4"/>
        <v>3.9624000000000001</v>
      </c>
      <c r="G141" s="39">
        <f t="shared" si="5"/>
        <v>40.159592907973853</v>
      </c>
      <c r="I141" s="39">
        <v>0.05</v>
      </c>
      <c r="K141" s="45">
        <f>(9.81*(LN(I141)))+30.6</f>
        <v>1.2118663964353509</v>
      </c>
    </row>
    <row r="142" spans="1:13" x14ac:dyDescent="0.2">
      <c r="A142" s="37">
        <v>919960703</v>
      </c>
      <c r="B142" s="37" t="s">
        <v>203</v>
      </c>
      <c r="C142" s="38">
        <v>35271</v>
      </c>
      <c r="D142" s="39">
        <v>13</v>
      </c>
      <c r="F142" s="39">
        <f t="shared" si="4"/>
        <v>3.9624000000000001</v>
      </c>
      <c r="G142" s="39">
        <f t="shared" si="5"/>
        <v>40.159592907973853</v>
      </c>
    </row>
    <row r="143" spans="1:13" x14ac:dyDescent="0.2">
      <c r="A143" s="37">
        <v>919960801</v>
      </c>
      <c r="B143" s="37" t="s">
        <v>203</v>
      </c>
      <c r="C143" s="38">
        <v>35278</v>
      </c>
      <c r="D143" s="39">
        <v>10</v>
      </c>
      <c r="F143" s="39">
        <f t="shared" si="4"/>
        <v>3.048</v>
      </c>
      <c r="G143" s="39">
        <f t="shared" si="5"/>
        <v>43.940261958950401</v>
      </c>
    </row>
    <row r="144" spans="1:13" x14ac:dyDescent="0.2">
      <c r="A144" s="37">
        <v>919960802</v>
      </c>
      <c r="B144" s="37" t="s">
        <v>203</v>
      </c>
      <c r="C144" s="38">
        <v>35285</v>
      </c>
      <c r="D144" s="39">
        <v>13</v>
      </c>
      <c r="F144" s="39">
        <f t="shared" si="4"/>
        <v>3.9624000000000001</v>
      </c>
      <c r="G144" s="39">
        <f t="shared" si="5"/>
        <v>40.159592907973853</v>
      </c>
      <c r="I144" s="39">
        <v>0.05</v>
      </c>
      <c r="K144" s="45">
        <f>(9.81*(LN(I144)))+30.6</f>
        <v>1.2118663964353509</v>
      </c>
    </row>
    <row r="145" spans="1:13" x14ac:dyDescent="0.2">
      <c r="A145" s="37">
        <v>919960803</v>
      </c>
      <c r="B145" s="37" t="s">
        <v>203</v>
      </c>
      <c r="C145" s="38">
        <v>35290</v>
      </c>
      <c r="D145" s="39">
        <v>12</v>
      </c>
      <c r="F145" s="39">
        <f t="shared" si="4"/>
        <v>3.6576000000000004</v>
      </c>
      <c r="G145" s="39">
        <f t="shared" si="5"/>
        <v>41.313008325549511</v>
      </c>
      <c r="I145" s="39">
        <v>0.23</v>
      </c>
      <c r="K145" s="45">
        <f>(9.81*(LN(I145)))+30.6</f>
        <v>16.182478733721783</v>
      </c>
    </row>
    <row r="146" spans="1:13" x14ac:dyDescent="0.2">
      <c r="A146" s="37">
        <v>919960804</v>
      </c>
      <c r="B146" s="37" t="s">
        <v>203</v>
      </c>
      <c r="C146" s="38">
        <v>35298</v>
      </c>
      <c r="D146" s="39">
        <v>13</v>
      </c>
      <c r="F146" s="39">
        <f t="shared" si="4"/>
        <v>3.9624000000000001</v>
      </c>
      <c r="G146" s="39">
        <f t="shared" si="5"/>
        <v>40.159592907973853</v>
      </c>
    </row>
    <row r="147" spans="1:13" x14ac:dyDescent="0.2">
      <c r="A147" s="37">
        <v>919960805</v>
      </c>
      <c r="B147" s="37" t="s">
        <v>203</v>
      </c>
      <c r="C147" s="38">
        <v>35304</v>
      </c>
      <c r="D147" s="39">
        <v>12</v>
      </c>
      <c r="F147" s="39">
        <f t="shared" si="4"/>
        <v>3.6576000000000004</v>
      </c>
      <c r="G147" s="39">
        <f t="shared" si="5"/>
        <v>41.313008325549511</v>
      </c>
      <c r="I147" s="39">
        <v>0.19</v>
      </c>
      <c r="K147" s="45">
        <f>(9.81*(LN(I147)))+30.6</f>
        <v>14.308226861079607</v>
      </c>
    </row>
    <row r="148" spans="1:13" x14ac:dyDescent="0.2">
      <c r="A148" s="37">
        <v>919960901</v>
      </c>
      <c r="B148" s="37" t="s">
        <v>203</v>
      </c>
      <c r="C148" s="38">
        <v>35311</v>
      </c>
      <c r="D148" s="39">
        <v>10</v>
      </c>
      <c r="F148" s="39">
        <f t="shared" si="4"/>
        <v>3.048</v>
      </c>
      <c r="G148" s="39">
        <f t="shared" si="5"/>
        <v>43.940261958950401</v>
      </c>
    </row>
    <row r="149" spans="1:13" x14ac:dyDescent="0.2">
      <c r="A149" s="37">
        <v>919960902</v>
      </c>
      <c r="B149" s="37" t="s">
        <v>203</v>
      </c>
      <c r="C149" s="38">
        <v>35318</v>
      </c>
      <c r="D149" s="39">
        <v>11</v>
      </c>
      <c r="F149" s="39">
        <f t="shared" si="4"/>
        <v>3.3528000000000002</v>
      </c>
      <c r="G149" s="39">
        <f t="shared" si="5"/>
        <v>42.566842267970074</v>
      </c>
      <c r="I149" s="39">
        <v>0.05</v>
      </c>
      <c r="K149" s="45">
        <f>(9.81*(LN(I149)))+30.6</f>
        <v>1.2118663964353509</v>
      </c>
    </row>
    <row r="150" spans="1:13" x14ac:dyDescent="0.2">
      <c r="A150" s="37">
        <v>919960903</v>
      </c>
      <c r="B150" s="37" t="s">
        <v>203</v>
      </c>
      <c r="C150" s="38">
        <v>35325</v>
      </c>
      <c r="D150" s="39">
        <v>8</v>
      </c>
      <c r="F150" s="39">
        <f t="shared" si="4"/>
        <v>2.4384000000000001</v>
      </c>
      <c r="G150" s="39">
        <f t="shared" si="5"/>
        <v>47.155760533388161</v>
      </c>
    </row>
    <row r="151" spans="1:13" x14ac:dyDescent="0.2">
      <c r="A151" s="37">
        <v>919960904</v>
      </c>
      <c r="B151" s="37" t="s">
        <v>203</v>
      </c>
      <c r="C151" s="38">
        <v>35334</v>
      </c>
      <c r="D151" s="39">
        <v>8</v>
      </c>
      <c r="F151" s="39">
        <f t="shared" si="4"/>
        <v>2.4384000000000001</v>
      </c>
      <c r="G151" s="39">
        <f t="shared" si="5"/>
        <v>47.155760533388161</v>
      </c>
      <c r="I151" s="39">
        <v>0.51</v>
      </c>
      <c r="K151" s="45">
        <f>(9.81*(LN(I151)))+30.6</f>
        <v>23.994489932482459</v>
      </c>
    </row>
    <row r="152" spans="1:13" x14ac:dyDescent="0.2">
      <c r="A152" s="37">
        <v>919961001</v>
      </c>
      <c r="B152" s="37" t="s">
        <v>203</v>
      </c>
      <c r="C152" s="38">
        <v>35339</v>
      </c>
      <c r="D152" s="39">
        <v>8</v>
      </c>
      <c r="E152" s="39">
        <f>AVERAGE(D136:D147)</f>
        <v>13.5</v>
      </c>
      <c r="F152" s="39">
        <f t="shared" si="4"/>
        <v>2.4384000000000001</v>
      </c>
      <c r="G152" s="39">
        <f t="shared" si="5"/>
        <v>47.155760533388161</v>
      </c>
      <c r="H152" s="39">
        <f>AVERAGE(G136:G147)</f>
        <v>39.806189808481349</v>
      </c>
      <c r="J152" s="39">
        <f>AVERAGE(I136:I147)</f>
        <v>0.41857142857142848</v>
      </c>
      <c r="L152" s="39">
        <f>AVERAGE(K136:K147)</f>
        <v>13.77936591739477</v>
      </c>
      <c r="M152" s="45">
        <f>AVERAGE(L152,H152)</f>
        <v>26.79277786293806</v>
      </c>
    </row>
    <row r="153" spans="1:13" x14ac:dyDescent="0.2">
      <c r="A153" s="37">
        <v>919970701</v>
      </c>
      <c r="B153" s="37" t="s">
        <v>203</v>
      </c>
      <c r="C153" s="38">
        <v>35620</v>
      </c>
      <c r="D153" s="39">
        <v>12</v>
      </c>
      <c r="F153" s="39">
        <f t="shared" si="4"/>
        <v>3.6576000000000004</v>
      </c>
      <c r="G153" s="39">
        <f t="shared" si="5"/>
        <v>41.313008325549511</v>
      </c>
      <c r="I153" s="39">
        <v>0.52</v>
      </c>
      <c r="K153" s="45">
        <f>(9.81*(LN(I153)))+30.6</f>
        <v>24.184981354740628</v>
      </c>
    </row>
    <row r="154" spans="1:13" x14ac:dyDescent="0.2">
      <c r="A154" s="37">
        <v>919970702</v>
      </c>
      <c r="B154" s="37" t="s">
        <v>203</v>
      </c>
      <c r="C154" s="38">
        <v>35628</v>
      </c>
      <c r="D154" s="39">
        <v>12</v>
      </c>
      <c r="F154" s="39">
        <f t="shared" si="4"/>
        <v>3.6576000000000004</v>
      </c>
      <c r="G154" s="39">
        <f t="shared" si="5"/>
        <v>41.313008325549511</v>
      </c>
    </row>
    <row r="155" spans="1:13" x14ac:dyDescent="0.2">
      <c r="A155" s="37">
        <v>919970703</v>
      </c>
      <c r="B155" s="37" t="s">
        <v>203</v>
      </c>
      <c r="C155" s="38">
        <v>35633</v>
      </c>
      <c r="D155" s="39">
        <v>11</v>
      </c>
      <c r="F155" s="39">
        <f t="shared" si="4"/>
        <v>3.3528000000000002</v>
      </c>
      <c r="G155" s="39">
        <f t="shared" si="5"/>
        <v>42.566842267970074</v>
      </c>
    </row>
    <row r="156" spans="1:13" x14ac:dyDescent="0.2">
      <c r="A156" s="37">
        <v>919970704</v>
      </c>
      <c r="B156" s="37" t="s">
        <v>203</v>
      </c>
      <c r="C156" s="38">
        <v>35642</v>
      </c>
      <c r="D156" s="39">
        <v>12</v>
      </c>
      <c r="F156" s="39">
        <f t="shared" si="4"/>
        <v>3.6576000000000004</v>
      </c>
      <c r="G156" s="39">
        <f t="shared" si="5"/>
        <v>41.313008325549511</v>
      </c>
    </row>
    <row r="157" spans="1:13" x14ac:dyDescent="0.2">
      <c r="A157" s="37">
        <v>919970801</v>
      </c>
      <c r="B157" s="37" t="s">
        <v>203</v>
      </c>
      <c r="C157" s="38">
        <v>35646</v>
      </c>
      <c r="D157" s="39">
        <v>12</v>
      </c>
      <c r="F157" s="39">
        <f t="shared" si="4"/>
        <v>3.6576000000000004</v>
      </c>
      <c r="G157" s="39">
        <f t="shared" si="5"/>
        <v>41.313008325549511</v>
      </c>
      <c r="I157" s="39">
        <v>0.97</v>
      </c>
      <c r="K157" s="45">
        <f>(9.81*(LN(I157)))+30.6</f>
        <v>30.30119517457501</v>
      </c>
    </row>
    <row r="158" spans="1:13" x14ac:dyDescent="0.2">
      <c r="A158" s="37">
        <v>919970802</v>
      </c>
      <c r="B158" s="37" t="s">
        <v>203</v>
      </c>
      <c r="C158" s="38">
        <v>35656</v>
      </c>
      <c r="D158" s="39">
        <v>13</v>
      </c>
      <c r="F158" s="39">
        <f t="shared" si="4"/>
        <v>3.9624000000000001</v>
      </c>
      <c r="G158" s="39">
        <f t="shared" si="5"/>
        <v>40.159592907973853</v>
      </c>
    </row>
    <row r="159" spans="1:13" x14ac:dyDescent="0.2">
      <c r="A159" s="37">
        <v>919970803</v>
      </c>
      <c r="B159" s="37" t="s">
        <v>203</v>
      </c>
      <c r="C159" s="38">
        <v>35661</v>
      </c>
      <c r="D159" s="39">
        <v>14</v>
      </c>
      <c r="F159" s="39">
        <f t="shared" si="4"/>
        <v>4.2671999999999999</v>
      </c>
      <c r="G159" s="39">
        <f t="shared" si="5"/>
        <v>39.091697029238723</v>
      </c>
      <c r="I159" s="39">
        <v>0.8</v>
      </c>
      <c r="K159" s="45">
        <f>(9.81*(LN(I159)))+30.6</f>
        <v>28.410961761607602</v>
      </c>
    </row>
    <row r="160" spans="1:13" x14ac:dyDescent="0.2">
      <c r="A160" s="37">
        <v>919970804</v>
      </c>
      <c r="B160" s="37" t="s">
        <v>203</v>
      </c>
      <c r="C160" s="38">
        <v>35668</v>
      </c>
      <c r="D160" s="39">
        <v>13</v>
      </c>
      <c r="F160" s="39">
        <f t="shared" si="4"/>
        <v>3.9624000000000001</v>
      </c>
      <c r="G160" s="39">
        <f t="shared" si="5"/>
        <v>40.159592907973853</v>
      </c>
    </row>
    <row r="161" spans="1:16" x14ac:dyDescent="0.2">
      <c r="A161" s="37">
        <v>919970901</v>
      </c>
      <c r="B161" s="37" t="s">
        <v>203</v>
      </c>
      <c r="C161" s="38">
        <v>35681</v>
      </c>
      <c r="D161" s="39">
        <v>12</v>
      </c>
      <c r="F161" s="39">
        <f t="shared" si="4"/>
        <v>3.6576000000000004</v>
      </c>
      <c r="G161" s="39">
        <f t="shared" si="5"/>
        <v>41.313008325549511</v>
      </c>
      <c r="I161" s="39">
        <v>0.33</v>
      </c>
      <c r="K161" s="45">
        <f>(9.81*(LN(I161)))+30.6</f>
        <v>19.724019653442994</v>
      </c>
    </row>
    <row r="162" spans="1:16" x14ac:dyDescent="0.2">
      <c r="A162" s="37">
        <v>919980601</v>
      </c>
      <c r="B162" s="37" t="s">
        <v>203</v>
      </c>
      <c r="C162" s="38">
        <v>35965</v>
      </c>
      <c r="D162" s="39">
        <v>11</v>
      </c>
      <c r="F162" s="39">
        <f t="shared" si="4"/>
        <v>3.3528000000000002</v>
      </c>
      <c r="G162" s="39">
        <f t="shared" si="5"/>
        <v>42.566842267970074</v>
      </c>
    </row>
    <row r="163" spans="1:16" x14ac:dyDescent="0.2">
      <c r="A163" s="37">
        <v>919980701</v>
      </c>
      <c r="B163" s="37" t="s">
        <v>203</v>
      </c>
      <c r="C163" s="38">
        <v>35986</v>
      </c>
      <c r="D163" s="39">
        <v>11</v>
      </c>
      <c r="F163" s="39">
        <f t="shared" si="4"/>
        <v>3.3528000000000002</v>
      </c>
      <c r="G163" s="39">
        <f t="shared" si="5"/>
        <v>42.566842267970074</v>
      </c>
    </row>
    <row r="164" spans="1:16" x14ac:dyDescent="0.2">
      <c r="A164" s="37">
        <v>919980702</v>
      </c>
      <c r="B164" s="37" t="s">
        <v>203</v>
      </c>
      <c r="C164" s="38">
        <v>35995</v>
      </c>
      <c r="D164" s="39">
        <v>10</v>
      </c>
      <c r="F164" s="39">
        <f t="shared" si="4"/>
        <v>3.048</v>
      </c>
      <c r="G164" s="39">
        <f t="shared" si="5"/>
        <v>43.940261958950401</v>
      </c>
      <c r="I164" s="39">
        <v>1</v>
      </c>
    </row>
    <row r="165" spans="1:16" x14ac:dyDescent="0.2">
      <c r="A165" s="37">
        <v>919980703</v>
      </c>
      <c r="B165" s="37" t="s">
        <v>203</v>
      </c>
      <c r="C165" s="38">
        <v>36004</v>
      </c>
      <c r="D165" s="39">
        <v>11</v>
      </c>
      <c r="F165" s="39">
        <f t="shared" si="4"/>
        <v>3.3528000000000002</v>
      </c>
      <c r="G165" s="39">
        <f t="shared" si="5"/>
        <v>42.566842267970074</v>
      </c>
    </row>
    <row r="166" spans="1:16" x14ac:dyDescent="0.2">
      <c r="A166" s="37">
        <v>919980801</v>
      </c>
      <c r="B166" s="37" t="s">
        <v>203</v>
      </c>
      <c r="C166" s="38">
        <v>36021</v>
      </c>
      <c r="D166" s="39">
        <v>8</v>
      </c>
      <c r="F166" s="39">
        <f t="shared" si="4"/>
        <v>2.4384000000000001</v>
      </c>
      <c r="G166" s="39">
        <f t="shared" si="5"/>
        <v>47.155760533388161</v>
      </c>
    </row>
    <row r="167" spans="1:16" x14ac:dyDescent="0.2">
      <c r="A167" s="37">
        <v>919980901</v>
      </c>
      <c r="B167" s="37" t="s">
        <v>203</v>
      </c>
      <c r="C167" s="38">
        <v>36039</v>
      </c>
      <c r="D167" s="39">
        <v>9</v>
      </c>
      <c r="F167" s="39">
        <f t="shared" si="4"/>
        <v>2.7432000000000003</v>
      </c>
      <c r="G167" s="39">
        <f t="shared" si="5"/>
        <v>45.458506989579675</v>
      </c>
    </row>
    <row r="168" spans="1:16" x14ac:dyDescent="0.2">
      <c r="A168" s="37">
        <v>919980902</v>
      </c>
      <c r="B168" s="37" t="s">
        <v>203</v>
      </c>
      <c r="C168" s="38">
        <v>36048</v>
      </c>
      <c r="D168" s="39">
        <v>7</v>
      </c>
      <c r="F168" s="39">
        <f t="shared" si="4"/>
        <v>2.1335999999999999</v>
      </c>
      <c r="G168" s="39">
        <f t="shared" si="5"/>
        <v>49.079947901107531</v>
      </c>
    </row>
    <row r="169" spans="1:16" x14ac:dyDescent="0.2">
      <c r="A169" s="37">
        <v>920010701</v>
      </c>
      <c r="B169" s="37" t="s">
        <v>203</v>
      </c>
      <c r="C169" s="38">
        <v>37075</v>
      </c>
      <c r="D169" s="39">
        <v>13.5</v>
      </c>
      <c r="F169" s="39">
        <f t="shared" si="4"/>
        <v>4.1147999999999998</v>
      </c>
      <c r="G169" s="39">
        <f t="shared" si="5"/>
        <v>39.615754781741025</v>
      </c>
    </row>
    <row r="170" spans="1:16" x14ac:dyDescent="0.2">
      <c r="A170" s="37">
        <v>920010702</v>
      </c>
      <c r="B170" s="37" t="s">
        <v>203</v>
      </c>
      <c r="C170" s="38">
        <v>37082</v>
      </c>
      <c r="D170" s="39">
        <v>14</v>
      </c>
      <c r="F170" s="39">
        <f t="shared" si="4"/>
        <v>4.2671999999999999</v>
      </c>
      <c r="G170" s="39">
        <f t="shared" si="5"/>
        <v>39.091697029238723</v>
      </c>
    </row>
    <row r="171" spans="1:16" x14ac:dyDescent="0.2">
      <c r="A171" s="37">
        <v>920010703</v>
      </c>
      <c r="B171" s="37" t="s">
        <v>203</v>
      </c>
      <c r="C171" s="38">
        <v>37091</v>
      </c>
      <c r="D171" s="39">
        <v>13.5</v>
      </c>
      <c r="F171" s="39">
        <f t="shared" si="4"/>
        <v>4.1147999999999998</v>
      </c>
      <c r="G171" s="39">
        <f t="shared" si="5"/>
        <v>39.615754781741025</v>
      </c>
      <c r="I171" s="39" t="s">
        <v>200</v>
      </c>
      <c r="P171" s="115" t="s">
        <v>291</v>
      </c>
    </row>
    <row r="172" spans="1:16" x14ac:dyDescent="0.2">
      <c r="A172" s="37">
        <v>920010704</v>
      </c>
      <c r="B172" s="37" t="s">
        <v>203</v>
      </c>
      <c r="C172" s="38">
        <v>37100</v>
      </c>
      <c r="D172" s="39">
        <v>11</v>
      </c>
      <c r="F172" s="39">
        <f t="shared" si="4"/>
        <v>3.3528000000000002</v>
      </c>
      <c r="G172" s="39">
        <f t="shared" si="5"/>
        <v>42.566842267970074</v>
      </c>
    </row>
    <row r="173" spans="1:16" x14ac:dyDescent="0.2">
      <c r="A173" s="37">
        <v>920010801</v>
      </c>
      <c r="B173" s="37" t="s">
        <v>203</v>
      </c>
      <c r="C173" s="38">
        <v>37115</v>
      </c>
      <c r="D173" s="39">
        <v>12.6</v>
      </c>
      <c r="F173" s="39">
        <f t="shared" si="4"/>
        <v>3.8404799999999999</v>
      </c>
      <c r="G173" s="39">
        <f t="shared" si="5"/>
        <v>40.609942059867997</v>
      </c>
      <c r="I173" s="115">
        <v>1.48</v>
      </c>
      <c r="K173" s="45">
        <f>(9.81*(LN(I173)))+30.6</f>
        <v>34.445932881082797</v>
      </c>
    </row>
    <row r="174" spans="1:16" x14ac:dyDescent="0.2">
      <c r="A174" s="37">
        <v>920010802</v>
      </c>
      <c r="B174" s="37" t="s">
        <v>203</v>
      </c>
      <c r="C174" s="38">
        <v>37125</v>
      </c>
      <c r="D174" s="39">
        <v>14</v>
      </c>
      <c r="F174" s="39">
        <f t="shared" si="4"/>
        <v>4.2671999999999999</v>
      </c>
      <c r="G174" s="39">
        <f t="shared" si="5"/>
        <v>39.091697029238723</v>
      </c>
      <c r="I174" s="115"/>
    </row>
    <row r="175" spans="1:16" x14ac:dyDescent="0.2">
      <c r="A175" s="37">
        <v>920010803</v>
      </c>
      <c r="B175" s="37" t="s">
        <v>203</v>
      </c>
      <c r="C175" s="38">
        <v>37131</v>
      </c>
      <c r="D175" s="39">
        <v>14</v>
      </c>
      <c r="F175" s="39">
        <f t="shared" si="4"/>
        <v>4.2671999999999999</v>
      </c>
      <c r="G175" s="39">
        <f t="shared" si="5"/>
        <v>39.091697029238723</v>
      </c>
      <c r="I175" s="115">
        <v>0.04</v>
      </c>
      <c r="K175" s="45">
        <f>(9.81*(LN(I175)))+30.6</f>
        <v>-0.97717184195704831</v>
      </c>
    </row>
    <row r="176" spans="1:16" x14ac:dyDescent="0.2">
      <c r="A176" s="37">
        <v>920020601</v>
      </c>
      <c r="B176" s="37" t="s">
        <v>203</v>
      </c>
      <c r="C176" s="38">
        <v>37429</v>
      </c>
      <c r="D176" s="39">
        <v>15.5</v>
      </c>
      <c r="F176" s="39">
        <f t="shared" si="4"/>
        <v>4.7244000000000002</v>
      </c>
      <c r="G176" s="39">
        <f t="shared" si="5"/>
        <v>37.625008404232446</v>
      </c>
      <c r="I176" s="115">
        <v>0.45</v>
      </c>
      <c r="K176" s="45">
        <f>(9.81*(LN(I176)))+30.6</f>
        <v>22.766639500103661</v>
      </c>
    </row>
    <row r="177" spans="1:13" x14ac:dyDescent="0.2">
      <c r="A177" s="37">
        <v>920020602</v>
      </c>
      <c r="B177" s="37" t="s">
        <v>203</v>
      </c>
      <c r="C177" s="38">
        <v>37436</v>
      </c>
      <c r="D177" s="39">
        <v>15</v>
      </c>
      <c r="F177" s="39">
        <f t="shared" si="4"/>
        <v>4.5720000000000001</v>
      </c>
      <c r="G177" s="39">
        <f t="shared" si="5"/>
        <v>38.097509751111744</v>
      </c>
      <c r="I177" s="115"/>
    </row>
    <row r="178" spans="1:13" x14ac:dyDescent="0.2">
      <c r="A178" s="37">
        <v>920020701</v>
      </c>
      <c r="B178" s="37" t="s">
        <v>203</v>
      </c>
      <c r="C178" s="38">
        <v>37443</v>
      </c>
      <c r="D178" s="39">
        <v>15.5</v>
      </c>
      <c r="F178" s="39">
        <f t="shared" si="4"/>
        <v>4.7244000000000002</v>
      </c>
      <c r="G178" s="39">
        <f t="shared" si="5"/>
        <v>37.625008404232446</v>
      </c>
      <c r="I178" s="115">
        <v>0.26</v>
      </c>
      <c r="K178" s="45">
        <f>(9.81*(LN(I178)))+30.6</f>
        <v>17.385207513447565</v>
      </c>
    </row>
    <row r="179" spans="1:13" x14ac:dyDescent="0.2">
      <c r="A179" s="37">
        <v>920020702</v>
      </c>
      <c r="B179" s="37" t="s">
        <v>203</v>
      </c>
      <c r="C179" s="38">
        <v>37451</v>
      </c>
      <c r="D179" s="39">
        <v>16</v>
      </c>
      <c r="F179" s="39">
        <f t="shared" si="4"/>
        <v>4.8768000000000002</v>
      </c>
      <c r="G179" s="39">
        <f t="shared" si="5"/>
        <v>37.167509661519347</v>
      </c>
      <c r="I179" s="115"/>
    </row>
    <row r="180" spans="1:13" x14ac:dyDescent="0.2">
      <c r="A180" s="37">
        <v>920020703</v>
      </c>
      <c r="B180" s="37" t="s">
        <v>203</v>
      </c>
      <c r="C180" s="38">
        <v>37458</v>
      </c>
      <c r="D180" s="39">
        <v>11</v>
      </c>
      <c r="F180" s="39">
        <f t="shared" si="4"/>
        <v>3.3528000000000002</v>
      </c>
      <c r="G180" s="39">
        <f t="shared" si="5"/>
        <v>42.566842267970074</v>
      </c>
      <c r="I180" s="115">
        <v>1.51</v>
      </c>
      <c r="K180" s="45">
        <f>(9.81*(LN(I180)))+30.6</f>
        <v>34.642795674611236</v>
      </c>
    </row>
    <row r="181" spans="1:13" x14ac:dyDescent="0.2">
      <c r="A181" s="37">
        <v>920020704</v>
      </c>
      <c r="B181" s="37" t="s">
        <v>203</v>
      </c>
      <c r="C181" s="38">
        <v>37465</v>
      </c>
      <c r="D181" s="39">
        <v>13</v>
      </c>
      <c r="F181" s="39">
        <f t="shared" si="4"/>
        <v>3.9624000000000001</v>
      </c>
      <c r="G181" s="39">
        <f t="shared" si="5"/>
        <v>40.159592907973853</v>
      </c>
      <c r="I181" s="115"/>
    </row>
    <row r="182" spans="1:13" x14ac:dyDescent="0.2">
      <c r="A182" s="37">
        <v>920020801</v>
      </c>
      <c r="B182" s="37" t="s">
        <v>203</v>
      </c>
      <c r="C182" s="38">
        <v>37473</v>
      </c>
      <c r="D182" s="39">
        <v>14.5</v>
      </c>
      <c r="F182" s="39">
        <f t="shared" si="4"/>
        <v>4.4196</v>
      </c>
      <c r="G182" s="39">
        <f t="shared" si="5"/>
        <v>38.586031110758313</v>
      </c>
      <c r="I182" s="115">
        <v>0.1</v>
      </c>
      <c r="K182" s="45">
        <f>(9.81*(LN(I182)))+30.6</f>
        <v>8.0116402377284146</v>
      </c>
    </row>
    <row r="183" spans="1:13" x14ac:dyDescent="0.2">
      <c r="A183" s="37">
        <v>920020802</v>
      </c>
      <c r="B183" s="37" t="s">
        <v>203</v>
      </c>
      <c r="C183" s="38">
        <v>37480</v>
      </c>
      <c r="D183" s="39">
        <v>14</v>
      </c>
      <c r="F183" s="39">
        <f t="shared" si="4"/>
        <v>4.2671999999999999</v>
      </c>
      <c r="G183" s="39">
        <f t="shared" si="5"/>
        <v>39.091697029238723</v>
      </c>
      <c r="I183" s="115"/>
    </row>
    <row r="184" spans="1:13" x14ac:dyDescent="0.2">
      <c r="A184" s="37">
        <v>920020803</v>
      </c>
      <c r="B184" s="37" t="s">
        <v>203</v>
      </c>
      <c r="C184" s="38">
        <v>37487</v>
      </c>
      <c r="D184" s="39">
        <v>14</v>
      </c>
      <c r="F184" s="39">
        <f t="shared" si="4"/>
        <v>4.2671999999999999</v>
      </c>
      <c r="G184" s="39">
        <f t="shared" si="5"/>
        <v>39.091697029238723</v>
      </c>
      <c r="I184" s="115">
        <v>0.9</v>
      </c>
      <c r="K184" s="45">
        <f>(9.81*(LN(I184)))+30.6</f>
        <v>29.566413341396725</v>
      </c>
    </row>
    <row r="185" spans="1:13" x14ac:dyDescent="0.2">
      <c r="A185" s="37">
        <v>920020804</v>
      </c>
      <c r="B185" s="37" t="s">
        <v>203</v>
      </c>
      <c r="C185" s="38">
        <v>37493</v>
      </c>
      <c r="D185" s="39">
        <v>15</v>
      </c>
      <c r="F185" s="39">
        <f t="shared" si="4"/>
        <v>4.5720000000000001</v>
      </c>
      <c r="G185" s="39">
        <f t="shared" si="5"/>
        <v>38.097509751111744</v>
      </c>
      <c r="I185" s="115"/>
    </row>
    <row r="186" spans="1:13" x14ac:dyDescent="0.2">
      <c r="A186" s="37">
        <v>920020901</v>
      </c>
      <c r="B186" s="37" t="s">
        <v>203</v>
      </c>
      <c r="C186" s="38">
        <v>37501</v>
      </c>
      <c r="D186" s="39">
        <v>14</v>
      </c>
      <c r="F186" s="39">
        <f t="shared" si="4"/>
        <v>4.2671999999999999</v>
      </c>
      <c r="G186" s="39">
        <f t="shared" si="5"/>
        <v>39.091697029238723</v>
      </c>
      <c r="I186" s="115">
        <v>0.12</v>
      </c>
      <c r="K186" s="45">
        <f>(9.81*(LN(I186)))+30.6</f>
        <v>9.8002147098771069</v>
      </c>
    </row>
    <row r="187" spans="1:13" x14ac:dyDescent="0.2">
      <c r="A187" s="37">
        <v>920020902</v>
      </c>
      <c r="B187" s="37" t="s">
        <v>203</v>
      </c>
      <c r="C187" s="38">
        <v>37507</v>
      </c>
      <c r="D187" s="39">
        <v>12</v>
      </c>
      <c r="F187" s="39">
        <f t="shared" si="4"/>
        <v>3.6576000000000004</v>
      </c>
      <c r="G187" s="39">
        <f t="shared" si="5"/>
        <v>41.313008325549511</v>
      </c>
      <c r="I187" s="115"/>
    </row>
    <row r="188" spans="1:13" x14ac:dyDescent="0.2">
      <c r="A188" s="37">
        <v>920020903</v>
      </c>
      <c r="B188" s="37" t="s">
        <v>203</v>
      </c>
      <c r="C188" s="38">
        <v>37516</v>
      </c>
      <c r="D188" s="39">
        <v>15</v>
      </c>
      <c r="F188" s="39">
        <f t="shared" si="4"/>
        <v>4.5720000000000001</v>
      </c>
      <c r="G188" s="39">
        <f t="shared" si="5"/>
        <v>38.097509751111744</v>
      </c>
      <c r="I188" s="115">
        <v>0.9</v>
      </c>
      <c r="K188" s="45">
        <f>(9.81*(LN(I188)))+30.6</f>
        <v>29.566413341396725</v>
      </c>
    </row>
    <row r="189" spans="1:13" x14ac:dyDescent="0.2">
      <c r="A189" s="37">
        <v>920020904</v>
      </c>
      <c r="B189" s="37" t="s">
        <v>203</v>
      </c>
      <c r="C189" s="38">
        <v>37522</v>
      </c>
      <c r="D189" s="39">
        <v>15.5</v>
      </c>
      <c r="F189" s="39">
        <f t="shared" si="4"/>
        <v>4.7244000000000002</v>
      </c>
      <c r="G189" s="39">
        <f t="shared" si="5"/>
        <v>37.625008404232446</v>
      </c>
    </row>
    <row r="190" spans="1:13" x14ac:dyDescent="0.2">
      <c r="A190" s="37">
        <v>920020905</v>
      </c>
      <c r="B190" s="37" t="s">
        <v>203</v>
      </c>
      <c r="C190" s="38">
        <v>37529</v>
      </c>
      <c r="D190" s="39">
        <v>15.5</v>
      </c>
      <c r="E190" s="39">
        <f>AVERAGE(D176:D185)</f>
        <v>14.35</v>
      </c>
      <c r="F190" s="39">
        <f t="shared" si="4"/>
        <v>4.7244000000000002</v>
      </c>
      <c r="G190" s="39">
        <f t="shared" si="5"/>
        <v>37.625008404232446</v>
      </c>
      <c r="H190" s="39">
        <f>AVERAGE(G176:G185)</f>
        <v>38.810840631738742</v>
      </c>
      <c r="J190" s="39">
        <f>AVERAGE(I176:I185)</f>
        <v>0.64399999999999991</v>
      </c>
      <c r="L190" s="39">
        <f>AVERAGE(K176:K185)</f>
        <v>22.474539253457522</v>
      </c>
      <c r="M190" s="45">
        <f>AVERAGE(L190,H190)</f>
        <v>30.642689942598132</v>
      </c>
    </row>
    <row r="191" spans="1:13" x14ac:dyDescent="0.2">
      <c r="A191" s="37">
        <v>920030601</v>
      </c>
      <c r="B191" s="37" t="s">
        <v>203</v>
      </c>
      <c r="C191" s="76">
        <v>37791</v>
      </c>
      <c r="D191" s="72">
        <v>19.500000623999998</v>
      </c>
      <c r="F191" s="39">
        <f t="shared" si="4"/>
        <v>5.9436001901952</v>
      </c>
      <c r="G191" s="39">
        <f t="shared" si="5"/>
        <v>34.316840239015207</v>
      </c>
      <c r="I191" s="89">
        <v>0.03</v>
      </c>
      <c r="K191" s="45">
        <f>(9.81*(LN(I191)))+30.6</f>
        <v>-3.7993329727090241</v>
      </c>
    </row>
    <row r="192" spans="1:13" x14ac:dyDescent="0.2">
      <c r="A192" s="37">
        <v>920030602</v>
      </c>
      <c r="B192" s="37" t="s">
        <v>203</v>
      </c>
      <c r="C192" s="76">
        <v>37798</v>
      </c>
      <c r="D192" s="72">
        <v>18.000000576000001</v>
      </c>
      <c r="F192" s="39">
        <f t="shared" si="4"/>
        <v>5.4864001755648006</v>
      </c>
      <c r="G192" s="39">
        <f t="shared" si="5"/>
        <v>35.470255656590865</v>
      </c>
      <c r="I192" s="89"/>
    </row>
    <row r="193" spans="1:16" x14ac:dyDescent="0.2">
      <c r="A193" s="37">
        <v>920030701</v>
      </c>
      <c r="B193" s="37" t="s">
        <v>203</v>
      </c>
      <c r="C193" s="76">
        <v>37803</v>
      </c>
      <c r="D193" s="72">
        <v>16.000000512</v>
      </c>
      <c r="F193" s="39">
        <f t="shared" si="4"/>
        <v>4.8768001560576</v>
      </c>
      <c r="G193" s="39">
        <f t="shared" si="5"/>
        <v>37.167509200399351</v>
      </c>
      <c r="I193" s="89" t="s">
        <v>200</v>
      </c>
    </row>
    <row r="194" spans="1:16" x14ac:dyDescent="0.2">
      <c r="A194" s="37">
        <v>920030702</v>
      </c>
      <c r="B194" s="37" t="s">
        <v>203</v>
      </c>
      <c r="C194" s="76">
        <v>37811</v>
      </c>
      <c r="D194" s="72">
        <v>16.500000528000001</v>
      </c>
      <c r="F194" s="39">
        <f t="shared" ref="F194:F257" si="6">D194*0.3048</f>
        <v>5.0292001609344004</v>
      </c>
      <c r="G194" s="39">
        <f t="shared" ref="G194:G257" si="7" xml:space="preserve"> 60-(14.41*(LN(F194)))</f>
        <v>36.724089599011435</v>
      </c>
      <c r="I194" s="89"/>
    </row>
    <row r="195" spans="1:16" x14ac:dyDescent="0.2">
      <c r="A195" s="37">
        <v>920030703</v>
      </c>
      <c r="B195" s="37" t="s">
        <v>203</v>
      </c>
      <c r="C195" s="76">
        <v>37819</v>
      </c>
      <c r="D195" s="72">
        <v>17.000000544000002</v>
      </c>
      <c r="F195" s="39">
        <f t="shared" si="6"/>
        <v>5.1816001658112008</v>
      </c>
      <c r="G195" s="39">
        <f t="shared" si="7"/>
        <v>36.293908400024527</v>
      </c>
      <c r="I195" s="89">
        <v>0.49</v>
      </c>
      <c r="K195" s="45">
        <f>(9.81*(LN(I195)))+30.6</f>
        <v>23.60203759992207</v>
      </c>
    </row>
    <row r="196" spans="1:16" x14ac:dyDescent="0.2">
      <c r="A196" s="37">
        <v>920030704</v>
      </c>
      <c r="B196" s="37" t="s">
        <v>203</v>
      </c>
      <c r="C196" s="76">
        <v>37826</v>
      </c>
      <c r="D196" s="72">
        <v>17.50000056</v>
      </c>
      <c r="F196" s="39">
        <f t="shared" si="6"/>
        <v>5.3340001706880003</v>
      </c>
      <c r="G196" s="39">
        <f t="shared" si="7"/>
        <v>35.876197993680961</v>
      </c>
      <c r="I196" s="89"/>
    </row>
    <row r="197" spans="1:16" x14ac:dyDescent="0.2">
      <c r="A197" s="37">
        <v>920030705</v>
      </c>
      <c r="B197" s="37" t="s">
        <v>203</v>
      </c>
      <c r="C197" s="76">
        <v>37833</v>
      </c>
      <c r="D197" s="72">
        <v>17.000000544000002</v>
      </c>
      <c r="F197" s="39">
        <f t="shared" si="6"/>
        <v>5.1816001658112008</v>
      </c>
      <c r="G197" s="39">
        <f t="shared" si="7"/>
        <v>36.293908400024527</v>
      </c>
      <c r="I197" s="89" t="s">
        <v>200</v>
      </c>
    </row>
    <row r="198" spans="1:16" x14ac:dyDescent="0.2">
      <c r="A198" s="37">
        <v>920030801</v>
      </c>
      <c r="B198" s="37" t="s">
        <v>203</v>
      </c>
      <c r="C198" s="76">
        <v>37840</v>
      </c>
      <c r="D198" s="72">
        <v>17.50000056</v>
      </c>
      <c r="F198" s="39">
        <f t="shared" si="6"/>
        <v>5.3340001706880003</v>
      </c>
      <c r="G198" s="39">
        <f t="shared" si="7"/>
        <v>35.876197993680961</v>
      </c>
      <c r="I198" s="89"/>
    </row>
    <row r="199" spans="1:16" x14ac:dyDescent="0.2">
      <c r="A199" s="37">
        <v>920030802</v>
      </c>
      <c r="B199" s="37" t="s">
        <v>203</v>
      </c>
      <c r="C199" s="76">
        <v>37846</v>
      </c>
      <c r="D199" s="72">
        <v>18.500000592000003</v>
      </c>
      <c r="F199" s="39">
        <f t="shared" si="6"/>
        <v>5.638800180441601</v>
      </c>
      <c r="G199" s="39">
        <f t="shared" si="7"/>
        <v>35.075436438540137</v>
      </c>
      <c r="I199" s="89" t="s">
        <v>200</v>
      </c>
    </row>
    <row r="200" spans="1:16" x14ac:dyDescent="0.2">
      <c r="A200" s="37">
        <v>920030803</v>
      </c>
      <c r="B200" s="37" t="s">
        <v>203</v>
      </c>
      <c r="C200" s="76">
        <v>37853</v>
      </c>
      <c r="D200" s="72">
        <v>17.50000056</v>
      </c>
      <c r="F200" s="39">
        <f t="shared" si="6"/>
        <v>5.3340001706880003</v>
      </c>
      <c r="G200" s="39">
        <f t="shared" si="7"/>
        <v>35.876197993680961</v>
      </c>
      <c r="I200" s="89"/>
    </row>
    <row r="201" spans="1:16" x14ac:dyDescent="0.2">
      <c r="A201" s="37">
        <v>920030804</v>
      </c>
      <c r="B201" s="37" t="s">
        <v>203</v>
      </c>
      <c r="C201" s="76">
        <v>37860</v>
      </c>
      <c r="D201" s="72">
        <v>17.50000056</v>
      </c>
      <c r="F201" s="39">
        <f t="shared" si="6"/>
        <v>5.3340001706880003</v>
      </c>
      <c r="G201" s="39">
        <f t="shared" si="7"/>
        <v>35.876197993680961</v>
      </c>
      <c r="I201" s="89">
        <v>0.01</v>
      </c>
      <c r="K201" s="45">
        <f>(9.81*(LN(I201)))+30.6</f>
        <v>-14.576719524543172</v>
      </c>
    </row>
    <row r="202" spans="1:16" x14ac:dyDescent="0.2">
      <c r="A202" s="37">
        <v>920030901</v>
      </c>
      <c r="B202" s="37" t="s">
        <v>203</v>
      </c>
      <c r="C202" s="76">
        <v>37868</v>
      </c>
      <c r="D202" s="72">
        <v>17.000000544000002</v>
      </c>
      <c r="F202" s="39">
        <f t="shared" si="6"/>
        <v>5.1816001658112008</v>
      </c>
      <c r="G202" s="39">
        <f t="shared" si="7"/>
        <v>36.293908400024527</v>
      </c>
      <c r="I202" s="89"/>
    </row>
    <row r="203" spans="1:16" x14ac:dyDescent="0.2">
      <c r="A203" s="37">
        <v>920030902</v>
      </c>
      <c r="B203" s="37" t="s">
        <v>203</v>
      </c>
      <c r="C203" s="76">
        <v>37875</v>
      </c>
      <c r="D203" s="72">
        <v>17.000000544000002</v>
      </c>
      <c r="E203" s="39">
        <f>AVERAGE(D191:D201)</f>
        <v>17.500000559999997</v>
      </c>
      <c r="F203" s="39">
        <f t="shared" si="6"/>
        <v>5.1816001658112008</v>
      </c>
      <c r="G203" s="39">
        <f t="shared" si="7"/>
        <v>36.293908400024527</v>
      </c>
      <c r="H203" s="39">
        <f>AVERAGE(G191:G201)</f>
        <v>35.895158173484539</v>
      </c>
      <c r="I203" s="89">
        <v>0.02</v>
      </c>
      <c r="J203" s="39">
        <f>AVERAGE(I191:I201)</f>
        <v>0.17666666666666667</v>
      </c>
      <c r="K203" s="45">
        <f>(9.81*(LN(I203)))+30.6</f>
        <v>-7.776945683250112</v>
      </c>
      <c r="L203" s="39">
        <f>AVERAGE(K191:K201)</f>
        <v>1.7419950342232913</v>
      </c>
      <c r="M203" s="45">
        <f>AVERAGE(L203,H203)</f>
        <v>18.818576603853916</v>
      </c>
    </row>
    <row r="204" spans="1:16" x14ac:dyDescent="0.2">
      <c r="A204" s="37">
        <v>920040601</v>
      </c>
      <c r="B204" s="37" t="s">
        <v>203</v>
      </c>
      <c r="C204" s="38">
        <v>38157</v>
      </c>
      <c r="D204" s="39">
        <v>21</v>
      </c>
      <c r="F204" s="39">
        <f t="shared" si="6"/>
        <v>6.4008000000000003</v>
      </c>
      <c r="G204" s="39">
        <f t="shared" si="7"/>
        <v>33.248944821400073</v>
      </c>
      <c r="P204" s="37" t="s">
        <v>349</v>
      </c>
    </row>
    <row r="205" spans="1:16" x14ac:dyDescent="0.2">
      <c r="A205" s="37">
        <v>920040602</v>
      </c>
      <c r="B205" s="37" t="s">
        <v>203</v>
      </c>
      <c r="C205" s="38">
        <v>38167</v>
      </c>
      <c r="D205" s="39">
        <v>20</v>
      </c>
      <c r="F205" s="39">
        <f t="shared" si="6"/>
        <v>6.0960000000000001</v>
      </c>
      <c r="G205" s="39">
        <f t="shared" si="7"/>
        <v>33.952011087081587</v>
      </c>
    </row>
    <row r="206" spans="1:16" x14ac:dyDescent="0.2">
      <c r="A206" s="37">
        <v>920040701</v>
      </c>
      <c r="B206" s="37" t="s">
        <v>203</v>
      </c>
      <c r="C206" s="38">
        <v>38174</v>
      </c>
      <c r="D206" s="39">
        <v>19</v>
      </c>
      <c r="F206" s="39">
        <f t="shared" si="6"/>
        <v>5.7911999999999999</v>
      </c>
      <c r="G206" s="39">
        <f t="shared" si="7"/>
        <v>34.691147459206192</v>
      </c>
    </row>
    <row r="207" spans="1:16" x14ac:dyDescent="0.2">
      <c r="A207" s="37">
        <v>920040702</v>
      </c>
      <c r="B207" s="37" t="s">
        <v>203</v>
      </c>
      <c r="C207" s="38">
        <v>38182</v>
      </c>
      <c r="D207" s="39">
        <v>20</v>
      </c>
      <c r="F207" s="39">
        <f t="shared" si="6"/>
        <v>6.0960000000000001</v>
      </c>
      <c r="G207" s="39">
        <f t="shared" si="7"/>
        <v>33.952011087081587</v>
      </c>
    </row>
    <row r="208" spans="1:16" x14ac:dyDescent="0.2">
      <c r="A208" s="37">
        <v>920040703</v>
      </c>
      <c r="B208" s="37" t="s">
        <v>203</v>
      </c>
      <c r="C208" s="38">
        <v>38190</v>
      </c>
      <c r="D208" s="39">
        <v>20</v>
      </c>
      <c r="F208" s="39">
        <f t="shared" si="6"/>
        <v>6.0960000000000001</v>
      </c>
      <c r="G208" s="39">
        <f t="shared" si="7"/>
        <v>33.952011087081587</v>
      </c>
    </row>
    <row r="209" spans="1:17" x14ac:dyDescent="0.2">
      <c r="A209" s="37">
        <v>920040704</v>
      </c>
      <c r="B209" s="37" t="s">
        <v>203</v>
      </c>
      <c r="C209" s="38">
        <v>38199</v>
      </c>
      <c r="D209" s="39">
        <v>16</v>
      </c>
      <c r="F209" s="39">
        <f t="shared" si="6"/>
        <v>4.8768000000000002</v>
      </c>
      <c r="G209" s="39">
        <f t="shared" si="7"/>
        <v>37.167509661519347</v>
      </c>
    </row>
    <row r="210" spans="1:17" x14ac:dyDescent="0.2">
      <c r="A210" s="37">
        <v>920040901</v>
      </c>
      <c r="B210" s="37" t="s">
        <v>203</v>
      </c>
      <c r="C210" s="38">
        <v>38245</v>
      </c>
      <c r="D210" s="39">
        <v>18</v>
      </c>
      <c r="F210" s="39">
        <f t="shared" si="6"/>
        <v>5.4864000000000006</v>
      </c>
      <c r="G210" s="39">
        <f t="shared" si="7"/>
        <v>35.470256117710861</v>
      </c>
    </row>
    <row r="211" spans="1:17" x14ac:dyDescent="0.2">
      <c r="A211" s="37">
        <v>920041101</v>
      </c>
      <c r="B211" s="37" t="s">
        <v>203</v>
      </c>
      <c r="C211" s="38">
        <v>38305</v>
      </c>
      <c r="D211" s="39">
        <v>23</v>
      </c>
      <c r="F211" s="39">
        <f t="shared" si="6"/>
        <v>7.0104000000000006</v>
      </c>
      <c r="G211" s="39">
        <f t="shared" si="7"/>
        <v>31.938041497455547</v>
      </c>
      <c r="M211" s="45" t="e">
        <f>AVERAGE(L211,H211)</f>
        <v>#DIV/0!</v>
      </c>
    </row>
    <row r="212" spans="1:17" x14ac:dyDescent="0.2">
      <c r="A212" s="37">
        <v>920050601</v>
      </c>
      <c r="B212" s="37" t="s">
        <v>203</v>
      </c>
      <c r="C212" s="38">
        <v>38518</v>
      </c>
      <c r="D212" s="39">
        <v>16.5</v>
      </c>
      <c r="E212" s="29"/>
      <c r="F212" s="39">
        <f t="shared" si="6"/>
        <v>5.0292000000000003</v>
      </c>
      <c r="G212" s="39">
        <f t="shared" si="7"/>
        <v>36.724090060131431</v>
      </c>
      <c r="H212" s="29"/>
      <c r="I212" s="30">
        <v>0.73</v>
      </c>
      <c r="J212" s="29"/>
      <c r="K212" s="45">
        <f>(9.81*(LN(I212)))+30.6</f>
        <v>27.512687593122543</v>
      </c>
    </row>
    <row r="213" spans="1:17" x14ac:dyDescent="0.2">
      <c r="A213" s="37">
        <v>920050602</v>
      </c>
      <c r="B213" s="37" t="s">
        <v>203</v>
      </c>
      <c r="C213" s="38">
        <v>38526</v>
      </c>
      <c r="D213" s="39">
        <v>19</v>
      </c>
      <c r="E213" s="29"/>
      <c r="F213" s="39">
        <f t="shared" si="6"/>
        <v>5.7911999999999999</v>
      </c>
      <c r="G213" s="39">
        <f t="shared" si="7"/>
        <v>34.691147459206192</v>
      </c>
      <c r="H213" s="29"/>
      <c r="I213" s="30"/>
      <c r="J213" s="29"/>
    </row>
    <row r="214" spans="1:17" x14ac:dyDescent="0.2">
      <c r="A214" s="37">
        <v>920050701</v>
      </c>
      <c r="B214" s="37" t="s">
        <v>203</v>
      </c>
      <c r="C214" s="38">
        <v>38534</v>
      </c>
      <c r="D214" s="39">
        <v>17.5</v>
      </c>
      <c r="E214" s="29"/>
      <c r="F214" s="39">
        <f t="shared" si="6"/>
        <v>5.3340000000000005</v>
      </c>
      <c r="G214" s="39">
        <f t="shared" si="7"/>
        <v>35.876198454800956</v>
      </c>
      <c r="H214" s="29"/>
      <c r="I214" s="30">
        <v>0.93</v>
      </c>
      <c r="J214" s="29"/>
      <c r="K214" s="45">
        <f>(9.81*(LN(I214)))+30.6</f>
        <v>29.888081503290266</v>
      </c>
    </row>
    <row r="215" spans="1:17" x14ac:dyDescent="0.2">
      <c r="A215" s="37">
        <v>920050702</v>
      </c>
      <c r="B215" s="37" t="s">
        <v>203</v>
      </c>
      <c r="C215" s="38">
        <v>38542</v>
      </c>
      <c r="D215" s="39">
        <v>16.5</v>
      </c>
      <c r="E215" s="29"/>
      <c r="F215" s="39">
        <f t="shared" si="6"/>
        <v>5.0292000000000003</v>
      </c>
      <c r="G215" s="39">
        <f t="shared" si="7"/>
        <v>36.724090060131431</v>
      </c>
      <c r="H215" s="29"/>
      <c r="I215" s="30"/>
      <c r="J215" s="29"/>
    </row>
    <row r="216" spans="1:17" x14ac:dyDescent="0.2">
      <c r="A216" s="37">
        <v>920050703</v>
      </c>
      <c r="B216" s="37" t="s">
        <v>203</v>
      </c>
      <c r="C216" s="38">
        <v>38547</v>
      </c>
      <c r="D216" s="39">
        <v>14</v>
      </c>
      <c r="E216" s="29"/>
      <c r="F216" s="39">
        <f t="shared" si="6"/>
        <v>4.2671999999999999</v>
      </c>
      <c r="G216" s="39">
        <f t="shared" si="7"/>
        <v>39.091697029238723</v>
      </c>
      <c r="H216" s="29"/>
      <c r="I216" s="30">
        <v>1.22</v>
      </c>
      <c r="J216" s="29"/>
      <c r="K216" s="45">
        <f>(9.81*(LN(I216)))+30.6</f>
        <v>32.550726924290075</v>
      </c>
    </row>
    <row r="217" spans="1:17" x14ac:dyDescent="0.2">
      <c r="A217" s="37">
        <v>920050801</v>
      </c>
      <c r="B217" s="37" t="s">
        <v>203</v>
      </c>
      <c r="C217" s="38">
        <v>38566</v>
      </c>
      <c r="D217" s="39">
        <v>19</v>
      </c>
      <c r="E217" s="29"/>
      <c r="F217" s="39">
        <f t="shared" si="6"/>
        <v>5.7911999999999999</v>
      </c>
      <c r="G217" s="39">
        <f t="shared" si="7"/>
        <v>34.691147459206192</v>
      </c>
      <c r="H217" s="29"/>
      <c r="I217" s="30">
        <v>0.82</v>
      </c>
      <c r="J217" s="29"/>
      <c r="K217" s="45">
        <f>(9.81*(LN(I217)))+30.6</f>
        <v>28.653196291119148</v>
      </c>
      <c r="P217" s="37" t="s">
        <v>355</v>
      </c>
    </row>
    <row r="218" spans="1:17" x14ac:dyDescent="0.2">
      <c r="A218" s="37">
        <v>920050802</v>
      </c>
      <c r="B218" s="37" t="s">
        <v>203</v>
      </c>
      <c r="C218" s="38">
        <v>38590</v>
      </c>
      <c r="D218" s="39">
        <v>19</v>
      </c>
      <c r="E218" s="39">
        <f>AVERAGE(D212:D218)</f>
        <v>17.357142857142858</v>
      </c>
      <c r="F218" s="39">
        <f t="shared" si="6"/>
        <v>5.7911999999999999</v>
      </c>
      <c r="G218" s="39">
        <f t="shared" si="7"/>
        <v>34.691147459206192</v>
      </c>
      <c r="H218" s="39">
        <f>AVERAGE(G212:G218)</f>
        <v>36.069931140274448</v>
      </c>
      <c r="I218" s="30">
        <v>1.28</v>
      </c>
      <c r="J218" s="39">
        <f>AVERAGE(I212:I218)</f>
        <v>0.99599999999999989</v>
      </c>
      <c r="K218" s="45">
        <f>(9.81*(LN(I218)))+30.6</f>
        <v>33.02169736450827</v>
      </c>
      <c r="L218" s="39">
        <f>AVERAGE(K212:K218)</f>
        <v>30.325277935266058</v>
      </c>
      <c r="M218" s="45">
        <f>AVERAGE(L218,H218)</f>
        <v>33.197604537770253</v>
      </c>
    </row>
    <row r="219" spans="1:17" x14ac:dyDescent="0.2">
      <c r="A219" s="37">
        <v>920060601</v>
      </c>
      <c r="B219" s="37" t="s">
        <v>203</v>
      </c>
      <c r="C219" s="38">
        <v>38874</v>
      </c>
      <c r="D219" s="39">
        <v>15</v>
      </c>
      <c r="E219" s="29"/>
      <c r="F219" s="39">
        <f t="shared" si="6"/>
        <v>4.5720000000000001</v>
      </c>
      <c r="G219" s="39">
        <f t="shared" si="7"/>
        <v>38.097509751111744</v>
      </c>
      <c r="H219" s="29"/>
      <c r="I219" s="37">
        <v>0.53</v>
      </c>
      <c r="J219" s="29"/>
      <c r="K219" s="45">
        <f>(9.81*(LN(I219)))+30.6</f>
        <v>24.371844147403142</v>
      </c>
      <c r="N219" s="39">
        <v>21</v>
      </c>
      <c r="P219" s="37" t="s">
        <v>407</v>
      </c>
      <c r="Q219" s="37" t="s">
        <v>406</v>
      </c>
    </row>
    <row r="220" spans="1:17" x14ac:dyDescent="0.2">
      <c r="A220" s="37">
        <v>920060602</v>
      </c>
      <c r="B220" s="37" t="s">
        <v>203</v>
      </c>
      <c r="C220" s="38">
        <v>38879</v>
      </c>
      <c r="D220" s="39">
        <v>21</v>
      </c>
      <c r="F220" s="39">
        <f t="shared" si="6"/>
        <v>6.4008000000000003</v>
      </c>
      <c r="G220" s="39">
        <f t="shared" si="7"/>
        <v>33.248944821400073</v>
      </c>
      <c r="N220" s="39">
        <v>16</v>
      </c>
      <c r="P220" s="37" t="s">
        <v>408</v>
      </c>
    </row>
    <row r="221" spans="1:17" x14ac:dyDescent="0.2">
      <c r="A221" s="37">
        <v>920060603</v>
      </c>
      <c r="B221" s="37" t="s">
        <v>203</v>
      </c>
      <c r="C221" s="38">
        <v>38888</v>
      </c>
      <c r="D221" s="39">
        <v>15</v>
      </c>
      <c r="E221" s="29"/>
      <c r="F221" s="39">
        <f t="shared" si="6"/>
        <v>4.5720000000000001</v>
      </c>
      <c r="G221" s="39">
        <f t="shared" si="7"/>
        <v>38.097509751111744</v>
      </c>
      <c r="H221" s="29"/>
      <c r="I221" s="37">
        <v>0.57999999999999996</v>
      </c>
      <c r="J221" s="29"/>
      <c r="K221" s="45">
        <f>(9.81*(LN(I221)))+30.6</f>
        <v>25.256226408917197</v>
      </c>
      <c r="N221" s="39">
        <v>20</v>
      </c>
      <c r="P221" s="37" t="s">
        <v>408</v>
      </c>
    </row>
    <row r="222" spans="1:17" x14ac:dyDescent="0.2">
      <c r="A222" s="37">
        <v>920060604</v>
      </c>
      <c r="B222" s="37" t="s">
        <v>203</v>
      </c>
      <c r="C222" s="38">
        <v>38894</v>
      </c>
      <c r="D222" s="39">
        <v>21</v>
      </c>
      <c r="F222" s="39">
        <f t="shared" si="6"/>
        <v>6.4008000000000003</v>
      </c>
      <c r="G222" s="39">
        <f t="shared" si="7"/>
        <v>33.248944821400073</v>
      </c>
      <c r="N222" s="39">
        <v>20</v>
      </c>
      <c r="P222" s="37" t="s">
        <v>409</v>
      </c>
    </row>
    <row r="223" spans="1:17" x14ac:dyDescent="0.2">
      <c r="A223" s="37">
        <v>920060701</v>
      </c>
      <c r="B223" s="37" t="s">
        <v>203</v>
      </c>
      <c r="C223" s="38">
        <v>38900</v>
      </c>
      <c r="D223" s="39">
        <v>24</v>
      </c>
      <c r="F223" s="39">
        <f t="shared" si="6"/>
        <v>7.3152000000000008</v>
      </c>
      <c r="G223" s="39">
        <f t="shared" si="7"/>
        <v>31.324757453680697</v>
      </c>
      <c r="I223" s="37">
        <v>0.2</v>
      </c>
      <c r="K223" s="45">
        <f>(9.81*(LN(I223)))+30.6</f>
        <v>14.811414079021477</v>
      </c>
      <c r="N223" s="39">
        <v>22</v>
      </c>
      <c r="P223" s="37" t="s">
        <v>408</v>
      </c>
    </row>
    <row r="224" spans="1:17" x14ac:dyDescent="0.2">
      <c r="A224" s="37">
        <v>920060702</v>
      </c>
      <c r="B224" s="37" t="s">
        <v>203</v>
      </c>
      <c r="C224" s="38">
        <v>38908</v>
      </c>
      <c r="D224" s="39">
        <v>20</v>
      </c>
      <c r="F224" s="39">
        <f t="shared" si="6"/>
        <v>6.0960000000000001</v>
      </c>
      <c r="G224" s="39">
        <f t="shared" si="7"/>
        <v>33.952011087081587</v>
      </c>
      <c r="N224" s="39">
        <v>22</v>
      </c>
      <c r="P224" s="37" t="s">
        <v>408</v>
      </c>
    </row>
    <row r="225" spans="1:16" x14ac:dyDescent="0.2">
      <c r="A225" s="37">
        <v>920060703</v>
      </c>
      <c r="B225" s="37" t="s">
        <v>203</v>
      </c>
      <c r="C225" s="38">
        <v>38913</v>
      </c>
      <c r="D225" s="39">
        <v>17</v>
      </c>
      <c r="F225" s="39">
        <f t="shared" si="6"/>
        <v>5.1816000000000004</v>
      </c>
      <c r="G225" s="39">
        <f t="shared" si="7"/>
        <v>36.293908861144516</v>
      </c>
      <c r="I225" s="37">
        <v>0.77</v>
      </c>
      <c r="K225" s="45">
        <f>(9.81*(LN(I225)))+30.6</f>
        <v>28.036011663841464</v>
      </c>
      <c r="N225" s="39">
        <v>25</v>
      </c>
      <c r="P225" s="37" t="s">
        <v>408</v>
      </c>
    </row>
    <row r="226" spans="1:16" x14ac:dyDescent="0.2">
      <c r="A226" s="37">
        <v>920060704</v>
      </c>
      <c r="B226" s="37" t="s">
        <v>203</v>
      </c>
      <c r="C226" s="38">
        <v>38921</v>
      </c>
      <c r="D226" s="39">
        <v>16</v>
      </c>
      <c r="F226" s="39">
        <f t="shared" si="6"/>
        <v>4.8768000000000002</v>
      </c>
      <c r="G226" s="39">
        <f t="shared" si="7"/>
        <v>37.167509661519347</v>
      </c>
      <c r="N226" s="39">
        <v>24</v>
      </c>
      <c r="P226" s="37" t="s">
        <v>407</v>
      </c>
    </row>
    <row r="227" spans="1:16" x14ac:dyDescent="0.2">
      <c r="A227" s="37">
        <v>920060705</v>
      </c>
      <c r="B227" s="37" t="s">
        <v>203</v>
      </c>
      <c r="C227" s="38">
        <v>38929</v>
      </c>
      <c r="D227" s="39">
        <v>13.6</v>
      </c>
      <c r="F227" s="39">
        <f t="shared" si="6"/>
        <v>4.1452800000000005</v>
      </c>
      <c r="G227" s="39">
        <f t="shared" si="7"/>
        <v>39.509407435582283</v>
      </c>
      <c r="I227" s="37">
        <v>0.3</v>
      </c>
      <c r="K227" s="45">
        <f>(9.81*(LN(I227)))+30.6</f>
        <v>18.78902678956257</v>
      </c>
      <c r="N227" s="39">
        <v>26</v>
      </c>
      <c r="P227" s="37" t="s">
        <v>407</v>
      </c>
    </row>
    <row r="228" spans="1:16" x14ac:dyDescent="0.2">
      <c r="A228" s="37">
        <v>920060801</v>
      </c>
      <c r="B228" s="37" t="s">
        <v>203</v>
      </c>
      <c r="C228" s="38">
        <v>38936</v>
      </c>
      <c r="D228" s="39">
        <v>11</v>
      </c>
      <c r="F228" s="39">
        <f t="shared" si="6"/>
        <v>3.3528000000000002</v>
      </c>
      <c r="G228" s="39">
        <f t="shared" si="7"/>
        <v>42.566842267970074</v>
      </c>
      <c r="N228" s="39">
        <v>25</v>
      </c>
      <c r="P228" s="37" t="s">
        <v>410</v>
      </c>
    </row>
    <row r="229" spans="1:16" x14ac:dyDescent="0.2">
      <c r="A229" s="37">
        <v>920060802</v>
      </c>
      <c r="B229" s="37" t="s">
        <v>203</v>
      </c>
      <c r="C229" s="38">
        <v>38942</v>
      </c>
      <c r="D229" s="39">
        <v>16.5</v>
      </c>
      <c r="F229" s="39">
        <f t="shared" si="6"/>
        <v>5.0292000000000003</v>
      </c>
      <c r="G229" s="39">
        <f t="shared" si="7"/>
        <v>36.724090060131431</v>
      </c>
      <c r="I229" s="37">
        <v>0.13</v>
      </c>
      <c r="K229" s="45">
        <f>(9.81*(LN(I229)))+30.6</f>
        <v>10.585433672154501</v>
      </c>
      <c r="N229" s="39">
        <v>23</v>
      </c>
      <c r="P229" s="37" t="s">
        <v>411</v>
      </c>
    </row>
    <row r="230" spans="1:16" x14ac:dyDescent="0.2">
      <c r="A230" s="37">
        <v>920060803</v>
      </c>
      <c r="B230" s="37" t="s">
        <v>203</v>
      </c>
      <c r="C230" s="38">
        <v>38949</v>
      </c>
      <c r="D230" s="39">
        <v>16.5</v>
      </c>
      <c r="F230" s="39">
        <f t="shared" si="6"/>
        <v>5.0292000000000003</v>
      </c>
      <c r="G230" s="39">
        <f t="shared" si="7"/>
        <v>36.724090060131431</v>
      </c>
      <c r="N230" s="39">
        <v>23</v>
      </c>
      <c r="P230" s="37" t="s">
        <v>408</v>
      </c>
    </row>
    <row r="231" spans="1:16" x14ac:dyDescent="0.2">
      <c r="A231" s="37">
        <v>920060804</v>
      </c>
      <c r="B231" s="37" t="s">
        <v>203</v>
      </c>
      <c r="C231" s="38">
        <v>38957</v>
      </c>
      <c r="D231" s="39">
        <v>15</v>
      </c>
      <c r="F231" s="39">
        <f t="shared" si="6"/>
        <v>4.5720000000000001</v>
      </c>
      <c r="G231" s="39">
        <f t="shared" si="7"/>
        <v>38.097509751111744</v>
      </c>
      <c r="I231" s="37">
        <v>0.2</v>
      </c>
      <c r="K231" s="45">
        <f>(9.81*(LN(I231)))+30.6</f>
        <v>14.811414079021477</v>
      </c>
      <c r="N231" s="39">
        <v>22</v>
      </c>
      <c r="P231" s="37" t="s">
        <v>407</v>
      </c>
    </row>
    <row r="232" spans="1:16" x14ac:dyDescent="0.2">
      <c r="A232" s="37">
        <v>920060901</v>
      </c>
      <c r="B232" s="37" t="s">
        <v>203</v>
      </c>
      <c r="C232" s="38">
        <v>38963</v>
      </c>
      <c r="D232" s="39">
        <v>16</v>
      </c>
      <c r="E232" s="39">
        <f>AVERAGE(D219:D231)</f>
        <v>17.046153846153846</v>
      </c>
      <c r="F232" s="39">
        <f t="shared" si="6"/>
        <v>4.8768000000000002</v>
      </c>
      <c r="G232" s="39">
        <f t="shared" si="7"/>
        <v>37.167509661519347</v>
      </c>
      <c r="H232" s="39">
        <f>AVERAGE(G219:G231)</f>
        <v>36.542541214105889</v>
      </c>
      <c r="J232" s="39">
        <f>AVERAGE(I219:I231)</f>
        <v>0.38714285714285712</v>
      </c>
      <c r="L232" s="39">
        <f>AVERAGE(K219:K231)</f>
        <v>19.523052977131691</v>
      </c>
      <c r="M232" s="45">
        <f>AVERAGE(L232,H232)</f>
        <v>28.03279709561879</v>
      </c>
      <c r="N232" s="39">
        <v>22</v>
      </c>
      <c r="P232" s="37" t="s">
        <v>412</v>
      </c>
    </row>
    <row r="233" spans="1:16" x14ac:dyDescent="0.2">
      <c r="A233" s="37">
        <v>920070601</v>
      </c>
      <c r="B233" s="37" t="s">
        <v>203</v>
      </c>
      <c r="C233" s="38">
        <v>39242</v>
      </c>
      <c r="D233" s="39">
        <v>21</v>
      </c>
      <c r="F233" s="39">
        <f t="shared" si="6"/>
        <v>6.4008000000000003</v>
      </c>
      <c r="G233" s="39">
        <f t="shared" si="7"/>
        <v>33.248944821400073</v>
      </c>
      <c r="I233" s="39">
        <v>0.53</v>
      </c>
      <c r="K233" s="45">
        <f>(9.81*(LN(I233)))+30.6</f>
        <v>24.371844147403142</v>
      </c>
      <c r="N233" s="39">
        <v>19</v>
      </c>
      <c r="P233" s="37" t="s">
        <v>709</v>
      </c>
    </row>
    <row r="234" spans="1:16" x14ac:dyDescent="0.2">
      <c r="A234" s="37">
        <v>920070602</v>
      </c>
      <c r="B234" s="37" t="s">
        <v>203</v>
      </c>
      <c r="C234" s="38">
        <v>39247</v>
      </c>
      <c r="D234" s="39">
        <v>20.5</v>
      </c>
      <c r="F234" s="39">
        <f t="shared" si="6"/>
        <v>6.2484000000000002</v>
      </c>
      <c r="G234" s="39">
        <f t="shared" si="7"/>
        <v>33.59619053965433</v>
      </c>
      <c r="N234" s="39">
        <v>21.5</v>
      </c>
      <c r="P234" s="37" t="s">
        <v>710</v>
      </c>
    </row>
    <row r="235" spans="1:16" x14ac:dyDescent="0.2">
      <c r="A235" s="37">
        <v>920070603</v>
      </c>
      <c r="B235" s="37" t="s">
        <v>203</v>
      </c>
      <c r="C235" s="38">
        <v>39255</v>
      </c>
      <c r="D235" s="39">
        <v>20.5</v>
      </c>
      <c r="F235" s="39">
        <f t="shared" si="6"/>
        <v>6.2484000000000002</v>
      </c>
      <c r="G235" s="39">
        <f t="shared" si="7"/>
        <v>33.59619053965433</v>
      </c>
      <c r="I235" s="39">
        <v>0.03</v>
      </c>
      <c r="K235" s="45">
        <f>(9.81*(LN(I235)))+30.6</f>
        <v>-3.7993329727090241</v>
      </c>
      <c r="N235" s="39">
        <v>21</v>
      </c>
      <c r="P235" s="37" t="s">
        <v>711</v>
      </c>
    </row>
    <row r="236" spans="1:16" x14ac:dyDescent="0.2">
      <c r="A236" s="37">
        <v>920070604</v>
      </c>
      <c r="B236" s="37" t="s">
        <v>203</v>
      </c>
      <c r="C236" s="38">
        <v>39262</v>
      </c>
      <c r="D236" s="39">
        <v>26.5</v>
      </c>
      <c r="F236" s="39">
        <f t="shared" si="6"/>
        <v>8.0772000000000013</v>
      </c>
      <c r="G236" s="39">
        <f t="shared" si="7"/>
        <v>29.89685754657733</v>
      </c>
      <c r="N236" s="39">
        <v>21</v>
      </c>
      <c r="P236" s="37" t="s">
        <v>712</v>
      </c>
    </row>
    <row r="237" spans="1:16" x14ac:dyDescent="0.2">
      <c r="A237" s="37">
        <v>920070701</v>
      </c>
      <c r="B237" s="37" t="s">
        <v>203</v>
      </c>
      <c r="C237" s="38">
        <v>39270</v>
      </c>
      <c r="D237" s="39">
        <v>20</v>
      </c>
      <c r="F237" s="39">
        <f t="shared" si="6"/>
        <v>6.0960000000000001</v>
      </c>
      <c r="G237" s="39">
        <f t="shared" si="7"/>
        <v>33.952011087081587</v>
      </c>
      <c r="I237" s="39">
        <v>0.67</v>
      </c>
      <c r="K237" s="45">
        <f>(9.81*(LN(I237)))+30.6</f>
        <v>26.671315071682201</v>
      </c>
      <c r="N237" s="39">
        <v>23.5</v>
      </c>
      <c r="P237" s="37" t="s">
        <v>713</v>
      </c>
    </row>
    <row r="238" spans="1:16" x14ac:dyDescent="0.2">
      <c r="A238" s="37">
        <v>920070702</v>
      </c>
      <c r="B238" s="37" t="s">
        <v>203</v>
      </c>
      <c r="C238" s="38">
        <v>39276</v>
      </c>
      <c r="D238" s="39">
        <v>21.5</v>
      </c>
      <c r="F238" s="39">
        <f t="shared" si="6"/>
        <v>6.5532000000000004</v>
      </c>
      <c r="G238" s="39">
        <f t="shared" si="7"/>
        <v>32.909870353719171</v>
      </c>
      <c r="N238" s="39">
        <v>21</v>
      </c>
      <c r="P238" s="37" t="s">
        <v>712</v>
      </c>
    </row>
    <row r="239" spans="1:16" x14ac:dyDescent="0.2">
      <c r="A239" s="37">
        <v>920070703</v>
      </c>
      <c r="B239" s="37" t="s">
        <v>203</v>
      </c>
      <c r="C239" s="38">
        <v>39283</v>
      </c>
      <c r="D239" s="39">
        <v>17.5</v>
      </c>
      <c r="F239" s="39">
        <f t="shared" si="6"/>
        <v>5.3340000000000005</v>
      </c>
      <c r="G239" s="39">
        <f t="shared" si="7"/>
        <v>35.876198454800956</v>
      </c>
      <c r="I239" s="39">
        <v>1.1200000000000001</v>
      </c>
      <c r="K239" s="45">
        <f>(9.81*(LN(I239)))+30.6</f>
        <v>31.711754402861704</v>
      </c>
      <c r="N239" s="39">
        <v>21</v>
      </c>
      <c r="P239" s="37" t="s">
        <v>528</v>
      </c>
    </row>
    <row r="240" spans="1:16" x14ac:dyDescent="0.2">
      <c r="A240" s="37">
        <v>920070704</v>
      </c>
      <c r="B240" s="37" t="s">
        <v>203</v>
      </c>
      <c r="C240" s="38">
        <v>39291</v>
      </c>
      <c r="D240" s="39">
        <v>17.5</v>
      </c>
      <c r="F240" s="39">
        <f t="shared" si="6"/>
        <v>5.3340000000000005</v>
      </c>
      <c r="G240" s="39">
        <f t="shared" si="7"/>
        <v>35.876198454800956</v>
      </c>
      <c r="N240" s="39">
        <v>24</v>
      </c>
      <c r="P240" s="37" t="s">
        <v>712</v>
      </c>
    </row>
    <row r="241" spans="1:16" x14ac:dyDescent="0.2">
      <c r="A241" s="37">
        <v>920070801</v>
      </c>
      <c r="B241" s="37" t="s">
        <v>203</v>
      </c>
      <c r="C241" s="38">
        <v>39298</v>
      </c>
      <c r="D241" s="39">
        <v>15.5</v>
      </c>
      <c r="F241" s="39">
        <f t="shared" si="6"/>
        <v>4.7244000000000002</v>
      </c>
      <c r="G241" s="39">
        <f t="shared" si="7"/>
        <v>37.625008404232446</v>
      </c>
      <c r="I241" s="39">
        <v>0.35</v>
      </c>
      <c r="K241" s="45">
        <f>(9.81*(LN(I241)))+30.6</f>
        <v>20.301244958667972</v>
      </c>
      <c r="N241" s="39">
        <v>24</v>
      </c>
      <c r="P241" s="37" t="s">
        <v>714</v>
      </c>
    </row>
    <row r="242" spans="1:16" x14ac:dyDescent="0.2">
      <c r="A242" s="37">
        <v>920070802</v>
      </c>
      <c r="B242" s="37" t="s">
        <v>203</v>
      </c>
      <c r="C242" s="38">
        <v>39304</v>
      </c>
      <c r="D242" s="39">
        <v>12.25</v>
      </c>
      <c r="F242" s="39">
        <f t="shared" si="6"/>
        <v>3.7338</v>
      </c>
      <c r="G242" s="39">
        <f t="shared" si="7"/>
        <v>41.015884396958093</v>
      </c>
      <c r="N242" s="39">
        <v>25</v>
      </c>
      <c r="P242" s="37" t="s">
        <v>715</v>
      </c>
    </row>
    <row r="243" spans="1:16" x14ac:dyDescent="0.2">
      <c r="A243" s="37">
        <v>920070803</v>
      </c>
      <c r="B243" s="37" t="s">
        <v>203</v>
      </c>
      <c r="C243" s="38">
        <v>39312</v>
      </c>
      <c r="D243" s="39">
        <v>13.5</v>
      </c>
      <c r="F243" s="39">
        <f t="shared" si="6"/>
        <v>4.1147999999999998</v>
      </c>
      <c r="G243" s="39">
        <f t="shared" si="7"/>
        <v>39.615754781741025</v>
      </c>
      <c r="I243" s="39">
        <v>1.32</v>
      </c>
      <c r="K243" s="45">
        <f>(9.81*(LN(I243)))+30.6</f>
        <v>33.323567336029122</v>
      </c>
      <c r="N243" s="39">
        <v>22.5</v>
      </c>
      <c r="P243" s="37" t="s">
        <v>403</v>
      </c>
    </row>
    <row r="244" spans="1:16" x14ac:dyDescent="0.2">
      <c r="A244" s="37">
        <v>920070804</v>
      </c>
      <c r="B244" s="37" t="s">
        <v>203</v>
      </c>
      <c r="C244" s="38">
        <v>39313</v>
      </c>
      <c r="D244" s="39">
        <v>18.5</v>
      </c>
      <c r="F244" s="39">
        <f t="shared" si="6"/>
        <v>5.6388000000000007</v>
      </c>
      <c r="G244" s="39">
        <f t="shared" si="7"/>
        <v>35.075436899660133</v>
      </c>
      <c r="N244" s="39">
        <v>22</v>
      </c>
      <c r="P244" s="37" t="s">
        <v>403</v>
      </c>
    </row>
    <row r="245" spans="1:16" x14ac:dyDescent="0.2">
      <c r="A245" s="37">
        <v>920070901</v>
      </c>
      <c r="B245" s="37" t="s">
        <v>203</v>
      </c>
      <c r="C245" s="38">
        <v>39328</v>
      </c>
      <c r="D245" s="39">
        <v>14</v>
      </c>
      <c r="E245" s="39">
        <f>AVERAGE(D233:D244)</f>
        <v>18.729166666666668</v>
      </c>
      <c r="F245" s="39">
        <f t="shared" si="6"/>
        <v>4.2671999999999999</v>
      </c>
      <c r="G245" s="39">
        <f t="shared" si="7"/>
        <v>39.091697029238723</v>
      </c>
      <c r="H245" s="39">
        <f>AVERAGE(G233:G244)</f>
        <v>35.190378856690039</v>
      </c>
      <c r="I245" s="39">
        <v>1.6</v>
      </c>
      <c r="J245" s="39">
        <f>AVERAGE(I233:I244)</f>
        <v>0.67</v>
      </c>
      <c r="K245" s="45">
        <f>(9.81*(LN(I245)))+30.6</f>
        <v>35.21073560290067</v>
      </c>
      <c r="L245" s="39">
        <f>AVERAGE(K233:K244)</f>
        <v>22.096732157322521</v>
      </c>
      <c r="M245" s="45">
        <f>AVERAGE(L245,H245)</f>
        <v>28.64355550700628</v>
      </c>
      <c r="N245" s="39">
        <v>22</v>
      </c>
      <c r="P245" s="37" t="s">
        <v>403</v>
      </c>
    </row>
    <row r="246" spans="1:16" x14ac:dyDescent="0.2">
      <c r="A246" s="37">
        <v>920080601</v>
      </c>
      <c r="B246" s="37" t="s">
        <v>203</v>
      </c>
      <c r="C246" s="38">
        <v>39619</v>
      </c>
      <c r="D246" s="39">
        <v>22.5</v>
      </c>
      <c r="F246" s="39">
        <f t="shared" si="6"/>
        <v>6.8580000000000005</v>
      </c>
      <c r="G246" s="39">
        <f t="shared" si="7"/>
        <v>32.254757543273101</v>
      </c>
      <c r="I246" s="37">
        <v>0.8</v>
      </c>
      <c r="K246" s="45">
        <f>(9.81*(LN(I246)))+30.6</f>
        <v>28.410961761607602</v>
      </c>
      <c r="N246" s="39">
        <v>18</v>
      </c>
      <c r="P246" s="37" t="s">
        <v>896</v>
      </c>
    </row>
    <row r="247" spans="1:16" x14ac:dyDescent="0.2">
      <c r="A247" s="37">
        <v>920080602</v>
      </c>
      <c r="B247" s="37" t="s">
        <v>203</v>
      </c>
      <c r="C247" s="38">
        <v>39625</v>
      </c>
      <c r="D247" s="39">
        <v>22</v>
      </c>
      <c r="F247" s="39">
        <f t="shared" si="6"/>
        <v>6.7056000000000004</v>
      </c>
      <c r="G247" s="39">
        <f t="shared" si="7"/>
        <v>32.57859139610126</v>
      </c>
      <c r="N247" s="39">
        <v>21.5</v>
      </c>
      <c r="P247" s="37" t="s">
        <v>896</v>
      </c>
    </row>
    <row r="248" spans="1:16" x14ac:dyDescent="0.2">
      <c r="A248" s="37">
        <v>920080701</v>
      </c>
      <c r="B248" s="37" t="s">
        <v>203</v>
      </c>
      <c r="C248" s="38">
        <v>39633</v>
      </c>
      <c r="D248" s="39">
        <v>21</v>
      </c>
      <c r="F248" s="39">
        <f t="shared" si="6"/>
        <v>6.4008000000000003</v>
      </c>
      <c r="G248" s="39">
        <f t="shared" si="7"/>
        <v>33.248944821400073</v>
      </c>
      <c r="I248" s="37">
        <v>0.66</v>
      </c>
      <c r="K248" s="45">
        <f>(9.81*(LN(I248)))+30.6</f>
        <v>26.523793494736061</v>
      </c>
      <c r="N248" s="39">
        <v>20</v>
      </c>
      <c r="P248" s="37" t="s">
        <v>896</v>
      </c>
    </row>
    <row r="249" spans="1:16" x14ac:dyDescent="0.2">
      <c r="A249" s="37">
        <v>920080702</v>
      </c>
      <c r="B249" s="37" t="s">
        <v>203</v>
      </c>
      <c r="C249" s="38">
        <v>39640</v>
      </c>
      <c r="D249" s="39">
        <v>17.5</v>
      </c>
      <c r="F249" s="39">
        <f t="shared" si="6"/>
        <v>5.3340000000000005</v>
      </c>
      <c r="G249" s="39">
        <f t="shared" si="7"/>
        <v>35.876198454800956</v>
      </c>
      <c r="N249" s="39">
        <v>22</v>
      </c>
      <c r="P249" s="37" t="s">
        <v>897</v>
      </c>
    </row>
    <row r="250" spans="1:16" x14ac:dyDescent="0.2">
      <c r="A250" s="37">
        <v>920080703</v>
      </c>
      <c r="B250" s="37" t="s">
        <v>203</v>
      </c>
      <c r="C250" s="38">
        <v>39648</v>
      </c>
      <c r="D250" s="39">
        <v>17</v>
      </c>
      <c r="F250" s="39">
        <f t="shared" si="6"/>
        <v>5.1816000000000004</v>
      </c>
      <c r="G250" s="39">
        <f t="shared" si="7"/>
        <v>36.293908861144516</v>
      </c>
      <c r="I250" s="37">
        <v>0.68</v>
      </c>
      <c r="K250" s="45">
        <f>(9.81*(LN(I250)))+30.6</f>
        <v>26.816651063234431</v>
      </c>
      <c r="N250" s="39">
        <v>23.5</v>
      </c>
      <c r="P250" s="37" t="s">
        <v>388</v>
      </c>
    </row>
    <row r="251" spans="1:16" x14ac:dyDescent="0.2">
      <c r="A251" s="37">
        <v>920080704</v>
      </c>
      <c r="B251" s="37" t="s">
        <v>203</v>
      </c>
      <c r="C251" s="38">
        <v>39657</v>
      </c>
      <c r="D251" s="39">
        <v>14</v>
      </c>
      <c r="F251" s="39">
        <f t="shared" si="6"/>
        <v>4.2671999999999999</v>
      </c>
      <c r="G251" s="39">
        <f t="shared" si="7"/>
        <v>39.091697029238723</v>
      </c>
      <c r="N251" s="39">
        <v>23</v>
      </c>
      <c r="P251" s="37" t="s">
        <v>898</v>
      </c>
    </row>
    <row r="252" spans="1:16" x14ac:dyDescent="0.2">
      <c r="A252" s="37">
        <v>920080801</v>
      </c>
      <c r="B252" s="37" t="s">
        <v>203</v>
      </c>
      <c r="C252" s="38">
        <v>39663</v>
      </c>
      <c r="D252" s="39">
        <v>18.25</v>
      </c>
      <c r="F252" s="39">
        <f t="shared" si="6"/>
        <v>5.5626000000000007</v>
      </c>
      <c r="G252" s="39">
        <f t="shared" si="7"/>
        <v>35.2714943457839</v>
      </c>
      <c r="I252" s="37">
        <v>0.78</v>
      </c>
      <c r="K252" s="45">
        <f>(9.81*(LN(I252)))+30.6</f>
        <v>28.16259406528172</v>
      </c>
      <c r="N252" s="39">
        <v>23.5</v>
      </c>
      <c r="P252" s="37" t="s">
        <v>899</v>
      </c>
    </row>
    <row r="253" spans="1:16" x14ac:dyDescent="0.2">
      <c r="A253" s="37">
        <v>920080802</v>
      </c>
      <c r="B253" s="37" t="s">
        <v>203</v>
      </c>
      <c r="C253" s="38">
        <v>39672</v>
      </c>
      <c r="D253" s="39">
        <v>16.5</v>
      </c>
      <c r="F253" s="39">
        <f t="shared" si="6"/>
        <v>5.0292000000000003</v>
      </c>
      <c r="G253" s="39">
        <f t="shared" si="7"/>
        <v>36.724090060131431</v>
      </c>
      <c r="N253" s="39">
        <v>22.5</v>
      </c>
      <c r="P253" s="37" t="s">
        <v>899</v>
      </c>
    </row>
    <row r="254" spans="1:16" x14ac:dyDescent="0.2">
      <c r="A254" s="37">
        <v>920080803</v>
      </c>
      <c r="B254" s="37" t="s">
        <v>203</v>
      </c>
      <c r="C254" s="38">
        <v>39677</v>
      </c>
      <c r="D254" s="39">
        <v>15.5</v>
      </c>
      <c r="F254" s="39">
        <f t="shared" si="6"/>
        <v>4.7244000000000002</v>
      </c>
      <c r="G254" s="39">
        <f t="shared" si="7"/>
        <v>37.625008404232446</v>
      </c>
      <c r="I254" s="37">
        <v>1.1299999999999999</v>
      </c>
      <c r="K254" s="45">
        <f>(9.81*(LN(I254)))+30.6</f>
        <v>31.798954977024884</v>
      </c>
      <c r="N254" s="39">
        <v>23</v>
      </c>
      <c r="P254" s="37" t="s">
        <v>896</v>
      </c>
    </row>
    <row r="255" spans="1:16" x14ac:dyDescent="0.2">
      <c r="A255" s="37">
        <v>920080804</v>
      </c>
      <c r="B255" s="37" t="s">
        <v>203</v>
      </c>
      <c r="C255" s="38">
        <v>39684</v>
      </c>
      <c r="D255" s="39">
        <v>13.5</v>
      </c>
      <c r="F255" s="39">
        <f t="shared" si="6"/>
        <v>4.1147999999999998</v>
      </c>
      <c r="G255" s="39">
        <f t="shared" si="7"/>
        <v>39.615754781741025</v>
      </c>
      <c r="N255" s="39">
        <v>23</v>
      </c>
      <c r="P255" s="37" t="s">
        <v>900</v>
      </c>
    </row>
    <row r="256" spans="1:16" x14ac:dyDescent="0.2">
      <c r="A256" s="37">
        <v>920080805</v>
      </c>
      <c r="B256" s="37" t="s">
        <v>203</v>
      </c>
      <c r="C256" s="38">
        <v>39691</v>
      </c>
      <c r="D256" s="39">
        <v>16</v>
      </c>
      <c r="E256" s="39">
        <f>AVERAGE(D246:D256)</f>
        <v>17.613636363636363</v>
      </c>
      <c r="F256" s="39">
        <f t="shared" si="6"/>
        <v>4.8768000000000002</v>
      </c>
      <c r="G256" s="39">
        <f t="shared" si="7"/>
        <v>37.167509661519347</v>
      </c>
      <c r="H256" s="39">
        <f>AVERAGE(G246:G256)</f>
        <v>35.977086850851535</v>
      </c>
      <c r="I256" s="37">
        <v>0.89</v>
      </c>
      <c r="J256" s="39">
        <f>AVERAGE(I246:I256)</f>
        <v>0.82333333333333325</v>
      </c>
      <c r="K256" s="45">
        <f>(9.81*(LN(I256)))+30.6</f>
        <v>29.456803262529117</v>
      </c>
      <c r="L256" s="39">
        <f>AVERAGE(K246:K256)</f>
        <v>28.528293104068968</v>
      </c>
      <c r="M256" s="45">
        <f>AVERAGE(L256,H256)</f>
        <v>32.25268997746025</v>
      </c>
      <c r="N256" s="39">
        <v>22.5</v>
      </c>
      <c r="P256" s="37" t="s">
        <v>899</v>
      </c>
    </row>
    <row r="257" spans="1:16" x14ac:dyDescent="0.2">
      <c r="A257" s="37">
        <v>920090601</v>
      </c>
      <c r="B257" s="37" t="s">
        <v>203</v>
      </c>
      <c r="C257" s="38">
        <v>39985</v>
      </c>
      <c r="D257" s="39">
        <v>21</v>
      </c>
      <c r="F257" s="39">
        <f t="shared" si="6"/>
        <v>6.4008000000000003</v>
      </c>
      <c r="G257" s="39">
        <f t="shared" si="7"/>
        <v>33.248944821400073</v>
      </c>
      <c r="I257" s="37">
        <v>0.49</v>
      </c>
      <c r="K257" s="45">
        <f>(9.81*(LN(I257)))+30.6</f>
        <v>23.60203759992207</v>
      </c>
      <c r="N257" s="39">
        <v>20</v>
      </c>
      <c r="P257" s="37" t="s">
        <v>1112</v>
      </c>
    </row>
    <row r="258" spans="1:16" x14ac:dyDescent="0.2">
      <c r="A258" s="37">
        <v>920090602</v>
      </c>
      <c r="B258" s="37" t="s">
        <v>203</v>
      </c>
      <c r="C258" s="38">
        <v>39990</v>
      </c>
      <c r="D258" s="39">
        <v>24.5</v>
      </c>
      <c r="F258" s="39">
        <f t="shared" ref="F258:F272" si="8">D258*0.3048</f>
        <v>7.4676</v>
      </c>
      <c r="G258" s="39">
        <f t="shared" ref="G258:G272" si="9" xml:space="preserve"> 60-(14.41*(LN(F258)))</f>
        <v>31.027633525089282</v>
      </c>
      <c r="K258" s="38"/>
      <c r="N258" s="39">
        <v>22</v>
      </c>
      <c r="P258" s="37" t="s">
        <v>1113</v>
      </c>
    </row>
    <row r="259" spans="1:16" x14ac:dyDescent="0.2">
      <c r="A259" s="37">
        <v>920090701</v>
      </c>
      <c r="B259" s="37" t="s">
        <v>203</v>
      </c>
      <c r="C259" s="38">
        <v>39998</v>
      </c>
      <c r="D259" s="39">
        <v>23</v>
      </c>
      <c r="F259" s="39">
        <f t="shared" si="8"/>
        <v>7.0104000000000006</v>
      </c>
      <c r="G259" s="39">
        <f t="shared" si="9"/>
        <v>31.938041497455547</v>
      </c>
      <c r="I259" s="37">
        <v>0.66</v>
      </c>
      <c r="K259" s="45">
        <f>(9.81*(LN(I259)))+30.6</f>
        <v>26.523793494736061</v>
      </c>
      <c r="N259" s="39">
        <v>18.5</v>
      </c>
      <c r="P259" s="37" t="s">
        <v>1113</v>
      </c>
    </row>
    <row r="260" spans="1:16" x14ac:dyDescent="0.2">
      <c r="A260" s="37">
        <v>920090702</v>
      </c>
      <c r="B260" s="37" t="s">
        <v>203</v>
      </c>
      <c r="C260" s="38">
        <v>40005</v>
      </c>
      <c r="D260" s="39">
        <v>17</v>
      </c>
      <c r="F260" s="39">
        <f t="shared" si="8"/>
        <v>5.1816000000000004</v>
      </c>
      <c r="G260" s="39">
        <f t="shared" si="9"/>
        <v>36.293908861144516</v>
      </c>
      <c r="K260" s="38"/>
      <c r="L260" s="37"/>
      <c r="N260" s="39">
        <v>20</v>
      </c>
      <c r="P260" s="37" t="s">
        <v>1114</v>
      </c>
    </row>
    <row r="261" spans="1:16" x14ac:dyDescent="0.2">
      <c r="A261" s="37">
        <v>920090703</v>
      </c>
      <c r="B261" s="37" t="s">
        <v>203</v>
      </c>
      <c r="C261" s="38">
        <v>40013</v>
      </c>
      <c r="D261" s="39">
        <v>18</v>
      </c>
      <c r="F261" s="39">
        <f t="shared" si="8"/>
        <v>5.4864000000000006</v>
      </c>
      <c r="G261" s="39">
        <f t="shared" si="9"/>
        <v>35.470256117710861</v>
      </c>
      <c r="I261" s="37">
        <v>0.82</v>
      </c>
      <c r="K261" s="45">
        <f>(9.81*(LN(I261)))+30.6</f>
        <v>28.653196291119148</v>
      </c>
      <c r="N261" s="39">
        <v>19</v>
      </c>
      <c r="P261" s="37" t="s">
        <v>1115</v>
      </c>
    </row>
    <row r="262" spans="1:16" x14ac:dyDescent="0.2">
      <c r="A262" s="37">
        <v>920090704</v>
      </c>
      <c r="B262" s="37" t="s">
        <v>203</v>
      </c>
      <c r="C262" s="38">
        <v>40021</v>
      </c>
      <c r="D262" s="39">
        <v>17.75</v>
      </c>
      <c r="F262" s="39">
        <f t="shared" si="8"/>
        <v>5.4102000000000006</v>
      </c>
      <c r="G262" s="39">
        <f t="shared" si="9"/>
        <v>35.671797864566862</v>
      </c>
      <c r="K262" s="38"/>
      <c r="N262" s="39">
        <v>21.5</v>
      </c>
      <c r="P262" s="37" t="s">
        <v>1116</v>
      </c>
    </row>
    <row r="263" spans="1:16" x14ac:dyDescent="0.2">
      <c r="A263" s="37">
        <v>920090801</v>
      </c>
      <c r="B263" s="37" t="s">
        <v>203</v>
      </c>
      <c r="C263" s="38">
        <v>40029</v>
      </c>
      <c r="D263" s="39">
        <v>18</v>
      </c>
      <c r="F263" s="39">
        <f t="shared" si="8"/>
        <v>5.4864000000000006</v>
      </c>
      <c r="G263" s="39">
        <f t="shared" si="9"/>
        <v>35.470256117710861</v>
      </c>
      <c r="I263" s="37">
        <v>1.24</v>
      </c>
      <c r="K263" s="45">
        <f>(9.81*(LN(I263)))+30.6</f>
        <v>32.710242634042238</v>
      </c>
      <c r="N263" s="39">
        <v>21</v>
      </c>
      <c r="P263" s="37" t="s">
        <v>1117</v>
      </c>
    </row>
    <row r="264" spans="1:16" x14ac:dyDescent="0.2">
      <c r="A264" s="37">
        <v>920090802</v>
      </c>
      <c r="B264" s="37" t="s">
        <v>203</v>
      </c>
      <c r="C264" s="38">
        <v>40037</v>
      </c>
      <c r="D264" s="39">
        <v>20</v>
      </c>
      <c r="F264" s="39">
        <f t="shared" si="8"/>
        <v>6.0960000000000001</v>
      </c>
      <c r="G264" s="39">
        <f t="shared" si="9"/>
        <v>33.952011087081587</v>
      </c>
      <c r="N264" s="39">
        <v>22</v>
      </c>
      <c r="P264" s="37" t="s">
        <v>1117</v>
      </c>
    </row>
    <row r="265" spans="1:16" x14ac:dyDescent="0.2">
      <c r="A265" s="37">
        <v>920090803</v>
      </c>
      <c r="B265" s="37" t="s">
        <v>203</v>
      </c>
      <c r="C265" s="38">
        <v>40043</v>
      </c>
      <c r="D265" s="39">
        <v>12.5</v>
      </c>
      <c r="F265" s="39">
        <f t="shared" si="8"/>
        <v>3.81</v>
      </c>
      <c r="G265" s="39">
        <f xml:space="preserve"> 60-(14.41*(LN(F265)))</f>
        <v>40.724763384512634</v>
      </c>
      <c r="I265" s="37">
        <v>1.76</v>
      </c>
      <c r="K265" s="45">
        <f>(9.81*(LN(I265)))+30.6</f>
        <v>36.145728466781094</v>
      </c>
      <c r="N265" s="39">
        <v>23</v>
      </c>
      <c r="P265" s="37" t="s">
        <v>1118</v>
      </c>
    </row>
    <row r="266" spans="1:16" x14ac:dyDescent="0.2">
      <c r="A266" s="37">
        <v>920090804</v>
      </c>
      <c r="B266" s="37" t="s">
        <v>203</v>
      </c>
      <c r="C266" s="38">
        <v>40050</v>
      </c>
      <c r="D266" s="39">
        <v>12.5</v>
      </c>
      <c r="F266" s="39">
        <f t="shared" si="8"/>
        <v>3.81</v>
      </c>
      <c r="G266" s="39">
        <f t="shared" si="9"/>
        <v>40.724763384512634</v>
      </c>
      <c r="N266" s="39">
        <v>21.5</v>
      </c>
      <c r="P266" s="37" t="s">
        <v>1119</v>
      </c>
    </row>
    <row r="267" spans="1:16" x14ac:dyDescent="0.2">
      <c r="A267" s="37">
        <v>920090905</v>
      </c>
      <c r="B267" s="37" t="s">
        <v>203</v>
      </c>
      <c r="C267" s="38">
        <v>40058</v>
      </c>
      <c r="D267" s="39">
        <v>18.5</v>
      </c>
      <c r="E267" s="39">
        <f>AVERAGE(D257:D266)</f>
        <v>18.425000000000001</v>
      </c>
      <c r="F267" s="39">
        <f t="shared" si="8"/>
        <v>5.6388000000000007</v>
      </c>
      <c r="G267" s="39">
        <f t="shared" si="9"/>
        <v>35.075436899660133</v>
      </c>
      <c r="H267" s="39">
        <f>AVERAGE(G257:G266)</f>
        <v>35.452237666118485</v>
      </c>
      <c r="I267" s="37">
        <v>1.04</v>
      </c>
      <c r="J267" s="39">
        <f>AVERAGE(I257:I266)</f>
        <v>0.99399999999999999</v>
      </c>
      <c r="K267" s="45">
        <f>(9.81*(LN(I267)))+30.6</f>
        <v>30.984755196033692</v>
      </c>
      <c r="L267" s="39">
        <f>AVERAGE(K257:K266)</f>
        <v>29.526999697320122</v>
      </c>
      <c r="M267" s="45">
        <f>AVERAGE(L267,H267)</f>
        <v>32.489618681719307</v>
      </c>
      <c r="N267" s="39">
        <v>20</v>
      </c>
      <c r="P267" s="37" t="s">
        <v>1120</v>
      </c>
    </row>
    <row r="268" spans="1:16" x14ac:dyDescent="0.2">
      <c r="A268" s="37">
        <v>920100601</v>
      </c>
      <c r="B268" s="37" t="s">
        <v>203</v>
      </c>
      <c r="C268" s="38">
        <v>40346</v>
      </c>
      <c r="D268" s="39">
        <v>17</v>
      </c>
      <c r="F268" s="39">
        <f t="shared" si="8"/>
        <v>5.1816000000000004</v>
      </c>
      <c r="G268" s="39">
        <f t="shared" si="9"/>
        <v>36.293908861144516</v>
      </c>
      <c r="I268" s="46">
        <v>0.3</v>
      </c>
      <c r="K268" s="45">
        <f>(9.81*(LN(I268)))+30.6</f>
        <v>18.78902678956257</v>
      </c>
      <c r="N268" s="39">
        <v>20</v>
      </c>
      <c r="O268" s="37">
        <v>22</v>
      </c>
      <c r="P268" s="37" t="s">
        <v>1228</v>
      </c>
    </row>
    <row r="269" spans="1:16" x14ac:dyDescent="0.2">
      <c r="A269" s="37">
        <v>920100602</v>
      </c>
      <c r="B269" s="37" t="s">
        <v>203</v>
      </c>
      <c r="C269" s="38">
        <v>40354</v>
      </c>
      <c r="D269" s="39">
        <v>18</v>
      </c>
      <c r="F269" s="39">
        <f t="shared" si="8"/>
        <v>5.4864000000000006</v>
      </c>
      <c r="G269" s="39">
        <f t="shared" si="9"/>
        <v>35.470256117710861</v>
      </c>
      <c r="N269" s="39">
        <v>20</v>
      </c>
      <c r="O269" s="37">
        <v>21</v>
      </c>
      <c r="P269" s="37" t="s">
        <v>1229</v>
      </c>
    </row>
    <row r="270" spans="1:16" x14ac:dyDescent="0.2">
      <c r="A270" s="37">
        <v>920100701</v>
      </c>
      <c r="B270" s="37" t="s">
        <v>203</v>
      </c>
      <c r="C270" s="38">
        <v>40360</v>
      </c>
      <c r="D270" s="39">
        <v>19.5</v>
      </c>
      <c r="F270" s="39">
        <f t="shared" si="8"/>
        <v>5.9436</v>
      </c>
      <c r="G270" s="39">
        <f t="shared" si="9"/>
        <v>34.316840700135202</v>
      </c>
      <c r="I270" s="46">
        <v>0.2</v>
      </c>
      <c r="K270" s="45">
        <f>(9.81*(LN(I270)))+30.6</f>
        <v>14.811414079021477</v>
      </c>
      <c r="N270" s="39">
        <v>19</v>
      </c>
      <c r="O270" s="37">
        <v>30</v>
      </c>
      <c r="P270" s="37" t="s">
        <v>1230</v>
      </c>
    </row>
    <row r="271" spans="1:16" x14ac:dyDescent="0.2">
      <c r="A271" s="37">
        <v>920100801</v>
      </c>
      <c r="B271" s="37" t="s">
        <v>203</v>
      </c>
      <c r="C271" s="38">
        <v>40414</v>
      </c>
      <c r="D271" s="39">
        <v>14</v>
      </c>
      <c r="F271" s="39">
        <f t="shared" si="8"/>
        <v>4.2671999999999999</v>
      </c>
      <c r="G271" s="39">
        <f t="shared" si="9"/>
        <v>39.091697029238723</v>
      </c>
      <c r="I271" s="46">
        <v>1.2</v>
      </c>
      <c r="K271" s="45">
        <f>(9.81*(LN(I271)))+30.6</f>
        <v>32.388574472148697</v>
      </c>
      <c r="N271" s="39">
        <v>23</v>
      </c>
      <c r="O271" s="37">
        <v>26</v>
      </c>
      <c r="P271" s="37" t="s">
        <v>1231</v>
      </c>
    </row>
    <row r="272" spans="1:16" x14ac:dyDescent="0.2">
      <c r="A272" s="37">
        <v>920100802</v>
      </c>
      <c r="B272" s="37" t="s">
        <v>203</v>
      </c>
      <c r="C272" s="38">
        <v>40418</v>
      </c>
      <c r="D272" s="39">
        <v>14</v>
      </c>
      <c r="F272" s="39">
        <f t="shared" si="8"/>
        <v>4.2671999999999999</v>
      </c>
      <c r="G272" s="39">
        <f t="shared" si="9"/>
        <v>39.091697029238723</v>
      </c>
      <c r="I272" s="46">
        <v>1.1000000000000001</v>
      </c>
      <c r="J272" s="39">
        <f>AVERAGE(I268:I272)</f>
        <v>0.7</v>
      </c>
      <c r="K272" s="45">
        <f>(9.81*(LN(I272)))+30.6</f>
        <v>31.534992863880429</v>
      </c>
      <c r="L272" s="39">
        <f>AVERAGE(K268:K272)</f>
        <v>24.381002051153295</v>
      </c>
      <c r="M272" s="45">
        <f>AVERAGE(L272,H272)</f>
        <v>24.381002051153295</v>
      </c>
      <c r="N272" s="39">
        <v>23</v>
      </c>
      <c r="O272" s="37">
        <v>28</v>
      </c>
      <c r="P272" s="37" t="s">
        <v>1232</v>
      </c>
    </row>
    <row r="273" spans="1:19" x14ac:dyDescent="0.2">
      <c r="A273" s="37">
        <v>920110701</v>
      </c>
      <c r="B273" s="37" t="s">
        <v>203</v>
      </c>
      <c r="C273" s="38">
        <v>40728</v>
      </c>
      <c r="D273" s="39">
        <v>18.25</v>
      </c>
      <c r="F273" s="39">
        <f t="shared" ref="F273:F313" si="10">D273*0.3048</f>
        <v>5.5626000000000007</v>
      </c>
      <c r="G273" s="39">
        <f t="shared" ref="G273:G313" si="11" xml:space="preserve"> 60-(14.41*(LN(F273)))</f>
        <v>35.2714943457839</v>
      </c>
      <c r="I273" s="46">
        <v>0.99</v>
      </c>
      <c r="K273" s="45">
        <f>(9.81*(LN(I273)))+30.6</f>
        <v>30.501406205277153</v>
      </c>
      <c r="N273" s="39">
        <v>21</v>
      </c>
      <c r="O273" s="39">
        <v>21.666666666666668</v>
      </c>
      <c r="P273" s="36" t="s">
        <v>1503</v>
      </c>
      <c r="R273" s="37">
        <v>71</v>
      </c>
      <c r="S273" s="37">
        <f t="shared" ref="S273:S301" si="12">(R273-32)*(5/9)</f>
        <v>21.666666666666668</v>
      </c>
    </row>
    <row r="274" spans="1:19" x14ac:dyDescent="0.2">
      <c r="A274" s="37">
        <v>920110702</v>
      </c>
      <c r="B274" s="37" t="s">
        <v>203</v>
      </c>
      <c r="C274" s="38">
        <v>40733</v>
      </c>
      <c r="D274" s="39">
        <v>17.5</v>
      </c>
      <c r="F274" s="39">
        <f t="shared" si="10"/>
        <v>5.3340000000000005</v>
      </c>
      <c r="G274" s="39">
        <f t="shared" si="11"/>
        <v>35.876198454800956</v>
      </c>
      <c r="I274" s="45"/>
      <c r="N274" s="39">
        <v>22.5</v>
      </c>
      <c r="O274" s="39">
        <v>23</v>
      </c>
      <c r="P274" s="36" t="s">
        <v>1504</v>
      </c>
      <c r="S274" s="37">
        <f t="shared" si="12"/>
        <v>-17.777777777777779</v>
      </c>
    </row>
    <row r="275" spans="1:19" x14ac:dyDescent="0.2">
      <c r="A275" s="37">
        <v>920110703</v>
      </c>
      <c r="B275" s="37" t="s">
        <v>203</v>
      </c>
      <c r="C275" s="38">
        <v>40743</v>
      </c>
      <c r="D275" s="39">
        <v>17</v>
      </c>
      <c r="F275" s="39">
        <f t="shared" si="10"/>
        <v>5.1816000000000004</v>
      </c>
      <c r="G275" s="39">
        <f t="shared" si="11"/>
        <v>36.293908861144516</v>
      </c>
      <c r="I275" s="46">
        <v>0.09</v>
      </c>
      <c r="K275" s="45">
        <f>(9.81*(LN(I275)))+30.6</f>
        <v>6.9780535791251346</v>
      </c>
      <c r="N275" s="39">
        <v>25</v>
      </c>
      <c r="O275" s="39">
        <v>24.444444444444446</v>
      </c>
      <c r="P275" s="36" t="s">
        <v>1505</v>
      </c>
      <c r="R275" s="37">
        <v>76</v>
      </c>
      <c r="S275" s="37">
        <f t="shared" si="12"/>
        <v>24.444444444444446</v>
      </c>
    </row>
    <row r="276" spans="1:19" x14ac:dyDescent="0.2">
      <c r="A276" s="37">
        <v>920110704</v>
      </c>
      <c r="B276" s="37" t="s">
        <v>203</v>
      </c>
      <c r="C276" s="38">
        <v>40750</v>
      </c>
      <c r="D276" s="39">
        <v>16.170000000000002</v>
      </c>
      <c r="F276" s="39">
        <f t="shared" si="10"/>
        <v>4.9286160000000008</v>
      </c>
      <c r="G276" s="39">
        <f t="shared" si="11"/>
        <v>37.015211072576882</v>
      </c>
      <c r="I276" s="45"/>
      <c r="N276" s="39">
        <v>23.5</v>
      </c>
      <c r="O276" s="39">
        <v>20</v>
      </c>
      <c r="P276" s="36" t="s">
        <v>1506</v>
      </c>
      <c r="R276" s="37">
        <v>68</v>
      </c>
      <c r="S276" s="37">
        <f t="shared" si="12"/>
        <v>20</v>
      </c>
    </row>
    <row r="277" spans="1:19" x14ac:dyDescent="0.2">
      <c r="A277" s="37">
        <v>920110801</v>
      </c>
      <c r="B277" s="37" t="s">
        <v>203</v>
      </c>
      <c r="C277" s="38">
        <v>40760</v>
      </c>
      <c r="D277" s="39">
        <v>18.5</v>
      </c>
      <c r="F277" s="39">
        <f t="shared" si="10"/>
        <v>5.6388000000000007</v>
      </c>
      <c r="G277" s="39">
        <f t="shared" si="11"/>
        <v>35.075436899660133</v>
      </c>
      <c r="I277" s="46">
        <v>1.1100000000000001</v>
      </c>
      <c r="K277" s="45">
        <f>(9.81*(LN(I277)))+30.6</f>
        <v>31.623771750330825</v>
      </c>
      <c r="N277" s="39">
        <v>25</v>
      </c>
      <c r="O277" s="39">
        <v>24.444444444444446</v>
      </c>
      <c r="P277" s="36" t="s">
        <v>1507</v>
      </c>
      <c r="R277" s="37">
        <v>76</v>
      </c>
      <c r="S277" s="37">
        <f t="shared" si="12"/>
        <v>24.444444444444446</v>
      </c>
    </row>
    <row r="278" spans="1:19" x14ac:dyDescent="0.2">
      <c r="A278" s="37">
        <v>920110802</v>
      </c>
      <c r="B278" s="37" t="s">
        <v>203</v>
      </c>
      <c r="C278" s="38">
        <v>40766</v>
      </c>
      <c r="D278" s="39">
        <v>16.670000000000002</v>
      </c>
      <c r="F278" s="39">
        <f t="shared" si="10"/>
        <v>5.0810160000000009</v>
      </c>
      <c r="G278" s="39">
        <f t="shared" si="11"/>
        <v>36.576383008644044</v>
      </c>
      <c r="I278" s="45"/>
      <c r="N278" s="39">
        <v>23</v>
      </c>
      <c r="O278" s="39">
        <v>23.333333333333336</v>
      </c>
      <c r="P278" s="36" t="s">
        <v>1508</v>
      </c>
      <c r="R278" s="37">
        <v>74</v>
      </c>
      <c r="S278" s="37">
        <f t="shared" si="12"/>
        <v>23.333333333333336</v>
      </c>
    </row>
    <row r="279" spans="1:19" x14ac:dyDescent="0.2">
      <c r="A279" s="37">
        <v>920110803</v>
      </c>
      <c r="B279" s="37" t="s">
        <v>203</v>
      </c>
      <c r="C279" s="38">
        <v>40781</v>
      </c>
      <c r="D279" s="39">
        <v>17.170000000000002</v>
      </c>
      <c r="F279" s="39">
        <f t="shared" si="10"/>
        <v>5.233416000000001</v>
      </c>
      <c r="G279" s="39">
        <f t="shared" si="11"/>
        <v>36.150524593550372</v>
      </c>
      <c r="I279" s="46">
        <v>1.18</v>
      </c>
      <c r="K279" s="45">
        <f>(9.81*(LN(I279)))+30.6</f>
        <v>32.223696641464997</v>
      </c>
      <c r="L279" s="39"/>
      <c r="M279" s="45" t="e">
        <f>AVERAGE(L279,H279)</f>
        <v>#DIV/0!</v>
      </c>
      <c r="N279" s="39">
        <v>21.5</v>
      </c>
      <c r="O279" s="39">
        <v>22.222222222222221</v>
      </c>
      <c r="P279" s="36" t="s">
        <v>1509</v>
      </c>
      <c r="R279" s="37">
        <v>72</v>
      </c>
      <c r="S279" s="37">
        <f t="shared" si="12"/>
        <v>22.222222222222221</v>
      </c>
    </row>
    <row r="280" spans="1:19" x14ac:dyDescent="0.2">
      <c r="A280" s="37">
        <v>920120601</v>
      </c>
      <c r="B280" s="37" t="s">
        <v>203</v>
      </c>
      <c r="C280" s="38">
        <v>41082</v>
      </c>
      <c r="D280" s="39">
        <v>18</v>
      </c>
      <c r="F280" s="39">
        <f t="shared" si="10"/>
        <v>5.4864000000000006</v>
      </c>
      <c r="G280" s="39">
        <f t="shared" si="11"/>
        <v>35.470256117710861</v>
      </c>
      <c r="I280" s="39">
        <v>0.6</v>
      </c>
      <c r="K280" s="45">
        <f>(9.81*(LN(I280)))+30.6</f>
        <v>25.588800630855634</v>
      </c>
      <c r="N280" s="39">
        <v>21</v>
      </c>
      <c r="O280" s="39">
        <v>20</v>
      </c>
      <c r="P280" s="37" t="s">
        <v>1780</v>
      </c>
      <c r="R280" s="37">
        <v>68</v>
      </c>
      <c r="S280" s="37">
        <f t="shared" si="12"/>
        <v>20</v>
      </c>
    </row>
    <row r="281" spans="1:19" ht="15" x14ac:dyDescent="0.25">
      <c r="A281" s="36">
        <v>920120602</v>
      </c>
      <c r="B281" s="37" t="s">
        <v>203</v>
      </c>
      <c r="C281" s="92">
        <v>41090</v>
      </c>
      <c r="D281" s="116">
        <v>22</v>
      </c>
      <c r="F281" s="39">
        <f t="shared" si="10"/>
        <v>6.7056000000000004</v>
      </c>
      <c r="G281" s="39">
        <f t="shared" si="11"/>
        <v>32.57859139610126</v>
      </c>
      <c r="N281" s="39">
        <v>23</v>
      </c>
      <c r="O281" s="39">
        <v>25</v>
      </c>
      <c r="P281" s="36" t="s">
        <v>1781</v>
      </c>
      <c r="R281" s="36">
        <v>77</v>
      </c>
      <c r="S281" s="36">
        <f t="shared" si="12"/>
        <v>25</v>
      </c>
    </row>
    <row r="282" spans="1:19" ht="15" x14ac:dyDescent="0.25">
      <c r="A282" s="36">
        <v>920120701</v>
      </c>
      <c r="B282" s="37" t="s">
        <v>203</v>
      </c>
      <c r="C282" s="92">
        <v>41096</v>
      </c>
      <c r="D282" s="116">
        <v>22</v>
      </c>
      <c r="F282" s="39">
        <f t="shared" si="10"/>
        <v>6.7056000000000004</v>
      </c>
      <c r="G282" s="39">
        <f t="shared" si="11"/>
        <v>32.57859139610126</v>
      </c>
      <c r="I282" s="39">
        <v>0.03</v>
      </c>
      <c r="K282" s="45">
        <f>(9.81*(LN(I282)))+30.6</f>
        <v>-3.7993329727090241</v>
      </c>
      <c r="N282" s="39">
        <v>25</v>
      </c>
      <c r="O282" s="39">
        <v>26.111111111111111</v>
      </c>
      <c r="P282" s="36" t="s">
        <v>1781</v>
      </c>
      <c r="R282" s="36">
        <v>79</v>
      </c>
      <c r="S282" s="36">
        <f t="shared" si="12"/>
        <v>26.111111111111111</v>
      </c>
    </row>
    <row r="283" spans="1:19" ht="15" x14ac:dyDescent="0.25">
      <c r="A283" s="36">
        <v>920120702</v>
      </c>
      <c r="B283" s="37" t="s">
        <v>203</v>
      </c>
      <c r="C283" s="92">
        <v>41103</v>
      </c>
      <c r="D283" s="116">
        <v>19</v>
      </c>
      <c r="F283" s="39">
        <f t="shared" si="10"/>
        <v>5.7911999999999999</v>
      </c>
      <c r="G283" s="39">
        <f t="shared" si="11"/>
        <v>34.691147459206192</v>
      </c>
      <c r="N283" s="39">
        <v>25.5</v>
      </c>
      <c r="O283" s="39">
        <v>26.666666666666668</v>
      </c>
      <c r="P283" s="36" t="s">
        <v>1781</v>
      </c>
      <c r="R283" s="36">
        <v>80</v>
      </c>
      <c r="S283" s="64">
        <f t="shared" si="12"/>
        <v>26.666666666666668</v>
      </c>
    </row>
    <row r="284" spans="1:19" ht="15" x14ac:dyDescent="0.25">
      <c r="A284" s="36">
        <v>920120703</v>
      </c>
      <c r="B284" s="37" t="s">
        <v>203</v>
      </c>
      <c r="C284" s="92">
        <v>41111</v>
      </c>
      <c r="D284" s="116">
        <v>15</v>
      </c>
      <c r="F284" s="39">
        <f t="shared" si="10"/>
        <v>4.5720000000000001</v>
      </c>
      <c r="G284" s="39">
        <f t="shared" si="11"/>
        <v>38.097509751111744</v>
      </c>
      <c r="I284" s="39">
        <v>0.95</v>
      </c>
      <c r="K284" s="45">
        <f>(9.81*(LN(I284)))+30.6</f>
        <v>30.09681278205813</v>
      </c>
      <c r="N284" s="39">
        <v>24</v>
      </c>
      <c r="O284" s="39">
        <v>23.888888888888889</v>
      </c>
      <c r="P284" s="36" t="s">
        <v>1782</v>
      </c>
      <c r="R284" s="36">
        <v>75</v>
      </c>
      <c r="S284" s="36">
        <f t="shared" si="12"/>
        <v>23.888888888888889</v>
      </c>
    </row>
    <row r="285" spans="1:19" x14ac:dyDescent="0.2">
      <c r="A285" s="36">
        <v>920120704</v>
      </c>
      <c r="B285" s="37" t="s">
        <v>203</v>
      </c>
      <c r="C285" s="38">
        <v>41119</v>
      </c>
      <c r="D285" s="57">
        <v>14</v>
      </c>
      <c r="F285" s="39">
        <f t="shared" si="10"/>
        <v>4.2671999999999999</v>
      </c>
      <c r="G285" s="39">
        <f t="shared" si="11"/>
        <v>39.091697029238723</v>
      </c>
      <c r="N285" s="39">
        <v>22.5</v>
      </c>
      <c r="O285" s="39">
        <v>21.111111111111111</v>
      </c>
      <c r="P285" s="36" t="s">
        <v>1781</v>
      </c>
      <c r="R285" s="36">
        <v>70</v>
      </c>
      <c r="S285" s="36">
        <f t="shared" si="12"/>
        <v>21.111111111111111</v>
      </c>
    </row>
    <row r="286" spans="1:19" x14ac:dyDescent="0.2">
      <c r="A286" s="36">
        <v>920120801</v>
      </c>
      <c r="B286" s="37" t="s">
        <v>203</v>
      </c>
      <c r="C286" s="38">
        <v>41124</v>
      </c>
      <c r="D286" s="39">
        <v>14.5</v>
      </c>
      <c r="F286" s="39">
        <f t="shared" si="10"/>
        <v>4.4196</v>
      </c>
      <c r="G286" s="39">
        <f t="shared" si="11"/>
        <v>38.586031110758313</v>
      </c>
      <c r="I286" s="39">
        <v>1.53</v>
      </c>
      <c r="K286" s="45">
        <f>(9.81*(LN(I286)))+30.6</f>
        <v>34.771876484316614</v>
      </c>
      <c r="N286" s="39">
        <v>24.5</v>
      </c>
      <c r="O286" s="39">
        <v>25.555555555555557</v>
      </c>
      <c r="P286" s="36" t="s">
        <v>1781</v>
      </c>
      <c r="R286" s="36">
        <v>78</v>
      </c>
      <c r="S286" s="36">
        <f t="shared" si="12"/>
        <v>25.555555555555557</v>
      </c>
    </row>
    <row r="287" spans="1:19" x14ac:dyDescent="0.2">
      <c r="A287" s="36">
        <v>920120802</v>
      </c>
      <c r="B287" s="37" t="s">
        <v>203</v>
      </c>
      <c r="C287" s="38">
        <v>41135</v>
      </c>
      <c r="D287" s="39">
        <v>15.5</v>
      </c>
      <c r="F287" s="39">
        <f t="shared" si="10"/>
        <v>4.7244000000000002</v>
      </c>
      <c r="G287" s="39">
        <f t="shared" si="11"/>
        <v>37.625008404232446</v>
      </c>
      <c r="N287" s="39">
        <v>23</v>
      </c>
      <c r="O287" s="39">
        <v>24.444444444444446</v>
      </c>
      <c r="P287" s="36" t="s">
        <v>1783</v>
      </c>
      <c r="R287" s="36">
        <v>76</v>
      </c>
      <c r="S287" s="36">
        <f t="shared" si="12"/>
        <v>24.444444444444446</v>
      </c>
    </row>
    <row r="288" spans="1:19" x14ac:dyDescent="0.2">
      <c r="A288" s="36">
        <v>920120803</v>
      </c>
      <c r="B288" s="37" t="s">
        <v>203</v>
      </c>
      <c r="C288" s="38">
        <v>41142</v>
      </c>
      <c r="D288" s="39">
        <v>14.5</v>
      </c>
      <c r="F288" s="39">
        <f t="shared" si="10"/>
        <v>4.4196</v>
      </c>
      <c r="G288" s="39">
        <f t="shared" si="11"/>
        <v>38.586031110758313</v>
      </c>
      <c r="I288" s="39">
        <v>1.35</v>
      </c>
      <c r="K288" s="45">
        <f>(9.81*(LN(I288)))+30.6</f>
        <v>33.54402605193782</v>
      </c>
      <c r="N288" s="39">
        <v>21.5</v>
      </c>
      <c r="O288" s="39">
        <v>21.111111111111111</v>
      </c>
      <c r="P288" s="36" t="s">
        <v>1783</v>
      </c>
      <c r="R288" s="36">
        <v>70</v>
      </c>
      <c r="S288" s="36">
        <f t="shared" si="12"/>
        <v>21.111111111111111</v>
      </c>
    </row>
    <row r="289" spans="1:19" s="40" customFormat="1" x14ac:dyDescent="0.2">
      <c r="A289" s="336">
        <v>920120804</v>
      </c>
      <c r="B289" s="40" t="s">
        <v>203</v>
      </c>
      <c r="C289" s="41">
        <v>41149</v>
      </c>
      <c r="D289" s="42">
        <v>14</v>
      </c>
      <c r="E289" s="42">
        <f>AVERAGE(D280:D289)</f>
        <v>16.850000000000001</v>
      </c>
      <c r="F289" s="42">
        <f t="shared" si="10"/>
        <v>4.2671999999999999</v>
      </c>
      <c r="G289" s="42">
        <f t="shared" si="11"/>
        <v>39.091697029238723</v>
      </c>
      <c r="H289" s="42">
        <f>AVERAGE(G280:G289)</f>
        <v>36.639656080445789</v>
      </c>
      <c r="I289" s="42"/>
      <c r="J289" s="42">
        <f>AVERAGE(I280:I289)</f>
        <v>0.89200000000000013</v>
      </c>
      <c r="K289" s="44"/>
      <c r="L289" s="42">
        <f>AVERAGE(K280:K289)</f>
        <v>24.040436595291837</v>
      </c>
      <c r="M289" s="44">
        <f>AVERAGE(L289,H289)</f>
        <v>30.340046337868813</v>
      </c>
      <c r="N289" s="42">
        <v>21.5</v>
      </c>
      <c r="O289" s="42">
        <v>20</v>
      </c>
      <c r="P289" s="336" t="s">
        <v>1781</v>
      </c>
      <c r="R289" s="336">
        <v>68</v>
      </c>
      <c r="S289" s="336">
        <f t="shared" si="12"/>
        <v>20</v>
      </c>
    </row>
    <row r="290" spans="1:19" x14ac:dyDescent="0.2">
      <c r="A290" s="113">
        <f>IF(MONTH(C290)=MONTH(C289),(A289+1),(9*100000000+(YEAR(C290)*10000)+(MONTH(C290)*100)+1))</f>
        <v>920130601</v>
      </c>
      <c r="B290" s="37" t="s">
        <v>203</v>
      </c>
      <c r="C290" s="38">
        <v>41434</v>
      </c>
      <c r="D290" s="39">
        <v>16.5</v>
      </c>
      <c r="F290" s="39">
        <f t="shared" si="10"/>
        <v>5.0292000000000003</v>
      </c>
      <c r="G290" s="39">
        <f t="shared" si="11"/>
        <v>36.724090060131431</v>
      </c>
      <c r="I290" s="39">
        <v>0.48</v>
      </c>
      <c r="K290" s="45">
        <f>(9.81*(LN(I290)))+30.6</f>
        <v>23.399762392463234</v>
      </c>
      <c r="N290" s="39">
        <v>17</v>
      </c>
      <c r="O290" s="39">
        <v>21.111111111111111</v>
      </c>
      <c r="P290" s="48" t="s">
        <v>2280</v>
      </c>
      <c r="R290" s="36">
        <v>70</v>
      </c>
      <c r="S290" s="36">
        <f t="shared" si="12"/>
        <v>21.111111111111111</v>
      </c>
    </row>
    <row r="291" spans="1:19" x14ac:dyDescent="0.2">
      <c r="A291" s="113">
        <f t="shared" ref="A291:A302" si="13">IF(MONTH(C291)=MONTH(C290),(A290+1),(9*100000000+(YEAR(C291)*10000)+(MONTH(C291)*100)+1))</f>
        <v>920130602</v>
      </c>
      <c r="B291" s="37" t="s">
        <v>203</v>
      </c>
      <c r="C291" s="38">
        <v>41439</v>
      </c>
      <c r="D291" s="39">
        <v>18.5</v>
      </c>
      <c r="F291" s="39">
        <f t="shared" si="10"/>
        <v>5.6388000000000007</v>
      </c>
      <c r="G291" s="39">
        <f t="shared" si="11"/>
        <v>35.075436899660133</v>
      </c>
      <c r="N291" s="39">
        <v>16</v>
      </c>
      <c r="O291" s="39">
        <v>15</v>
      </c>
      <c r="P291" s="48" t="s">
        <v>2281</v>
      </c>
      <c r="R291" s="36">
        <v>59</v>
      </c>
      <c r="S291" s="36">
        <f t="shared" si="12"/>
        <v>15</v>
      </c>
    </row>
    <row r="292" spans="1:19" x14ac:dyDescent="0.2">
      <c r="A292" s="113">
        <f t="shared" si="13"/>
        <v>920130603</v>
      </c>
      <c r="B292" s="37" t="s">
        <v>203</v>
      </c>
      <c r="C292" s="38">
        <v>41450</v>
      </c>
      <c r="D292" s="39">
        <v>16</v>
      </c>
      <c r="F292" s="39">
        <f t="shared" si="10"/>
        <v>4.8768000000000002</v>
      </c>
      <c r="G292" s="39">
        <f t="shared" si="11"/>
        <v>37.167509661519347</v>
      </c>
      <c r="I292" s="39">
        <v>0.59</v>
      </c>
      <c r="K292" s="45">
        <f>(9.81*(LN(I292)))+30.6</f>
        <v>25.423922800171933</v>
      </c>
      <c r="N292" s="39">
        <v>22.5</v>
      </c>
      <c r="O292" s="39">
        <v>22.222222222222221</v>
      </c>
      <c r="P292" s="48" t="s">
        <v>2282</v>
      </c>
      <c r="R292" s="36">
        <v>72</v>
      </c>
      <c r="S292" s="36">
        <f t="shared" si="12"/>
        <v>22.222222222222221</v>
      </c>
    </row>
    <row r="293" spans="1:19" x14ac:dyDescent="0.2">
      <c r="A293" s="113">
        <f t="shared" si="13"/>
        <v>920130604</v>
      </c>
      <c r="B293" s="37" t="s">
        <v>203</v>
      </c>
      <c r="C293" s="38">
        <v>41455</v>
      </c>
      <c r="D293" s="39">
        <v>21</v>
      </c>
      <c r="F293" s="39">
        <f t="shared" si="10"/>
        <v>6.4008000000000003</v>
      </c>
      <c r="G293" s="39">
        <f t="shared" si="11"/>
        <v>33.248944821400073</v>
      </c>
      <c r="I293" s="39">
        <v>0.62</v>
      </c>
      <c r="K293" s="45">
        <f>(9.81*(LN(I293)))+30.6</f>
        <v>25.910468792749171</v>
      </c>
      <c r="N293" s="39">
        <v>20</v>
      </c>
      <c r="O293" s="39">
        <v>20.555555555555557</v>
      </c>
      <c r="P293" s="48" t="s">
        <v>2283</v>
      </c>
      <c r="R293" s="36">
        <v>69</v>
      </c>
      <c r="S293" s="36">
        <f t="shared" si="12"/>
        <v>20.555555555555557</v>
      </c>
    </row>
    <row r="294" spans="1:19" x14ac:dyDescent="0.2">
      <c r="A294" s="113">
        <f t="shared" si="13"/>
        <v>920130701</v>
      </c>
      <c r="B294" s="37" t="s">
        <v>203</v>
      </c>
      <c r="C294" s="38">
        <v>41460</v>
      </c>
      <c r="D294" s="39">
        <v>17.5</v>
      </c>
      <c r="F294" s="39">
        <f t="shared" si="10"/>
        <v>5.3340000000000005</v>
      </c>
      <c r="G294" s="39">
        <f t="shared" si="11"/>
        <v>35.876198454800956</v>
      </c>
      <c r="N294" s="39">
        <v>23.5</v>
      </c>
      <c r="O294" s="39">
        <v>26.111111111111111</v>
      </c>
      <c r="P294" s="48" t="s">
        <v>2291</v>
      </c>
      <c r="R294" s="36">
        <v>79</v>
      </c>
      <c r="S294" s="36">
        <f t="shared" si="12"/>
        <v>26.111111111111111</v>
      </c>
    </row>
    <row r="295" spans="1:19" x14ac:dyDescent="0.2">
      <c r="A295" s="113">
        <f t="shared" si="13"/>
        <v>920130702</v>
      </c>
      <c r="B295" s="37" t="s">
        <v>203</v>
      </c>
      <c r="C295" s="38">
        <v>41468</v>
      </c>
      <c r="D295" s="39">
        <v>18.5</v>
      </c>
      <c r="F295" s="39">
        <f t="shared" si="10"/>
        <v>5.6388000000000007</v>
      </c>
      <c r="G295" s="39">
        <f t="shared" si="11"/>
        <v>35.075436899660133</v>
      </c>
      <c r="I295" s="39">
        <v>1.22</v>
      </c>
      <c r="K295" s="45">
        <f>(9.81*(LN(I295)))+30.6</f>
        <v>32.550726924290075</v>
      </c>
      <c r="N295" s="39">
        <v>23</v>
      </c>
      <c r="O295" s="39">
        <v>25.555555555555557</v>
      </c>
      <c r="P295" s="48" t="s">
        <v>2291</v>
      </c>
      <c r="R295" s="36">
        <v>78</v>
      </c>
      <c r="S295" s="36">
        <f t="shared" si="12"/>
        <v>25.555555555555557</v>
      </c>
    </row>
    <row r="296" spans="1:19" x14ac:dyDescent="0.2">
      <c r="A296" s="113">
        <f t="shared" si="13"/>
        <v>920130703</v>
      </c>
      <c r="B296" s="37" t="s">
        <v>203</v>
      </c>
      <c r="C296" s="38">
        <v>41475</v>
      </c>
      <c r="D296" s="39">
        <v>13.5</v>
      </c>
      <c r="F296" s="39">
        <f t="shared" si="10"/>
        <v>4.1147999999999998</v>
      </c>
      <c r="G296" s="39">
        <f t="shared" si="11"/>
        <v>39.615754781741025</v>
      </c>
      <c r="N296" s="39">
        <v>23</v>
      </c>
      <c r="O296" s="39">
        <v>19.444444444444446</v>
      </c>
      <c r="P296" s="48" t="s">
        <v>2284</v>
      </c>
      <c r="R296" s="36">
        <v>67</v>
      </c>
      <c r="S296" s="36">
        <f t="shared" si="12"/>
        <v>19.444444444444446</v>
      </c>
    </row>
    <row r="297" spans="1:19" x14ac:dyDescent="0.2">
      <c r="A297" s="113">
        <f t="shared" si="13"/>
        <v>920130704</v>
      </c>
      <c r="B297" s="37" t="s">
        <v>203</v>
      </c>
      <c r="C297" s="38">
        <v>41483</v>
      </c>
      <c r="D297" s="39">
        <v>15</v>
      </c>
      <c r="F297" s="39">
        <f t="shared" si="10"/>
        <v>4.5720000000000001</v>
      </c>
      <c r="G297" s="39">
        <f t="shared" si="11"/>
        <v>38.097509751111744</v>
      </c>
      <c r="I297" s="39">
        <v>1.1399999999999999</v>
      </c>
      <c r="K297" s="45">
        <f>(9.81*(LN(I297)))+30.6</f>
        <v>31.885387254206826</v>
      </c>
      <c r="N297" s="39">
        <v>21</v>
      </c>
      <c r="O297" s="39">
        <v>15.555555555555557</v>
      </c>
      <c r="P297" s="48" t="s">
        <v>2285</v>
      </c>
      <c r="R297" s="36">
        <v>60</v>
      </c>
      <c r="S297" s="36">
        <f t="shared" si="12"/>
        <v>15.555555555555557</v>
      </c>
    </row>
    <row r="298" spans="1:19" x14ac:dyDescent="0.2">
      <c r="A298" s="113">
        <f t="shared" si="13"/>
        <v>920130801</v>
      </c>
      <c r="B298" s="37" t="s">
        <v>203</v>
      </c>
      <c r="C298" s="38">
        <v>41490</v>
      </c>
      <c r="D298" s="39">
        <v>20.5</v>
      </c>
      <c r="F298" s="39">
        <f t="shared" si="10"/>
        <v>6.2484000000000002</v>
      </c>
      <c r="G298" s="39">
        <f t="shared" si="11"/>
        <v>33.59619053965433</v>
      </c>
      <c r="N298" s="39">
        <v>20</v>
      </c>
      <c r="O298" s="39">
        <v>17.777777777777779</v>
      </c>
      <c r="P298" s="48" t="s">
        <v>2286</v>
      </c>
      <c r="R298" s="36">
        <v>64</v>
      </c>
      <c r="S298" s="36">
        <f>(R298-32)*(5/9)</f>
        <v>17.777777777777779</v>
      </c>
    </row>
    <row r="299" spans="1:19" x14ac:dyDescent="0.2">
      <c r="A299" s="113">
        <f t="shared" si="13"/>
        <v>920130802</v>
      </c>
      <c r="B299" s="37" t="s">
        <v>203</v>
      </c>
      <c r="C299" s="38">
        <v>41496</v>
      </c>
      <c r="D299" s="39">
        <v>16</v>
      </c>
      <c r="F299" s="39">
        <f t="shared" si="10"/>
        <v>4.8768000000000002</v>
      </c>
      <c r="G299" s="39">
        <f t="shared" si="11"/>
        <v>37.167509661519347</v>
      </c>
      <c r="I299" s="39">
        <v>1.1100000000000001</v>
      </c>
      <c r="K299" s="45">
        <f>(9.81*(LN(I299)))+30.6</f>
        <v>31.623771750330825</v>
      </c>
      <c r="N299" s="39">
        <v>20</v>
      </c>
      <c r="O299" s="39">
        <v>17.777777777777779</v>
      </c>
      <c r="P299" s="48" t="s">
        <v>2287</v>
      </c>
      <c r="R299" s="36">
        <v>64</v>
      </c>
      <c r="S299" s="36">
        <f t="shared" si="12"/>
        <v>17.777777777777779</v>
      </c>
    </row>
    <row r="300" spans="1:19" x14ac:dyDescent="0.2">
      <c r="A300" s="113">
        <f t="shared" si="13"/>
        <v>920130803</v>
      </c>
      <c r="B300" s="37" t="s">
        <v>203</v>
      </c>
      <c r="C300" s="38">
        <v>41504</v>
      </c>
      <c r="D300" s="39">
        <v>21.5</v>
      </c>
      <c r="F300" s="39">
        <f t="shared" si="10"/>
        <v>6.5532000000000004</v>
      </c>
      <c r="G300" s="39">
        <f t="shared" si="11"/>
        <v>32.909870353719171</v>
      </c>
      <c r="N300" s="39">
        <v>21</v>
      </c>
      <c r="O300" s="39">
        <v>23.888888888888889</v>
      </c>
      <c r="P300" s="48" t="s">
        <v>2288</v>
      </c>
      <c r="R300" s="36">
        <v>75</v>
      </c>
      <c r="S300" s="36">
        <f t="shared" si="12"/>
        <v>23.888888888888889</v>
      </c>
    </row>
    <row r="301" spans="1:19" x14ac:dyDescent="0.2">
      <c r="A301" s="113">
        <f t="shared" si="13"/>
        <v>920130804</v>
      </c>
      <c r="B301" s="37" t="s">
        <v>203</v>
      </c>
      <c r="C301" s="38">
        <v>41510</v>
      </c>
      <c r="D301" s="39">
        <v>16</v>
      </c>
      <c r="F301" s="39">
        <f t="shared" si="10"/>
        <v>4.8768000000000002</v>
      </c>
      <c r="G301" s="39">
        <f t="shared" si="11"/>
        <v>37.167509661519347</v>
      </c>
      <c r="I301" s="39">
        <v>0.6</v>
      </c>
      <c r="K301" s="45">
        <f>(9.81*(LN(I301)))+30.6</f>
        <v>25.588800630855634</v>
      </c>
      <c r="N301" s="39">
        <v>22</v>
      </c>
      <c r="O301" s="39">
        <v>22.222222222222221</v>
      </c>
      <c r="P301" s="48" t="s">
        <v>2289</v>
      </c>
      <c r="R301" s="36">
        <v>72</v>
      </c>
      <c r="S301" s="36">
        <f t="shared" si="12"/>
        <v>22.222222222222221</v>
      </c>
    </row>
    <row r="302" spans="1:19" s="40" customFormat="1" x14ac:dyDescent="0.2">
      <c r="A302" s="379">
        <f t="shared" si="13"/>
        <v>920130901</v>
      </c>
      <c r="B302" s="40" t="s">
        <v>203</v>
      </c>
      <c r="C302" s="41">
        <v>41518</v>
      </c>
      <c r="D302" s="42">
        <v>16</v>
      </c>
      <c r="E302" s="42">
        <f>AVERAGE(D290:D301)</f>
        <v>17.541666666666668</v>
      </c>
      <c r="F302" s="42">
        <f t="shared" si="10"/>
        <v>4.8768000000000002</v>
      </c>
      <c r="G302" s="42">
        <f t="shared" si="11"/>
        <v>37.167509661519347</v>
      </c>
      <c r="H302" s="42">
        <f>AVERAGE(G290:G301)</f>
        <v>35.976830128869757</v>
      </c>
      <c r="I302" s="42"/>
      <c r="J302" s="42">
        <f>AVERAGE(I290:I302)</f>
        <v>0.82285714285714284</v>
      </c>
      <c r="K302" s="44"/>
      <c r="L302" s="42">
        <f>AVERAGE(K290:K302)</f>
        <v>28.054691506438246</v>
      </c>
      <c r="M302" s="44">
        <f>AVERAGE(L302,H302)</f>
        <v>32.015760817653998</v>
      </c>
      <c r="N302" s="42">
        <v>22.5</v>
      </c>
      <c r="O302" s="42">
        <v>21.111111111111111</v>
      </c>
      <c r="P302" s="347" t="s">
        <v>2290</v>
      </c>
      <c r="R302" s="336">
        <v>70</v>
      </c>
      <c r="S302" s="36">
        <f>(R302-32)*(5/9)</f>
        <v>21.111111111111111</v>
      </c>
    </row>
    <row r="303" spans="1:19" x14ac:dyDescent="0.2">
      <c r="A303" s="113">
        <f t="shared" ref="A303:A313" si="14">IF(MONTH(C303)=MONTH(C302),(A302+1),(9*100000000+(YEAR(C303)*10000)+(MONTH(C303)*100)+1))</f>
        <v>920140601</v>
      </c>
      <c r="B303" s="37" t="s">
        <v>203</v>
      </c>
      <c r="C303" s="366">
        <v>41797</v>
      </c>
      <c r="D303" s="39">
        <v>17</v>
      </c>
      <c r="F303" s="39">
        <f t="shared" si="10"/>
        <v>5.1816000000000004</v>
      </c>
      <c r="G303" s="39">
        <f t="shared" si="11"/>
        <v>36.293908861144516</v>
      </c>
      <c r="N303" s="39">
        <v>18.5</v>
      </c>
      <c r="O303" s="63">
        <v>25</v>
      </c>
      <c r="P303" s="48" t="s">
        <v>2409</v>
      </c>
      <c r="R303" s="36">
        <v>77</v>
      </c>
      <c r="S303" s="36">
        <f t="shared" ref="S303:S313" si="15">(R303-32)*(5/9)</f>
        <v>25</v>
      </c>
    </row>
    <row r="304" spans="1:19" x14ac:dyDescent="0.2">
      <c r="A304" s="113">
        <f t="shared" si="14"/>
        <v>920140602</v>
      </c>
      <c r="B304" s="37" t="s">
        <v>203</v>
      </c>
      <c r="C304" s="38">
        <v>41804</v>
      </c>
      <c r="D304" s="39">
        <v>24.5</v>
      </c>
      <c r="F304" s="39">
        <f t="shared" si="10"/>
        <v>7.4676</v>
      </c>
      <c r="G304" s="39">
        <f t="shared" si="11"/>
        <v>31.027633525089282</v>
      </c>
      <c r="N304" s="39">
        <v>17</v>
      </c>
      <c r="O304" s="63">
        <v>11.11</v>
      </c>
      <c r="P304" s="48" t="s">
        <v>2410</v>
      </c>
      <c r="R304" s="36">
        <v>52</v>
      </c>
      <c r="S304" s="36">
        <f t="shared" si="15"/>
        <v>11.111111111111111</v>
      </c>
    </row>
    <row r="305" spans="1:19" x14ac:dyDescent="0.2">
      <c r="A305" s="113">
        <f t="shared" si="14"/>
        <v>920140603</v>
      </c>
      <c r="B305" s="37" t="s">
        <v>203</v>
      </c>
      <c r="C305" s="38">
        <v>41816</v>
      </c>
      <c r="D305" s="39">
        <v>22</v>
      </c>
      <c r="F305" s="39">
        <f t="shared" si="10"/>
        <v>6.7056000000000004</v>
      </c>
      <c r="G305" s="39">
        <f t="shared" si="11"/>
        <v>32.57859139610126</v>
      </c>
      <c r="N305" s="39">
        <v>19.5</v>
      </c>
      <c r="O305" s="63">
        <v>19.440000000000001</v>
      </c>
      <c r="P305" s="48" t="s">
        <v>2411</v>
      </c>
      <c r="R305" s="36">
        <v>67</v>
      </c>
      <c r="S305" s="36">
        <f t="shared" si="15"/>
        <v>19.444444444444446</v>
      </c>
    </row>
    <row r="306" spans="1:19" x14ac:dyDescent="0.2">
      <c r="A306" s="113">
        <f t="shared" si="14"/>
        <v>920140701</v>
      </c>
      <c r="B306" s="37" t="s">
        <v>203</v>
      </c>
      <c r="C306" s="38">
        <v>41823</v>
      </c>
      <c r="D306" s="39">
        <v>20</v>
      </c>
      <c r="F306" s="39">
        <f t="shared" si="10"/>
        <v>6.0960000000000001</v>
      </c>
      <c r="G306" s="39">
        <f t="shared" si="11"/>
        <v>33.952011087081587</v>
      </c>
      <c r="N306" s="39">
        <v>20</v>
      </c>
      <c r="O306" s="63">
        <v>15.55</v>
      </c>
      <c r="P306" s="48" t="s">
        <v>2412</v>
      </c>
      <c r="R306" s="36">
        <v>60</v>
      </c>
      <c r="S306" s="36">
        <f t="shared" si="15"/>
        <v>15.555555555555557</v>
      </c>
    </row>
    <row r="307" spans="1:19" x14ac:dyDescent="0.2">
      <c r="A307" s="113">
        <f t="shared" si="14"/>
        <v>920140702</v>
      </c>
      <c r="B307" s="37" t="s">
        <v>203</v>
      </c>
      <c r="C307" s="38">
        <v>41830</v>
      </c>
      <c r="D307" s="39">
        <v>22</v>
      </c>
      <c r="F307" s="39">
        <f t="shared" si="10"/>
        <v>6.7056000000000004</v>
      </c>
      <c r="G307" s="39">
        <f t="shared" si="11"/>
        <v>32.57859139610126</v>
      </c>
      <c r="N307" s="39">
        <v>20</v>
      </c>
      <c r="O307" s="63">
        <v>18.329999999999998</v>
      </c>
      <c r="P307" s="48" t="s">
        <v>2413</v>
      </c>
      <c r="R307" s="36">
        <v>65</v>
      </c>
      <c r="S307" s="36">
        <f t="shared" si="15"/>
        <v>18.333333333333336</v>
      </c>
    </row>
    <row r="308" spans="1:19" x14ac:dyDescent="0.2">
      <c r="A308" s="113">
        <f t="shared" si="14"/>
        <v>920140703</v>
      </c>
      <c r="B308" s="37" t="s">
        <v>203</v>
      </c>
      <c r="C308" s="38">
        <v>41838</v>
      </c>
      <c r="D308" s="39">
        <v>20.5</v>
      </c>
      <c r="F308" s="39">
        <f t="shared" si="10"/>
        <v>6.2484000000000002</v>
      </c>
      <c r="G308" s="39">
        <f t="shared" si="11"/>
        <v>33.59619053965433</v>
      </c>
      <c r="N308" s="39">
        <v>20</v>
      </c>
      <c r="O308" s="63">
        <v>21.11</v>
      </c>
      <c r="P308" s="49" t="s">
        <v>2416</v>
      </c>
      <c r="R308" s="36">
        <v>70</v>
      </c>
      <c r="S308" s="36">
        <f t="shared" si="15"/>
        <v>21.111111111111111</v>
      </c>
    </row>
    <row r="309" spans="1:19" x14ac:dyDescent="0.2">
      <c r="A309" s="113">
        <f t="shared" si="14"/>
        <v>920140704</v>
      </c>
      <c r="B309" s="37" t="s">
        <v>203</v>
      </c>
      <c r="C309" s="38">
        <v>41844</v>
      </c>
      <c r="D309" s="39">
        <v>17.5</v>
      </c>
      <c r="F309" s="39">
        <f t="shared" si="10"/>
        <v>5.3340000000000005</v>
      </c>
      <c r="G309" s="39">
        <f t="shared" si="11"/>
        <v>35.876198454800956</v>
      </c>
      <c r="N309" s="39">
        <v>21</v>
      </c>
      <c r="O309" s="63">
        <v>17.77</v>
      </c>
      <c r="P309" s="48" t="s">
        <v>2414</v>
      </c>
      <c r="R309" s="36">
        <v>64</v>
      </c>
      <c r="S309" s="36">
        <f t="shared" si="15"/>
        <v>17.777777777777779</v>
      </c>
    </row>
    <row r="310" spans="1:19" x14ac:dyDescent="0.2">
      <c r="A310" s="113">
        <f t="shared" si="14"/>
        <v>920140801</v>
      </c>
      <c r="B310" s="37" t="s">
        <v>203</v>
      </c>
      <c r="C310" s="38">
        <v>41852</v>
      </c>
      <c r="D310" s="39">
        <v>17.5</v>
      </c>
      <c r="F310" s="39">
        <f t="shared" si="10"/>
        <v>5.3340000000000005</v>
      </c>
      <c r="G310" s="39">
        <f t="shared" si="11"/>
        <v>35.876198454800956</v>
      </c>
      <c r="N310" s="39">
        <v>21</v>
      </c>
      <c r="O310" s="63">
        <v>21.11</v>
      </c>
      <c r="P310" s="48" t="s">
        <v>2415</v>
      </c>
      <c r="R310" s="36">
        <v>70</v>
      </c>
      <c r="S310" s="36">
        <f t="shared" si="15"/>
        <v>21.111111111111111</v>
      </c>
    </row>
    <row r="311" spans="1:19" x14ac:dyDescent="0.2">
      <c r="A311" s="113">
        <f t="shared" si="14"/>
        <v>920140802</v>
      </c>
      <c r="B311" s="37" t="s">
        <v>203</v>
      </c>
      <c r="C311" s="38">
        <v>41859</v>
      </c>
      <c r="D311" s="39">
        <v>16</v>
      </c>
      <c r="F311" s="39">
        <f t="shared" si="10"/>
        <v>4.8768000000000002</v>
      </c>
      <c r="G311" s="39">
        <f t="shared" si="11"/>
        <v>37.167509661519347</v>
      </c>
      <c r="N311" s="39">
        <v>22.5</v>
      </c>
      <c r="O311" s="63">
        <v>22.22</v>
      </c>
      <c r="P311" s="49" t="s">
        <v>2417</v>
      </c>
      <c r="R311" s="36">
        <v>72</v>
      </c>
      <c r="S311" s="36">
        <f t="shared" si="15"/>
        <v>22.222222222222221</v>
      </c>
    </row>
    <row r="312" spans="1:19" x14ac:dyDescent="0.2">
      <c r="A312" s="113">
        <f t="shared" si="14"/>
        <v>920140803</v>
      </c>
      <c r="B312" s="37" t="s">
        <v>203</v>
      </c>
      <c r="C312" s="38">
        <v>41875</v>
      </c>
      <c r="D312" s="39">
        <v>16</v>
      </c>
      <c r="F312" s="39">
        <f t="shared" si="10"/>
        <v>4.8768000000000002</v>
      </c>
      <c r="G312" s="39">
        <f t="shared" si="11"/>
        <v>37.167509661519347</v>
      </c>
      <c r="N312" s="39">
        <v>22</v>
      </c>
      <c r="O312" s="63">
        <v>21.11</v>
      </c>
      <c r="P312" s="49" t="s">
        <v>2418</v>
      </c>
      <c r="R312" s="36">
        <v>70</v>
      </c>
      <c r="S312" s="36">
        <f t="shared" si="15"/>
        <v>21.111111111111111</v>
      </c>
    </row>
    <row r="313" spans="1:19" s="40" customFormat="1" x14ac:dyDescent="0.2">
      <c r="A313" s="379">
        <f t="shared" si="14"/>
        <v>920140804</v>
      </c>
      <c r="B313" s="40" t="s">
        <v>203</v>
      </c>
      <c r="C313" s="41">
        <v>41882</v>
      </c>
      <c r="D313" s="42">
        <v>10.5</v>
      </c>
      <c r="E313" s="42">
        <f>AVERAGE(D303:D313)</f>
        <v>18.5</v>
      </c>
      <c r="F313" s="42">
        <f t="shared" si="10"/>
        <v>3.2004000000000001</v>
      </c>
      <c r="G313" s="42">
        <f t="shared" si="11"/>
        <v>43.237195693268887</v>
      </c>
      <c r="H313" s="42">
        <f>AVERAGE(G303:G313)</f>
        <v>35.395594430098342</v>
      </c>
      <c r="I313" s="42"/>
      <c r="J313" s="42"/>
      <c r="K313" s="44"/>
      <c r="L313" s="44"/>
      <c r="M313" s="44"/>
      <c r="N313" s="42">
        <v>21</v>
      </c>
      <c r="O313" s="340">
        <v>16.66</v>
      </c>
      <c r="P313" s="341" t="s">
        <v>2419</v>
      </c>
      <c r="R313" s="336">
        <v>62</v>
      </c>
      <c r="S313" s="336">
        <f t="shared" si="15"/>
        <v>16.666666666666668</v>
      </c>
    </row>
    <row r="314" spans="1:19" x14ac:dyDescent="0.2">
      <c r="A314" s="113"/>
    </row>
    <row r="315" spans="1:19" x14ac:dyDescent="0.2">
      <c r="A315" s="113"/>
    </row>
    <row r="316" spans="1:19" x14ac:dyDescent="0.2">
      <c r="A316" s="113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"/>
  <sheetViews>
    <sheetView topLeftCell="A4" workbookViewId="0">
      <selection activeCell="D22" sqref="D22"/>
    </sheetView>
  </sheetViews>
  <sheetFormatPr defaultRowHeight="12.75" x14ac:dyDescent="0.2"/>
  <cols>
    <col min="16" max="17" width="24.28515625" customWidth="1"/>
  </cols>
  <sheetData>
    <row r="1" spans="1:21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68" t="s">
        <v>177</v>
      </c>
      <c r="J1" s="68" t="s">
        <v>1093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8" t="s">
        <v>264</v>
      </c>
      <c r="Q1" s="68"/>
      <c r="R1" s="146" t="s">
        <v>294</v>
      </c>
      <c r="S1" s="164" t="s">
        <v>692</v>
      </c>
      <c r="T1" s="164" t="s">
        <v>279</v>
      </c>
      <c r="U1" s="164" t="s">
        <v>1093</v>
      </c>
    </row>
    <row r="2" spans="1:21" x14ac:dyDescent="0.2">
      <c r="B2" t="s">
        <v>2317</v>
      </c>
      <c r="C2" s="2">
        <v>41429</v>
      </c>
      <c r="D2">
        <v>29</v>
      </c>
      <c r="F2">
        <f>D2*0.3048</f>
        <v>8.8391999999999999</v>
      </c>
      <c r="G2" s="39">
        <f xml:space="preserve"> 60-(14.41*(LN(F2)))</f>
        <v>28.597780238889502</v>
      </c>
      <c r="I2">
        <v>0.2</v>
      </c>
      <c r="K2" s="45">
        <f>(9.81*(LN(I2)))+30.6</f>
        <v>14.811414079021477</v>
      </c>
      <c r="N2">
        <v>15</v>
      </c>
      <c r="O2" s="1">
        <v>11.666666666666666</v>
      </c>
      <c r="P2" s="8" t="s">
        <v>2318</v>
      </c>
      <c r="R2">
        <v>2013</v>
      </c>
      <c r="S2" s="3">
        <v>22.611111111111111</v>
      </c>
      <c r="T2" s="3">
        <v>32.568204692305933</v>
      </c>
      <c r="U2" s="3">
        <v>0.38999999999999996</v>
      </c>
    </row>
    <row r="3" spans="1:21" x14ac:dyDescent="0.2">
      <c r="A3" s="113"/>
      <c r="B3" t="s">
        <v>2317</v>
      </c>
      <c r="C3" s="2">
        <v>41437</v>
      </c>
      <c r="D3">
        <v>29.5</v>
      </c>
      <c r="F3">
        <f t="shared" ref="F3:F16" si="0">D3*0.3048</f>
        <v>8.9916</v>
      </c>
      <c r="G3" s="39">
        <f t="shared" ref="G3:G16" si="1" xml:space="preserve"> 60-(14.41*(LN(F3)))</f>
        <v>28.351449454181992</v>
      </c>
      <c r="I3">
        <v>0.23</v>
      </c>
      <c r="K3" s="45">
        <f t="shared" ref="K3:K8" si="2">(9.81*(LN(I3)))+30.6</f>
        <v>16.182478733721783</v>
      </c>
      <c r="N3">
        <v>17</v>
      </c>
      <c r="O3" s="1">
        <v>25</v>
      </c>
      <c r="P3" s="8" t="s">
        <v>2319</v>
      </c>
    </row>
    <row r="4" spans="1:21" x14ac:dyDescent="0.2">
      <c r="B4" t="s">
        <v>2317</v>
      </c>
      <c r="C4" s="2">
        <v>41454</v>
      </c>
      <c r="D4">
        <v>27</v>
      </c>
      <c r="F4">
        <f t="shared" si="0"/>
        <v>8.2295999999999996</v>
      </c>
      <c r="G4" s="39">
        <f t="shared" si="1"/>
        <v>29.627503909872214</v>
      </c>
      <c r="I4">
        <v>0.3</v>
      </c>
      <c r="K4" s="45">
        <f t="shared" si="2"/>
        <v>18.78902678956257</v>
      </c>
      <c r="N4">
        <v>20</v>
      </c>
      <c r="O4" s="1">
        <v>22</v>
      </c>
      <c r="P4" s="8" t="s">
        <v>2320</v>
      </c>
    </row>
    <row r="5" spans="1:21" x14ac:dyDescent="0.2">
      <c r="B5" t="s">
        <v>2317</v>
      </c>
      <c r="C5" s="2">
        <v>41462</v>
      </c>
      <c r="D5">
        <v>26.5</v>
      </c>
      <c r="F5">
        <f t="shared" si="0"/>
        <v>8.0772000000000013</v>
      </c>
      <c r="G5" s="39">
        <f t="shared" si="1"/>
        <v>29.89685754657733</v>
      </c>
      <c r="N5">
        <v>23</v>
      </c>
      <c r="O5" s="1">
        <v>24.4444444444444</v>
      </c>
      <c r="P5" s="8" t="s">
        <v>2321</v>
      </c>
    </row>
    <row r="6" spans="1:21" x14ac:dyDescent="0.2">
      <c r="B6" t="s">
        <v>2317</v>
      </c>
      <c r="C6" s="2">
        <v>41471</v>
      </c>
      <c r="D6">
        <v>21</v>
      </c>
      <c r="F6">
        <f t="shared" si="0"/>
        <v>6.4008000000000003</v>
      </c>
      <c r="G6" s="39">
        <f t="shared" si="1"/>
        <v>33.248944821400073</v>
      </c>
      <c r="I6">
        <v>0.49</v>
      </c>
      <c r="K6" s="45">
        <f t="shared" si="2"/>
        <v>23.60203759992207</v>
      </c>
      <c r="N6">
        <v>25</v>
      </c>
      <c r="O6" s="1">
        <v>25</v>
      </c>
      <c r="P6" s="8" t="s">
        <v>2322</v>
      </c>
    </row>
    <row r="7" spans="1:21" x14ac:dyDescent="0.2">
      <c r="B7" t="s">
        <v>2317</v>
      </c>
      <c r="C7" s="2">
        <v>41485</v>
      </c>
      <c r="D7">
        <v>20.5</v>
      </c>
      <c r="F7">
        <f t="shared" si="0"/>
        <v>6.2484000000000002</v>
      </c>
      <c r="G7" s="39">
        <f t="shared" si="1"/>
        <v>33.59619053965433</v>
      </c>
      <c r="I7">
        <v>0.69</v>
      </c>
      <c r="K7" s="45">
        <f t="shared" si="2"/>
        <v>26.959865285555939</v>
      </c>
      <c r="N7">
        <v>20</v>
      </c>
      <c r="O7" s="1">
        <v>21</v>
      </c>
      <c r="P7" s="8" t="s">
        <v>2323</v>
      </c>
    </row>
    <row r="8" spans="1:21" x14ac:dyDescent="0.2">
      <c r="B8" t="s">
        <v>2317</v>
      </c>
      <c r="C8" s="2">
        <v>41500</v>
      </c>
      <c r="D8">
        <v>15.5</v>
      </c>
      <c r="F8">
        <f t="shared" si="0"/>
        <v>4.7244000000000002</v>
      </c>
      <c r="G8" s="39">
        <f t="shared" si="1"/>
        <v>37.625008404232446</v>
      </c>
      <c r="I8">
        <v>0.28999999999999998</v>
      </c>
      <c r="K8" s="45">
        <f t="shared" si="2"/>
        <v>18.456452567624133</v>
      </c>
      <c r="N8">
        <v>22</v>
      </c>
      <c r="O8" s="1">
        <v>15.555555555555555</v>
      </c>
      <c r="P8" s="8" t="s">
        <v>2324</v>
      </c>
    </row>
    <row r="9" spans="1:21" x14ac:dyDescent="0.2">
      <c r="B9" t="s">
        <v>2317</v>
      </c>
      <c r="C9" s="2">
        <v>41509</v>
      </c>
      <c r="D9">
        <v>17</v>
      </c>
      <c r="F9">
        <f t="shared" si="0"/>
        <v>5.1816000000000004</v>
      </c>
      <c r="G9" s="39">
        <f t="shared" si="1"/>
        <v>36.293908861144516</v>
      </c>
      <c r="I9">
        <v>0.53</v>
      </c>
      <c r="K9" s="45">
        <f>(9.81*(LN(I9)))+30.6</f>
        <v>24.371844147403142</v>
      </c>
      <c r="N9">
        <v>22</v>
      </c>
      <c r="O9" s="1">
        <v>18.333333333333332</v>
      </c>
      <c r="P9" s="8" t="s">
        <v>2325</v>
      </c>
    </row>
    <row r="10" spans="1:21" s="40" customFormat="1" x14ac:dyDescent="0.2">
      <c r="B10" s="40" t="s">
        <v>2317</v>
      </c>
      <c r="C10" s="41">
        <v>41515</v>
      </c>
      <c r="D10" s="40">
        <v>17.5</v>
      </c>
      <c r="E10" s="40">
        <f>AVERAGE(D2:D10)</f>
        <v>22.611111111111111</v>
      </c>
      <c r="F10" s="40">
        <f t="shared" si="0"/>
        <v>5.3340000000000005</v>
      </c>
      <c r="G10" s="42">
        <f t="shared" si="1"/>
        <v>35.876198454800956</v>
      </c>
      <c r="H10" s="40">
        <f>AVERAGE(G2:G10)</f>
        <v>32.568204692305933</v>
      </c>
      <c r="J10" s="40">
        <f>AVERAGE(I2:I10)</f>
        <v>0.38999999999999996</v>
      </c>
      <c r="L10" s="40">
        <f>AVERAGE(K2:K10)</f>
        <v>20.453302743258728</v>
      </c>
      <c r="M10" s="40">
        <f>AVERAGE(L10,H10)</f>
        <v>26.510753717782329</v>
      </c>
      <c r="N10" s="40">
        <v>23</v>
      </c>
      <c r="O10" s="389">
        <v>25</v>
      </c>
      <c r="P10" s="351" t="s">
        <v>2326</v>
      </c>
    </row>
    <row r="11" spans="1:21" x14ac:dyDescent="0.2">
      <c r="B11" t="s">
        <v>2317</v>
      </c>
      <c r="C11" s="2">
        <v>41845</v>
      </c>
      <c r="D11" s="36">
        <v>15</v>
      </c>
      <c r="F11" s="36">
        <f t="shared" si="0"/>
        <v>4.5720000000000001</v>
      </c>
      <c r="G11" s="63">
        <f t="shared" si="1"/>
        <v>38.097509751111744</v>
      </c>
      <c r="N11" s="36">
        <v>20</v>
      </c>
      <c r="O11" s="85">
        <v>25</v>
      </c>
      <c r="P11" s="49" t="s">
        <v>2404</v>
      </c>
    </row>
    <row r="12" spans="1:21" x14ac:dyDescent="0.2">
      <c r="B12" t="s">
        <v>2317</v>
      </c>
      <c r="C12" s="2">
        <v>41851</v>
      </c>
      <c r="D12" s="36">
        <v>18</v>
      </c>
      <c r="F12" s="36">
        <f t="shared" si="0"/>
        <v>5.4864000000000006</v>
      </c>
      <c r="G12" s="63">
        <f t="shared" si="1"/>
        <v>35.470256117710861</v>
      </c>
      <c r="N12" s="36">
        <v>20</v>
      </c>
      <c r="O12" s="85">
        <v>24</v>
      </c>
      <c r="P12" s="49" t="s">
        <v>2405</v>
      </c>
    </row>
    <row r="13" spans="1:21" x14ac:dyDescent="0.2">
      <c r="B13" t="s">
        <v>2317</v>
      </c>
      <c r="C13" s="2">
        <v>41855</v>
      </c>
      <c r="D13" s="36">
        <v>17</v>
      </c>
      <c r="F13" s="36">
        <f t="shared" si="0"/>
        <v>5.1816000000000004</v>
      </c>
      <c r="G13" s="63">
        <f t="shared" si="1"/>
        <v>36.293908861144516</v>
      </c>
      <c r="N13" s="36">
        <v>20</v>
      </c>
      <c r="O13" s="8" t="s">
        <v>2403</v>
      </c>
      <c r="P13" s="49" t="s">
        <v>2405</v>
      </c>
    </row>
    <row r="14" spans="1:21" x14ac:dyDescent="0.2">
      <c r="B14" t="s">
        <v>2317</v>
      </c>
      <c r="C14" s="2">
        <v>41871</v>
      </c>
      <c r="D14" s="36">
        <v>15</v>
      </c>
      <c r="F14" s="36">
        <f t="shared" si="0"/>
        <v>4.5720000000000001</v>
      </c>
      <c r="G14" s="63">
        <f t="shared" si="1"/>
        <v>38.097509751111744</v>
      </c>
      <c r="N14" s="36">
        <v>20</v>
      </c>
      <c r="O14" s="85">
        <v>18</v>
      </c>
      <c r="P14" s="49" t="s">
        <v>2406</v>
      </c>
    </row>
    <row r="15" spans="1:21" x14ac:dyDescent="0.2">
      <c r="B15" t="s">
        <v>2317</v>
      </c>
      <c r="C15" s="2">
        <v>41874</v>
      </c>
      <c r="D15" s="36">
        <v>15</v>
      </c>
      <c r="F15" s="36">
        <f t="shared" si="0"/>
        <v>4.5720000000000001</v>
      </c>
      <c r="G15" s="63">
        <f t="shared" si="1"/>
        <v>38.097509751111744</v>
      </c>
      <c r="N15" s="36">
        <v>20.5</v>
      </c>
      <c r="O15" s="85">
        <v>22.5</v>
      </c>
      <c r="P15" s="49" t="s">
        <v>2407</v>
      </c>
    </row>
    <row r="16" spans="1:21" s="351" customFormat="1" x14ac:dyDescent="0.2">
      <c r="B16" s="351" t="s">
        <v>2317</v>
      </c>
      <c r="C16" s="349">
        <v>41878</v>
      </c>
      <c r="D16" s="341">
        <v>15</v>
      </c>
      <c r="E16" s="351">
        <f>AVERAGE(D11:D16)</f>
        <v>15.833333333333334</v>
      </c>
      <c r="F16" s="341">
        <f t="shared" si="0"/>
        <v>4.5720000000000001</v>
      </c>
      <c r="G16" s="388">
        <f t="shared" si="1"/>
        <v>38.097509751111744</v>
      </c>
      <c r="H16" s="345">
        <f>AVERAGE(G11:G16)</f>
        <v>37.359033997217061</v>
      </c>
      <c r="N16" s="341">
        <v>20.5</v>
      </c>
      <c r="O16" s="390">
        <v>22</v>
      </c>
      <c r="P16" s="341" t="s">
        <v>2408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7"/>
  <sheetViews>
    <sheetView workbookViewId="0">
      <pane ySplit="1" topLeftCell="A2" activePane="bottomLeft" state="frozen"/>
      <selection pane="bottomLeft" activeCell="T16" sqref="T16"/>
    </sheetView>
  </sheetViews>
  <sheetFormatPr defaultRowHeight="12.75" x14ac:dyDescent="0.2"/>
  <cols>
    <col min="1" max="1" width="11" bestFit="1" customWidth="1"/>
    <col min="2" max="2" width="11" customWidth="1"/>
    <col min="4" max="7" width="9.140625" style="3"/>
    <col min="8" max="8" width="7.7109375" style="3" customWidth="1"/>
    <col min="9" max="13" width="9.140625" style="3"/>
    <col min="14" max="14" width="15" style="3" bestFit="1" customWidth="1"/>
    <col min="15" max="15" width="10" bestFit="1" customWidth="1"/>
    <col min="16" max="16" width="12.140625" bestFit="1" customWidth="1"/>
  </cols>
  <sheetData>
    <row r="1" spans="1:20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2041</v>
      </c>
      <c r="F1" s="14" t="s">
        <v>277</v>
      </c>
      <c r="G1" s="14" t="s">
        <v>278</v>
      </c>
      <c r="H1" s="14" t="s">
        <v>279</v>
      </c>
      <c r="I1" s="14" t="s">
        <v>177</v>
      </c>
      <c r="J1" s="14" t="s">
        <v>2040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264</v>
      </c>
      <c r="P1" s="14" t="s">
        <v>281</v>
      </c>
      <c r="Q1" s="324" t="s">
        <v>294</v>
      </c>
      <c r="R1" s="14" t="s">
        <v>2041</v>
      </c>
      <c r="S1" s="14" t="s">
        <v>279</v>
      </c>
      <c r="T1" s="14" t="s">
        <v>2040</v>
      </c>
    </row>
    <row r="2" spans="1:20" x14ac:dyDescent="0.2">
      <c r="A2">
        <v>1119900601</v>
      </c>
      <c r="B2" t="s">
        <v>204</v>
      </c>
      <c r="C2" s="2">
        <v>33044</v>
      </c>
      <c r="I2" s="3">
        <v>0.4</v>
      </c>
      <c r="K2" s="10">
        <f t="shared" ref="K2:K9" si="0">(9.81*(LN(I2)))+30.6</f>
        <v>21.611187920314542</v>
      </c>
      <c r="Q2">
        <v>1990</v>
      </c>
      <c r="T2">
        <v>2.4700000000000002</v>
      </c>
    </row>
    <row r="3" spans="1:20" x14ac:dyDescent="0.2">
      <c r="A3">
        <v>1119900701</v>
      </c>
      <c r="B3" t="s">
        <v>204</v>
      </c>
      <c r="C3" s="2">
        <v>33057</v>
      </c>
      <c r="I3" s="3">
        <v>1.6</v>
      </c>
      <c r="K3" s="10">
        <f t="shared" si="0"/>
        <v>35.21073560290067</v>
      </c>
      <c r="Q3" s="9">
        <v>1991</v>
      </c>
      <c r="R3" s="3">
        <v>10.038461538461538</v>
      </c>
      <c r="S3" s="3">
        <v>43.991118239656508</v>
      </c>
      <c r="T3" s="3">
        <v>1.1285714285714286</v>
      </c>
    </row>
    <row r="4" spans="1:20" x14ac:dyDescent="0.2">
      <c r="A4">
        <v>1119900702</v>
      </c>
      <c r="B4" t="s">
        <v>204</v>
      </c>
      <c r="C4" s="2">
        <v>33071</v>
      </c>
      <c r="I4" s="3">
        <v>4.3</v>
      </c>
      <c r="K4" s="10">
        <f t="shared" si="0"/>
        <v>44.90901337268226</v>
      </c>
      <c r="Q4" s="9">
        <v>1992</v>
      </c>
      <c r="R4" s="3">
        <v>10.807692307692308</v>
      </c>
      <c r="S4" s="3">
        <v>42.845584688277469</v>
      </c>
      <c r="T4" s="3">
        <v>1.8166666666666667</v>
      </c>
    </row>
    <row r="5" spans="1:20" x14ac:dyDescent="0.2">
      <c r="A5">
        <v>1119900703</v>
      </c>
      <c r="B5" t="s">
        <v>204</v>
      </c>
      <c r="C5" s="2">
        <v>33085</v>
      </c>
      <c r="I5" s="3">
        <v>3.9</v>
      </c>
      <c r="K5" s="10">
        <f t="shared" si="0"/>
        <v>43.951179986260243</v>
      </c>
      <c r="Q5" s="9">
        <v>1993</v>
      </c>
      <c r="R5" s="3">
        <v>11.066666666666666</v>
      </c>
      <c r="S5" s="3">
        <v>42.493381801608379</v>
      </c>
      <c r="T5" s="3">
        <v>1.397142857142857</v>
      </c>
    </row>
    <row r="6" spans="1:20" x14ac:dyDescent="0.2">
      <c r="A6">
        <v>1119900801</v>
      </c>
      <c r="B6" t="s">
        <v>204</v>
      </c>
      <c r="C6" s="2">
        <v>33099</v>
      </c>
      <c r="I6" s="3">
        <v>2.7</v>
      </c>
      <c r="K6" s="10">
        <f t="shared" si="0"/>
        <v>40.34379989323088</v>
      </c>
      <c r="Q6" s="9">
        <v>1994</v>
      </c>
      <c r="R6" s="3">
        <v>10</v>
      </c>
      <c r="S6" s="3">
        <v>44.043980099922102</v>
      </c>
      <c r="T6" s="3">
        <v>1.2283333333333333</v>
      </c>
    </row>
    <row r="7" spans="1:20" x14ac:dyDescent="0.2">
      <c r="A7">
        <v>1119900802</v>
      </c>
      <c r="B7" t="s">
        <v>204</v>
      </c>
      <c r="C7" s="2">
        <v>33113</v>
      </c>
      <c r="I7" s="3">
        <v>1.9</v>
      </c>
      <c r="K7" s="10">
        <f t="shared" si="0"/>
        <v>36.896586623351197</v>
      </c>
      <c r="Q7" s="9">
        <v>1996</v>
      </c>
      <c r="R7" s="3">
        <v>8.954545454545455</v>
      </c>
      <c r="S7" s="3">
        <v>45.541974706425485</v>
      </c>
      <c r="T7" s="3">
        <v>1.6783333333333335</v>
      </c>
    </row>
    <row r="8" spans="1:20" x14ac:dyDescent="0.2">
      <c r="A8">
        <v>1119900901</v>
      </c>
      <c r="B8" t="s">
        <v>204</v>
      </c>
      <c r="C8" s="2">
        <v>33127</v>
      </c>
      <c r="I8" s="3">
        <v>1.8</v>
      </c>
      <c r="J8" s="3">
        <f>AVERAGE(I2:I7)</f>
        <v>2.4666666666666663</v>
      </c>
      <c r="K8" s="10">
        <f t="shared" si="0"/>
        <v>36.366187182689792</v>
      </c>
      <c r="L8" s="3">
        <f>AVERAGE(K2:K7)</f>
        <v>37.15375056645663</v>
      </c>
      <c r="M8" s="3">
        <f>AVERAGE(L8,H8)</f>
        <v>37.15375056645663</v>
      </c>
      <c r="Q8" s="9">
        <v>1997</v>
      </c>
      <c r="R8" s="3">
        <v>9.5</v>
      </c>
      <c r="S8" s="3">
        <v>44.679398331074999</v>
      </c>
      <c r="T8" s="3">
        <v>1.0599999999999998</v>
      </c>
    </row>
    <row r="9" spans="1:20" x14ac:dyDescent="0.2">
      <c r="A9">
        <v>1119910501</v>
      </c>
      <c r="B9" t="s">
        <v>204</v>
      </c>
      <c r="C9" s="2">
        <v>33378</v>
      </c>
      <c r="D9" s="3">
        <v>15.5</v>
      </c>
      <c r="F9" s="3">
        <f t="shared" ref="F9:F40" si="1">D9*0.3048</f>
        <v>4.7244000000000002</v>
      </c>
      <c r="G9" s="3">
        <f t="shared" ref="G9:G40" si="2" xml:space="preserve"> 60-(14.41*(LN(F9)))</f>
        <v>37.625008404232446</v>
      </c>
      <c r="I9" s="3">
        <v>0.2</v>
      </c>
      <c r="K9" s="10">
        <f t="shared" si="0"/>
        <v>14.811414079021477</v>
      </c>
      <c r="P9" s="3">
        <v>20</v>
      </c>
      <c r="Q9" s="9">
        <v>1998</v>
      </c>
      <c r="R9" s="3">
        <v>9.1999999999999993</v>
      </c>
      <c r="S9" s="3">
        <v>45.151317934670701</v>
      </c>
      <c r="T9" s="3">
        <v>1.4216666666666669</v>
      </c>
    </row>
    <row r="10" spans="1:20" x14ac:dyDescent="0.2">
      <c r="A10">
        <v>1119910502</v>
      </c>
      <c r="B10" t="s">
        <v>204</v>
      </c>
      <c r="C10" s="2">
        <v>33385</v>
      </c>
      <c r="D10" s="3">
        <v>13.5</v>
      </c>
      <c r="F10" s="3">
        <f t="shared" si="1"/>
        <v>4.1147999999999998</v>
      </c>
      <c r="G10" s="3">
        <f t="shared" si="2"/>
        <v>39.615754781741025</v>
      </c>
      <c r="K10" s="10"/>
      <c r="P10" s="3">
        <v>23.88</v>
      </c>
      <c r="Q10" s="9">
        <v>1999</v>
      </c>
      <c r="R10" s="3">
        <v>9.8076923076923084</v>
      </c>
      <c r="S10" s="3">
        <v>44.286364769093666</v>
      </c>
      <c r="T10" s="3">
        <v>1.332857142857143</v>
      </c>
    </row>
    <row r="11" spans="1:20" x14ac:dyDescent="0.2">
      <c r="A11">
        <v>1119910601</v>
      </c>
      <c r="B11" t="s">
        <v>204</v>
      </c>
      <c r="C11" s="2">
        <v>33392</v>
      </c>
      <c r="D11" s="3">
        <v>13</v>
      </c>
      <c r="F11" s="3">
        <f t="shared" si="1"/>
        <v>3.9624000000000001</v>
      </c>
      <c r="G11" s="3">
        <f t="shared" si="2"/>
        <v>40.159592907973853</v>
      </c>
      <c r="I11" s="3">
        <v>0.7</v>
      </c>
      <c r="K11" s="10">
        <f>(9.81*(LN(I11)))+30.6</f>
        <v>27.101018799961036</v>
      </c>
      <c r="P11" s="3">
        <v>21.11</v>
      </c>
      <c r="Q11" s="9">
        <v>2000</v>
      </c>
      <c r="R11" s="3">
        <v>10.15</v>
      </c>
      <c r="S11" s="3">
        <v>43.927799122335074</v>
      </c>
      <c r="T11" s="3">
        <v>1.7033333333333334</v>
      </c>
    </row>
    <row r="12" spans="1:20" x14ac:dyDescent="0.2">
      <c r="A12">
        <v>1119910602</v>
      </c>
      <c r="B12" t="s">
        <v>204</v>
      </c>
      <c r="C12" s="2">
        <v>33399</v>
      </c>
      <c r="D12" s="3">
        <v>12</v>
      </c>
      <c r="F12" s="3">
        <f t="shared" si="1"/>
        <v>3.6576000000000004</v>
      </c>
      <c r="G12" s="3">
        <f t="shared" si="2"/>
        <v>41.313008325549511</v>
      </c>
      <c r="K12" s="10"/>
      <c r="P12" s="3">
        <v>26.66</v>
      </c>
      <c r="Q12" s="9">
        <v>2001</v>
      </c>
      <c r="R12" s="3">
        <v>11.636363636363637</v>
      </c>
      <c r="S12" s="3">
        <v>41.831383027313301</v>
      </c>
      <c r="T12" s="3">
        <v>1.45</v>
      </c>
    </row>
    <row r="13" spans="1:20" x14ac:dyDescent="0.2">
      <c r="A13">
        <v>1119910603</v>
      </c>
      <c r="B13" t="s">
        <v>204</v>
      </c>
      <c r="C13" s="2">
        <v>33406</v>
      </c>
      <c r="D13" s="3">
        <v>10.5</v>
      </c>
      <c r="F13" s="3">
        <f t="shared" si="1"/>
        <v>3.2004000000000001</v>
      </c>
      <c r="G13" s="3">
        <f t="shared" si="2"/>
        <v>43.237195693268887</v>
      </c>
      <c r="I13" s="3">
        <v>1.2</v>
      </c>
      <c r="K13" s="10">
        <f>(9.81*(LN(I13)))+30.6</f>
        <v>32.388574472148697</v>
      </c>
      <c r="P13" s="3">
        <v>30.55</v>
      </c>
      <c r="Q13" s="9">
        <v>2002</v>
      </c>
      <c r="R13" s="3">
        <v>14.8</v>
      </c>
      <c r="S13" s="3">
        <v>38.370385192914441</v>
      </c>
      <c r="T13" s="3">
        <v>0.70500000000000007</v>
      </c>
    </row>
    <row r="14" spans="1:20" x14ac:dyDescent="0.2">
      <c r="A14">
        <v>1119910604</v>
      </c>
      <c r="B14" t="s">
        <v>204</v>
      </c>
      <c r="C14" s="2">
        <v>33413</v>
      </c>
      <c r="D14" s="3">
        <v>9.5</v>
      </c>
      <c r="F14" s="3">
        <f t="shared" si="1"/>
        <v>2.8956</v>
      </c>
      <c r="G14" s="3">
        <f t="shared" si="2"/>
        <v>44.679398331074999</v>
      </c>
      <c r="K14" s="10"/>
      <c r="P14" s="3">
        <v>23.66</v>
      </c>
      <c r="Q14" s="9">
        <v>2003</v>
      </c>
      <c r="R14" s="5">
        <v>16.545454545454547</v>
      </c>
      <c r="S14" s="5">
        <v>36.83637410033861</v>
      </c>
      <c r="T14" s="5">
        <v>1.1400000000000001</v>
      </c>
    </row>
    <row r="15" spans="1:20" x14ac:dyDescent="0.2">
      <c r="A15">
        <v>1119910701</v>
      </c>
      <c r="B15" t="s">
        <v>204</v>
      </c>
      <c r="C15" s="2">
        <v>33420</v>
      </c>
      <c r="D15" s="3">
        <v>9</v>
      </c>
      <c r="F15" s="3">
        <f t="shared" si="1"/>
        <v>2.7432000000000003</v>
      </c>
      <c r="G15" s="3">
        <f t="shared" si="2"/>
        <v>45.458506989579675</v>
      </c>
      <c r="I15" s="3">
        <v>2.4</v>
      </c>
      <c r="K15" s="10">
        <f>(9.81*(LN(I15)))+30.6</f>
        <v>39.188348313441757</v>
      </c>
      <c r="P15" s="3">
        <v>21.11</v>
      </c>
    </row>
    <row r="16" spans="1:20" x14ac:dyDescent="0.2">
      <c r="A16">
        <v>1119910702</v>
      </c>
      <c r="B16" t="s">
        <v>204</v>
      </c>
      <c r="C16" s="2">
        <v>33427</v>
      </c>
      <c r="D16" s="3">
        <v>9</v>
      </c>
      <c r="F16" s="3">
        <f t="shared" si="1"/>
        <v>2.7432000000000003</v>
      </c>
      <c r="G16" s="3">
        <f t="shared" si="2"/>
        <v>45.458506989579675</v>
      </c>
      <c r="K16" s="10"/>
      <c r="P16" s="3">
        <v>19.440000000000001</v>
      </c>
    </row>
    <row r="17" spans="1:16" x14ac:dyDescent="0.2">
      <c r="A17">
        <v>1119910703</v>
      </c>
      <c r="B17" t="s">
        <v>204</v>
      </c>
      <c r="C17" s="2">
        <v>33434</v>
      </c>
      <c r="D17" s="3">
        <v>9</v>
      </c>
      <c r="F17" s="3">
        <f t="shared" si="1"/>
        <v>2.7432000000000003</v>
      </c>
      <c r="G17" s="3">
        <f t="shared" si="2"/>
        <v>45.458506989579675</v>
      </c>
      <c r="I17" s="3">
        <v>1.1000000000000001</v>
      </c>
      <c r="K17" s="10">
        <f>(9.81*(LN(I17)))+30.6</f>
        <v>31.534992863880429</v>
      </c>
      <c r="P17" s="3">
        <v>26.66</v>
      </c>
    </row>
    <row r="18" spans="1:16" x14ac:dyDescent="0.2">
      <c r="A18">
        <v>1119910704</v>
      </c>
      <c r="B18" t="s">
        <v>204</v>
      </c>
      <c r="C18" s="2">
        <v>33441</v>
      </c>
      <c r="D18" s="3">
        <v>9</v>
      </c>
      <c r="F18" s="3">
        <f t="shared" si="1"/>
        <v>2.7432000000000003</v>
      </c>
      <c r="G18" s="3">
        <f t="shared" si="2"/>
        <v>45.458506989579675</v>
      </c>
      <c r="K18" s="10"/>
      <c r="P18" s="3">
        <v>23.66</v>
      </c>
    </row>
    <row r="19" spans="1:16" x14ac:dyDescent="0.2">
      <c r="A19">
        <v>1119910705</v>
      </c>
      <c r="B19" t="s">
        <v>204</v>
      </c>
      <c r="C19" s="2">
        <v>33448</v>
      </c>
      <c r="D19" s="3">
        <v>9</v>
      </c>
      <c r="F19" s="3">
        <f t="shared" si="1"/>
        <v>2.7432000000000003</v>
      </c>
      <c r="G19" s="3">
        <f t="shared" si="2"/>
        <v>45.458506989579675</v>
      </c>
      <c r="I19" s="3">
        <v>1.7</v>
      </c>
      <c r="K19" s="10">
        <f>(9.81*(LN(I19)))+30.6</f>
        <v>35.805463142919891</v>
      </c>
      <c r="P19" s="3">
        <v>18.329999999999998</v>
      </c>
    </row>
    <row r="20" spans="1:16" x14ac:dyDescent="0.2">
      <c r="A20">
        <v>1119910801</v>
      </c>
      <c r="B20" t="s">
        <v>204</v>
      </c>
      <c r="C20" s="2">
        <v>33455</v>
      </c>
      <c r="D20" s="3">
        <v>10.5</v>
      </c>
      <c r="F20" s="3">
        <f t="shared" si="1"/>
        <v>3.2004000000000001</v>
      </c>
      <c r="G20" s="3">
        <f t="shared" si="2"/>
        <v>43.237195693268887</v>
      </c>
      <c r="K20" s="10"/>
      <c r="P20" s="3">
        <v>22.22</v>
      </c>
    </row>
    <row r="21" spans="1:16" x14ac:dyDescent="0.2">
      <c r="A21">
        <v>1119910802</v>
      </c>
      <c r="B21" t="s">
        <v>204</v>
      </c>
      <c r="C21" s="2">
        <v>33462</v>
      </c>
      <c r="D21" s="3">
        <v>11</v>
      </c>
      <c r="F21" s="3">
        <f t="shared" si="1"/>
        <v>3.3528000000000002</v>
      </c>
      <c r="G21" s="3">
        <f t="shared" si="2"/>
        <v>42.566842267970074</v>
      </c>
      <c r="I21" s="3">
        <v>0.7</v>
      </c>
      <c r="K21" s="10">
        <f>(9.81*(LN(I21)))+30.6</f>
        <v>27.101018799961036</v>
      </c>
      <c r="P21" s="3">
        <v>26.66</v>
      </c>
    </row>
    <row r="22" spans="1:16" x14ac:dyDescent="0.2">
      <c r="A22">
        <v>1119910803</v>
      </c>
      <c r="B22" t="s">
        <v>204</v>
      </c>
      <c r="C22" s="2">
        <v>33469</v>
      </c>
      <c r="D22" s="3">
        <v>10</v>
      </c>
      <c r="F22" s="3">
        <f t="shared" si="1"/>
        <v>3.048</v>
      </c>
      <c r="G22" s="3">
        <f t="shared" si="2"/>
        <v>43.940261958950401</v>
      </c>
      <c r="K22" s="10"/>
      <c r="P22" s="3">
        <v>18.329999999999998</v>
      </c>
    </row>
    <row r="23" spans="1:16" x14ac:dyDescent="0.2">
      <c r="A23">
        <v>1119910804</v>
      </c>
      <c r="B23" t="s">
        <v>204</v>
      </c>
      <c r="C23" s="2">
        <v>33476</v>
      </c>
      <c r="D23" s="3">
        <v>9</v>
      </c>
      <c r="F23" s="3">
        <f t="shared" si="1"/>
        <v>2.7432000000000003</v>
      </c>
      <c r="G23" s="3">
        <f t="shared" si="2"/>
        <v>45.458506989579675</v>
      </c>
      <c r="I23" s="3">
        <v>0.1</v>
      </c>
      <c r="K23" s="10">
        <f>(9.81*(LN(I23)))+30.6</f>
        <v>8.0116402377284146</v>
      </c>
      <c r="P23" s="3">
        <v>32.22</v>
      </c>
    </row>
    <row r="24" spans="1:16" x14ac:dyDescent="0.2">
      <c r="A24">
        <v>1119910901</v>
      </c>
      <c r="B24" t="s">
        <v>204</v>
      </c>
      <c r="C24" s="2">
        <v>33483</v>
      </c>
      <c r="D24" s="3">
        <v>9.5</v>
      </c>
      <c r="F24" s="3">
        <f t="shared" si="1"/>
        <v>2.8956</v>
      </c>
      <c r="G24" s="3">
        <f t="shared" si="2"/>
        <v>44.679398331074999</v>
      </c>
      <c r="K24" s="10"/>
      <c r="P24" s="3">
        <v>25.55</v>
      </c>
    </row>
    <row r="25" spans="1:16" x14ac:dyDescent="0.2">
      <c r="A25">
        <v>1119910902</v>
      </c>
      <c r="B25" t="s">
        <v>204</v>
      </c>
      <c r="C25" s="2">
        <v>33490</v>
      </c>
      <c r="D25" s="3">
        <v>10</v>
      </c>
      <c r="E25" s="3">
        <f>AVERAGE(D11:D23)</f>
        <v>10.038461538461538</v>
      </c>
      <c r="F25" s="3">
        <f t="shared" si="1"/>
        <v>3.048</v>
      </c>
      <c r="G25" s="3">
        <f t="shared" si="2"/>
        <v>43.940261958950401</v>
      </c>
      <c r="H25" s="3">
        <f>AVERAGE(G11:G23)</f>
        <v>43.991118239656508</v>
      </c>
      <c r="J25" s="3">
        <f>AVERAGE(I11:I23)</f>
        <v>1.1285714285714286</v>
      </c>
      <c r="K25" s="10"/>
      <c r="L25" s="3">
        <f>AVERAGE(K11:K23)</f>
        <v>28.733008090005889</v>
      </c>
      <c r="M25" s="3">
        <f>AVERAGE(L25,H25)</f>
        <v>36.362063164831198</v>
      </c>
      <c r="P25" s="3">
        <v>28.88</v>
      </c>
    </row>
    <row r="26" spans="1:16" x14ac:dyDescent="0.2">
      <c r="A26">
        <v>1119920501</v>
      </c>
      <c r="B26" t="s">
        <v>204</v>
      </c>
      <c r="C26" s="2">
        <v>33751</v>
      </c>
      <c r="D26" s="3">
        <v>12</v>
      </c>
      <c r="F26" s="3">
        <f t="shared" si="1"/>
        <v>3.6576000000000004</v>
      </c>
      <c r="G26" s="3">
        <f t="shared" si="2"/>
        <v>41.313008325549511</v>
      </c>
      <c r="I26" s="3">
        <v>2.5</v>
      </c>
      <c r="K26" s="10">
        <f>(9.81*(LN(I26)))+30.6</f>
        <v>39.588812079685468</v>
      </c>
      <c r="P26" s="3"/>
    </row>
    <row r="27" spans="1:16" x14ac:dyDescent="0.2">
      <c r="A27">
        <v>1119920601</v>
      </c>
      <c r="B27" t="s">
        <v>204</v>
      </c>
      <c r="C27" s="2">
        <v>33758</v>
      </c>
      <c r="D27" s="3">
        <v>12</v>
      </c>
      <c r="F27" s="3">
        <f t="shared" si="1"/>
        <v>3.6576000000000004</v>
      </c>
      <c r="G27" s="3">
        <f t="shared" si="2"/>
        <v>41.313008325549511</v>
      </c>
      <c r="K27" s="10"/>
      <c r="P27" s="3">
        <v>26.66</v>
      </c>
    </row>
    <row r="28" spans="1:16" x14ac:dyDescent="0.2">
      <c r="A28">
        <v>1119920602</v>
      </c>
      <c r="B28" t="s">
        <v>204</v>
      </c>
      <c r="C28" s="2">
        <v>33765</v>
      </c>
      <c r="D28" s="3">
        <v>12</v>
      </c>
      <c r="F28" s="3">
        <f t="shared" si="1"/>
        <v>3.6576000000000004</v>
      </c>
      <c r="G28" s="3">
        <f t="shared" si="2"/>
        <v>41.313008325549511</v>
      </c>
      <c r="I28" s="3">
        <v>2.7</v>
      </c>
      <c r="K28" s="10">
        <f>(9.81*(LN(I28)))+30.6</f>
        <v>40.34379989323088</v>
      </c>
      <c r="P28" s="3"/>
    </row>
    <row r="29" spans="1:16" x14ac:dyDescent="0.2">
      <c r="A29">
        <v>1119920603</v>
      </c>
      <c r="B29" t="s">
        <v>204</v>
      </c>
      <c r="C29" s="2">
        <v>33772</v>
      </c>
      <c r="D29" s="3">
        <v>11</v>
      </c>
      <c r="F29" s="3">
        <f t="shared" si="1"/>
        <v>3.3528000000000002</v>
      </c>
      <c r="G29" s="3">
        <f t="shared" si="2"/>
        <v>42.566842267970074</v>
      </c>
      <c r="K29" s="10"/>
      <c r="P29" s="3">
        <v>26.66</v>
      </c>
    </row>
    <row r="30" spans="1:16" x14ac:dyDescent="0.2">
      <c r="A30">
        <v>1119920604</v>
      </c>
      <c r="B30" t="s">
        <v>204</v>
      </c>
      <c r="C30" s="2">
        <v>33779</v>
      </c>
      <c r="D30" s="3">
        <v>11</v>
      </c>
      <c r="F30" s="3">
        <f t="shared" si="1"/>
        <v>3.3528000000000002</v>
      </c>
      <c r="G30" s="3">
        <f t="shared" si="2"/>
        <v>42.566842267970074</v>
      </c>
      <c r="I30" s="3">
        <v>2.1</v>
      </c>
      <c r="K30" s="10">
        <f>(9.81*(LN(I30)))+30.6</f>
        <v>37.878405351795195</v>
      </c>
      <c r="P30" s="3">
        <v>14.44</v>
      </c>
    </row>
    <row r="31" spans="1:16" x14ac:dyDescent="0.2">
      <c r="A31">
        <v>1119920701</v>
      </c>
      <c r="B31" t="s">
        <v>204</v>
      </c>
      <c r="C31" s="2">
        <v>33786</v>
      </c>
      <c r="D31" s="3">
        <v>11</v>
      </c>
      <c r="F31" s="3">
        <f t="shared" si="1"/>
        <v>3.3528000000000002</v>
      </c>
      <c r="G31" s="3">
        <f t="shared" si="2"/>
        <v>42.566842267970074</v>
      </c>
      <c r="K31" s="10"/>
    </row>
    <row r="32" spans="1:16" x14ac:dyDescent="0.2">
      <c r="A32">
        <v>1119920702</v>
      </c>
      <c r="B32" t="s">
        <v>204</v>
      </c>
      <c r="C32" s="2">
        <v>33793</v>
      </c>
      <c r="D32" s="3">
        <v>10</v>
      </c>
      <c r="F32" s="3">
        <f t="shared" si="1"/>
        <v>3.048</v>
      </c>
      <c r="G32" s="3">
        <f t="shared" si="2"/>
        <v>43.940261958950401</v>
      </c>
      <c r="I32" s="3">
        <v>2.5</v>
      </c>
      <c r="K32" s="10">
        <f>(9.81*(LN(I32)))+30.6</f>
        <v>39.588812079685468</v>
      </c>
    </row>
    <row r="33" spans="1:16" x14ac:dyDescent="0.2">
      <c r="A33">
        <v>1119920703</v>
      </c>
      <c r="B33" t="s">
        <v>204</v>
      </c>
      <c r="C33" s="2">
        <v>33800</v>
      </c>
      <c r="D33" s="3">
        <v>10</v>
      </c>
      <c r="F33" s="3">
        <f t="shared" si="1"/>
        <v>3.048</v>
      </c>
      <c r="G33" s="3">
        <f t="shared" si="2"/>
        <v>43.940261958950401</v>
      </c>
      <c r="K33" s="10"/>
    </row>
    <row r="34" spans="1:16" x14ac:dyDescent="0.2">
      <c r="A34">
        <v>1119920704</v>
      </c>
      <c r="B34" t="s">
        <v>204</v>
      </c>
      <c r="C34" s="2">
        <v>33807</v>
      </c>
      <c r="D34" s="3">
        <v>10.5</v>
      </c>
      <c r="F34" s="3">
        <f t="shared" si="1"/>
        <v>3.2004000000000001</v>
      </c>
      <c r="G34" s="3">
        <f t="shared" si="2"/>
        <v>43.237195693268887</v>
      </c>
      <c r="I34" s="3">
        <v>0.9</v>
      </c>
      <c r="K34" s="10">
        <f>(9.81*(LN(I34)))+30.6</f>
        <v>29.566413341396725</v>
      </c>
    </row>
    <row r="35" spans="1:16" x14ac:dyDescent="0.2">
      <c r="A35">
        <v>1119920705</v>
      </c>
      <c r="B35" t="s">
        <v>204</v>
      </c>
      <c r="C35" s="2">
        <v>33814</v>
      </c>
      <c r="D35" s="3">
        <v>11</v>
      </c>
      <c r="F35" s="3">
        <f t="shared" si="1"/>
        <v>3.3528000000000002</v>
      </c>
      <c r="G35" s="3">
        <f t="shared" si="2"/>
        <v>42.566842267970074</v>
      </c>
      <c r="K35" s="10"/>
    </row>
    <row r="36" spans="1:16" x14ac:dyDescent="0.2">
      <c r="A36">
        <v>1119920801</v>
      </c>
      <c r="B36" t="s">
        <v>204</v>
      </c>
      <c r="C36" s="2">
        <v>33821</v>
      </c>
      <c r="D36" s="3">
        <v>11</v>
      </c>
      <c r="F36" s="3">
        <f t="shared" si="1"/>
        <v>3.3528000000000002</v>
      </c>
      <c r="G36" s="3">
        <f t="shared" si="2"/>
        <v>42.566842267970074</v>
      </c>
      <c r="I36" s="3">
        <v>0.7</v>
      </c>
      <c r="K36" s="10">
        <f>(9.81*(LN(I36)))+30.6</f>
        <v>27.101018799961036</v>
      </c>
    </row>
    <row r="37" spans="1:16" x14ac:dyDescent="0.2">
      <c r="A37">
        <v>1119920802</v>
      </c>
      <c r="B37" t="s">
        <v>204</v>
      </c>
      <c r="C37" s="2">
        <v>33828</v>
      </c>
      <c r="D37" s="3">
        <v>10.5</v>
      </c>
      <c r="F37" s="3">
        <f t="shared" si="1"/>
        <v>3.2004000000000001</v>
      </c>
      <c r="G37" s="3">
        <f t="shared" si="2"/>
        <v>43.237195693268887</v>
      </c>
      <c r="K37" s="10"/>
    </row>
    <row r="38" spans="1:16" x14ac:dyDescent="0.2">
      <c r="A38">
        <v>1119920803</v>
      </c>
      <c r="B38" t="s">
        <v>204</v>
      </c>
      <c r="C38" s="2">
        <v>33835</v>
      </c>
      <c r="D38" s="3">
        <v>10.5</v>
      </c>
      <c r="F38" s="3">
        <f t="shared" si="1"/>
        <v>3.2004000000000001</v>
      </c>
      <c r="G38" s="3">
        <f t="shared" si="2"/>
        <v>43.237195693268887</v>
      </c>
      <c r="I38" s="3">
        <v>2</v>
      </c>
      <c r="K38" s="10">
        <f>(9.81*(LN(I38)))+30.6</f>
        <v>37.399773841293069</v>
      </c>
    </row>
    <row r="39" spans="1:16" x14ac:dyDescent="0.2">
      <c r="A39">
        <v>1119920804</v>
      </c>
      <c r="B39" t="s">
        <v>204</v>
      </c>
      <c r="C39" s="2">
        <v>33842</v>
      </c>
      <c r="D39" s="3">
        <v>10</v>
      </c>
      <c r="F39" s="3">
        <f t="shared" si="1"/>
        <v>3.048</v>
      </c>
      <c r="G39" s="3">
        <f t="shared" si="2"/>
        <v>43.940261958950401</v>
      </c>
      <c r="K39" s="10"/>
    </row>
    <row r="40" spans="1:16" x14ac:dyDescent="0.2">
      <c r="A40">
        <v>1119920901</v>
      </c>
      <c r="B40" t="s">
        <v>204</v>
      </c>
      <c r="C40" s="2">
        <v>33849</v>
      </c>
      <c r="D40" s="3">
        <v>10.5</v>
      </c>
      <c r="F40" s="3">
        <f t="shared" si="1"/>
        <v>3.2004000000000001</v>
      </c>
      <c r="G40" s="3">
        <f t="shared" si="2"/>
        <v>43.237195693268887</v>
      </c>
      <c r="I40" s="3">
        <v>2.1</v>
      </c>
      <c r="K40" s="10">
        <f>(9.81*(LN(I40)))+30.6</f>
        <v>37.878405351795195</v>
      </c>
    </row>
    <row r="41" spans="1:16" x14ac:dyDescent="0.2">
      <c r="A41">
        <v>1119920902</v>
      </c>
      <c r="B41" t="s">
        <v>204</v>
      </c>
      <c r="C41" s="2">
        <v>33856</v>
      </c>
      <c r="D41" s="3">
        <v>11</v>
      </c>
      <c r="E41" s="3">
        <f>AVERAGE(D27:D39)</f>
        <v>10.807692307692308</v>
      </c>
      <c r="F41" s="3">
        <f t="shared" ref="F41:F72" si="3">D41*0.3048</f>
        <v>3.3528000000000002</v>
      </c>
      <c r="G41" s="3">
        <f t="shared" ref="G41:G72" si="4" xml:space="preserve"> 60-(14.41*(LN(F41)))</f>
        <v>42.566842267970074</v>
      </c>
      <c r="H41" s="3">
        <f>AVERAGE(G27:G39)</f>
        <v>42.845584688277469</v>
      </c>
      <c r="J41" s="3">
        <f>AVERAGE(I27:I39)</f>
        <v>1.8166666666666667</v>
      </c>
      <c r="K41" s="10"/>
      <c r="L41" s="3">
        <f>AVERAGE(K27:K39)</f>
        <v>35.313037217893729</v>
      </c>
      <c r="M41" s="3">
        <f>AVERAGE(L41,H41)</f>
        <v>39.079310953085596</v>
      </c>
    </row>
    <row r="42" spans="1:16" x14ac:dyDescent="0.2">
      <c r="A42">
        <v>1119930601</v>
      </c>
      <c r="B42" t="s">
        <v>204</v>
      </c>
      <c r="C42" s="2">
        <v>34126</v>
      </c>
      <c r="D42" s="3">
        <v>11</v>
      </c>
      <c r="F42" s="3">
        <f t="shared" si="3"/>
        <v>3.3528000000000002</v>
      </c>
      <c r="G42" s="3">
        <f t="shared" si="4"/>
        <v>42.566842267970074</v>
      </c>
      <c r="I42" s="3">
        <v>1.3</v>
      </c>
      <c r="K42" s="10">
        <f>(9.81*(LN(I42)))+30.6</f>
        <v>33.173793434426088</v>
      </c>
      <c r="P42" s="3">
        <v>21.11</v>
      </c>
    </row>
    <row r="43" spans="1:16" x14ac:dyDescent="0.2">
      <c r="A43">
        <v>1119930602</v>
      </c>
      <c r="B43" t="s">
        <v>204</v>
      </c>
      <c r="C43" s="2">
        <v>34134</v>
      </c>
      <c r="D43" s="3">
        <v>11</v>
      </c>
      <c r="F43" s="3">
        <f t="shared" si="3"/>
        <v>3.3528000000000002</v>
      </c>
      <c r="G43" s="3">
        <f t="shared" si="4"/>
        <v>42.566842267970074</v>
      </c>
      <c r="K43" s="10"/>
      <c r="P43" s="3">
        <v>21.11</v>
      </c>
    </row>
    <row r="44" spans="1:16" x14ac:dyDescent="0.2">
      <c r="A44">
        <v>1119930603</v>
      </c>
      <c r="B44" t="s">
        <v>204</v>
      </c>
      <c r="C44" s="2">
        <v>34141</v>
      </c>
      <c r="D44" s="3">
        <v>11</v>
      </c>
      <c r="F44" s="3">
        <f t="shared" si="3"/>
        <v>3.3528000000000002</v>
      </c>
      <c r="G44" s="3">
        <f t="shared" si="4"/>
        <v>42.566842267970074</v>
      </c>
      <c r="I44" s="3">
        <v>2.2999999999999998</v>
      </c>
      <c r="K44" s="10">
        <f>(9.81*(LN(I44)))+30.6</f>
        <v>38.770838495993374</v>
      </c>
      <c r="P44" s="3">
        <v>21.11</v>
      </c>
    </row>
    <row r="45" spans="1:16" x14ac:dyDescent="0.2">
      <c r="A45">
        <v>1119930604</v>
      </c>
      <c r="B45" t="s">
        <v>204</v>
      </c>
      <c r="C45" s="2">
        <v>34148</v>
      </c>
      <c r="D45" s="3">
        <v>10.5</v>
      </c>
      <c r="F45" s="3">
        <f t="shared" si="3"/>
        <v>3.2004000000000001</v>
      </c>
      <c r="G45" s="3">
        <f t="shared" si="4"/>
        <v>43.237195693268887</v>
      </c>
      <c r="K45" s="10"/>
      <c r="P45" s="3">
        <v>21.11</v>
      </c>
    </row>
    <row r="46" spans="1:16" x14ac:dyDescent="0.2">
      <c r="A46">
        <v>1119930701</v>
      </c>
      <c r="B46" t="s">
        <v>204</v>
      </c>
      <c r="C46" s="2">
        <v>34155</v>
      </c>
      <c r="D46" s="3">
        <v>10.5</v>
      </c>
      <c r="F46" s="3">
        <f t="shared" si="3"/>
        <v>3.2004000000000001</v>
      </c>
      <c r="G46" s="3">
        <f t="shared" si="4"/>
        <v>43.237195693268887</v>
      </c>
      <c r="I46" s="3">
        <v>0.48</v>
      </c>
      <c r="K46" s="10">
        <f>(9.81*(LN(I46)))+30.6</f>
        <v>23.399762392463234</v>
      </c>
      <c r="P46" s="3">
        <v>32.22</v>
      </c>
    </row>
    <row r="47" spans="1:16" x14ac:dyDescent="0.2">
      <c r="A47">
        <v>1119930702</v>
      </c>
      <c r="B47" t="s">
        <v>204</v>
      </c>
      <c r="C47" s="2">
        <v>34158</v>
      </c>
      <c r="D47" s="3">
        <v>10</v>
      </c>
      <c r="F47" s="3">
        <f t="shared" si="3"/>
        <v>3.048</v>
      </c>
      <c r="G47" s="3">
        <f t="shared" si="4"/>
        <v>43.940261958950401</v>
      </c>
      <c r="K47" s="10"/>
      <c r="P47" s="3"/>
    </row>
    <row r="48" spans="1:16" x14ac:dyDescent="0.2">
      <c r="A48">
        <v>1119930703</v>
      </c>
      <c r="B48" t="s">
        <v>204</v>
      </c>
      <c r="C48" s="2">
        <v>34162</v>
      </c>
      <c r="D48" s="3">
        <v>11</v>
      </c>
      <c r="F48" s="3">
        <f t="shared" si="3"/>
        <v>3.3528000000000002</v>
      </c>
      <c r="G48" s="3">
        <f t="shared" si="4"/>
        <v>42.566842267970074</v>
      </c>
      <c r="K48" s="10"/>
      <c r="P48" s="3">
        <v>21.11</v>
      </c>
    </row>
    <row r="49" spans="1:16" x14ac:dyDescent="0.2">
      <c r="A49">
        <v>1119930704</v>
      </c>
      <c r="B49" t="s">
        <v>204</v>
      </c>
      <c r="C49" s="2">
        <v>34169</v>
      </c>
      <c r="D49" s="3">
        <v>11.5</v>
      </c>
      <c r="F49" s="3">
        <f t="shared" si="3"/>
        <v>3.5052000000000003</v>
      </c>
      <c r="G49" s="3">
        <f t="shared" si="4"/>
        <v>41.926292369324358</v>
      </c>
      <c r="I49" s="3">
        <v>0.75</v>
      </c>
      <c r="K49" s="10">
        <f>(9.81*(LN(I49)))+30.6</f>
        <v>27.777838869248029</v>
      </c>
      <c r="P49" s="3">
        <v>27.77</v>
      </c>
    </row>
    <row r="50" spans="1:16" x14ac:dyDescent="0.2">
      <c r="A50">
        <v>1119930705</v>
      </c>
      <c r="B50" t="s">
        <v>204</v>
      </c>
      <c r="C50" s="2">
        <v>34176</v>
      </c>
      <c r="D50" s="3">
        <v>11.5</v>
      </c>
      <c r="F50" s="3">
        <f t="shared" si="3"/>
        <v>3.5052000000000003</v>
      </c>
      <c r="G50" s="3">
        <f t="shared" si="4"/>
        <v>41.926292369324358</v>
      </c>
      <c r="K50" s="10"/>
      <c r="P50" s="3">
        <v>10</v>
      </c>
    </row>
    <row r="51" spans="1:16" x14ac:dyDescent="0.2">
      <c r="A51">
        <v>1119930801</v>
      </c>
      <c r="B51" t="s">
        <v>204</v>
      </c>
      <c r="C51" s="2">
        <v>34183</v>
      </c>
      <c r="D51" s="3">
        <v>11</v>
      </c>
      <c r="F51" s="3">
        <f t="shared" si="3"/>
        <v>3.3528000000000002</v>
      </c>
      <c r="G51" s="3">
        <f t="shared" si="4"/>
        <v>42.566842267970074</v>
      </c>
      <c r="I51" s="3">
        <v>1.3</v>
      </c>
      <c r="K51" s="10">
        <f>(9.81*(LN(I51)))+30.6</f>
        <v>33.173793434426088</v>
      </c>
      <c r="P51" s="3">
        <v>23.88</v>
      </c>
    </row>
    <row r="52" spans="1:16" x14ac:dyDescent="0.2">
      <c r="A52">
        <v>1119930802</v>
      </c>
      <c r="B52" t="s">
        <v>204</v>
      </c>
      <c r="C52" s="2">
        <v>34190</v>
      </c>
      <c r="D52" s="3">
        <v>11.5</v>
      </c>
      <c r="F52" s="3">
        <f t="shared" si="3"/>
        <v>3.5052000000000003</v>
      </c>
      <c r="G52" s="3">
        <f t="shared" si="4"/>
        <v>41.926292369324358</v>
      </c>
      <c r="K52" s="10"/>
      <c r="P52" s="3">
        <v>23.88</v>
      </c>
    </row>
    <row r="53" spans="1:16" x14ac:dyDescent="0.2">
      <c r="A53">
        <v>1119930803</v>
      </c>
      <c r="B53" t="s">
        <v>204</v>
      </c>
      <c r="C53" s="2">
        <v>34197</v>
      </c>
      <c r="D53" s="3">
        <v>12</v>
      </c>
      <c r="F53" s="3">
        <f t="shared" si="3"/>
        <v>3.6576000000000004</v>
      </c>
      <c r="G53" s="3">
        <f t="shared" si="4"/>
        <v>41.313008325549511</v>
      </c>
      <c r="I53" s="3">
        <v>0.35</v>
      </c>
      <c r="K53" s="10">
        <f>(9.81*(LN(I53)))+30.6</f>
        <v>20.301244958667972</v>
      </c>
      <c r="P53" s="3">
        <v>26.11</v>
      </c>
    </row>
    <row r="54" spans="1:16" x14ac:dyDescent="0.2">
      <c r="A54">
        <v>1119930804</v>
      </c>
      <c r="B54" t="s">
        <v>204</v>
      </c>
      <c r="C54" s="2">
        <v>34200</v>
      </c>
      <c r="D54" s="3">
        <v>11</v>
      </c>
      <c r="F54" s="3">
        <f t="shared" si="3"/>
        <v>3.3528000000000002</v>
      </c>
      <c r="G54" s="3">
        <f t="shared" si="4"/>
        <v>42.566842267970074</v>
      </c>
      <c r="K54" s="10"/>
      <c r="P54" s="3"/>
    </row>
    <row r="55" spans="1:16" x14ac:dyDescent="0.2">
      <c r="A55">
        <v>1119930805</v>
      </c>
      <c r="B55" t="s">
        <v>204</v>
      </c>
      <c r="C55" s="2">
        <v>34204</v>
      </c>
      <c r="D55" s="3">
        <v>11.5</v>
      </c>
      <c r="F55" s="3">
        <f t="shared" si="3"/>
        <v>3.5052000000000003</v>
      </c>
      <c r="G55" s="3">
        <f t="shared" si="4"/>
        <v>41.926292369324358</v>
      </c>
      <c r="K55" s="10"/>
      <c r="P55" s="3">
        <v>29.44</v>
      </c>
    </row>
    <row r="56" spans="1:16" x14ac:dyDescent="0.2">
      <c r="A56">
        <v>1119930806</v>
      </c>
      <c r="B56" t="s">
        <v>204</v>
      </c>
      <c r="C56" s="2">
        <v>34211</v>
      </c>
      <c r="D56" s="3">
        <v>11</v>
      </c>
      <c r="F56" s="3">
        <f t="shared" si="3"/>
        <v>3.3528000000000002</v>
      </c>
      <c r="G56" s="3">
        <f t="shared" si="4"/>
        <v>42.566842267970074</v>
      </c>
      <c r="I56" s="3">
        <v>3.3</v>
      </c>
      <c r="K56" s="10">
        <f>(9.81*(LN(I56)))+30.6</f>
        <v>42.312379415714588</v>
      </c>
      <c r="P56" s="3">
        <v>26.66</v>
      </c>
    </row>
    <row r="57" spans="1:16" x14ac:dyDescent="0.2">
      <c r="A57">
        <v>1119930901</v>
      </c>
      <c r="B57" t="s">
        <v>204</v>
      </c>
      <c r="C57" s="2">
        <v>34216</v>
      </c>
      <c r="D57" s="3">
        <v>9</v>
      </c>
      <c r="F57" s="3">
        <f t="shared" si="3"/>
        <v>2.7432000000000003</v>
      </c>
      <c r="G57" s="3">
        <f t="shared" si="4"/>
        <v>45.458506989579675</v>
      </c>
      <c r="K57" s="10"/>
      <c r="P57" s="3"/>
    </row>
    <row r="58" spans="1:16" x14ac:dyDescent="0.2">
      <c r="A58">
        <v>1119930902</v>
      </c>
      <c r="B58" t="s">
        <v>204</v>
      </c>
      <c r="C58" s="2">
        <v>34218</v>
      </c>
      <c r="D58" s="3">
        <v>10.5</v>
      </c>
      <c r="F58" s="3">
        <f t="shared" si="3"/>
        <v>3.2004000000000001</v>
      </c>
      <c r="G58" s="3">
        <f t="shared" si="4"/>
        <v>43.237195693268887</v>
      </c>
      <c r="K58" s="10"/>
      <c r="P58" s="3">
        <v>18.329999999999998</v>
      </c>
    </row>
    <row r="59" spans="1:16" x14ac:dyDescent="0.2">
      <c r="A59">
        <v>1119930903</v>
      </c>
      <c r="B59" t="s">
        <v>204</v>
      </c>
      <c r="C59" s="2">
        <v>34225</v>
      </c>
      <c r="D59" s="3">
        <v>10.5</v>
      </c>
      <c r="F59" s="3">
        <f t="shared" si="3"/>
        <v>3.2004000000000001</v>
      </c>
      <c r="G59" s="3">
        <f t="shared" si="4"/>
        <v>43.237195693268887</v>
      </c>
      <c r="I59" s="3">
        <v>0.78</v>
      </c>
      <c r="K59" s="10">
        <f>(9.81*(LN(I59)))+30.6</f>
        <v>28.16259406528172</v>
      </c>
      <c r="P59" s="3">
        <v>21.11</v>
      </c>
    </row>
    <row r="60" spans="1:16" x14ac:dyDescent="0.2">
      <c r="A60">
        <v>1119931001</v>
      </c>
      <c r="B60" t="s">
        <v>204</v>
      </c>
      <c r="C60" s="2">
        <v>34247</v>
      </c>
      <c r="D60" s="3">
        <v>12.5</v>
      </c>
      <c r="E60" s="3">
        <f>AVERAGE(D42:D56)</f>
        <v>11.066666666666666</v>
      </c>
      <c r="F60" s="3">
        <f t="shared" si="3"/>
        <v>3.81</v>
      </c>
      <c r="G60" s="3">
        <f t="shared" si="4"/>
        <v>40.724763384512634</v>
      </c>
      <c r="H60" s="3">
        <f>AVERAGE(G42:G56)</f>
        <v>42.493381801608379</v>
      </c>
      <c r="J60" s="3">
        <f>AVERAGE(I42:I56)</f>
        <v>1.397142857142857</v>
      </c>
      <c r="K60" s="10"/>
      <c r="L60" s="3">
        <f>AVERAGE(K42:K56)</f>
        <v>31.272807285848479</v>
      </c>
      <c r="M60" s="3">
        <f>AVERAGE(H60,L60)</f>
        <v>36.883094543728433</v>
      </c>
      <c r="P60" s="3"/>
    </row>
    <row r="61" spans="1:16" x14ac:dyDescent="0.2">
      <c r="A61">
        <v>1119940601</v>
      </c>
      <c r="B61" t="s">
        <v>204</v>
      </c>
      <c r="C61" s="2">
        <v>34505</v>
      </c>
      <c r="D61" s="3">
        <v>12.5</v>
      </c>
      <c r="F61" s="3">
        <f t="shared" si="3"/>
        <v>3.81</v>
      </c>
      <c r="G61" s="3">
        <f t="shared" si="4"/>
        <v>40.724763384512634</v>
      </c>
      <c r="I61" s="3">
        <v>1.2</v>
      </c>
      <c r="K61" s="10">
        <f>(9.81*(LN(I61)))+30.6</f>
        <v>32.388574472148697</v>
      </c>
      <c r="P61" s="3">
        <v>27.77</v>
      </c>
    </row>
    <row r="62" spans="1:16" x14ac:dyDescent="0.2">
      <c r="A62">
        <v>1119940602</v>
      </c>
      <c r="B62" t="s">
        <v>204</v>
      </c>
      <c r="C62" s="2">
        <v>34512</v>
      </c>
      <c r="D62" s="3">
        <v>11</v>
      </c>
      <c r="F62" s="3">
        <f t="shared" si="3"/>
        <v>3.3528000000000002</v>
      </c>
      <c r="G62" s="3">
        <f t="shared" si="4"/>
        <v>42.566842267970074</v>
      </c>
      <c r="K62" s="10"/>
      <c r="P62" s="3">
        <v>27.77</v>
      </c>
    </row>
    <row r="63" spans="1:16" x14ac:dyDescent="0.2">
      <c r="A63">
        <v>1119940701</v>
      </c>
      <c r="B63" t="s">
        <v>204</v>
      </c>
      <c r="C63" s="2">
        <v>34520</v>
      </c>
      <c r="D63" s="3">
        <v>8</v>
      </c>
      <c r="F63" s="3">
        <f t="shared" si="3"/>
        <v>2.4384000000000001</v>
      </c>
      <c r="G63" s="3">
        <f t="shared" si="4"/>
        <v>47.155760533388161</v>
      </c>
      <c r="I63" s="3">
        <v>1.2</v>
      </c>
      <c r="K63" s="10">
        <f>(9.81*(LN(I63)))+30.6</f>
        <v>32.388574472148697</v>
      </c>
      <c r="P63" s="3">
        <v>23.88</v>
      </c>
    </row>
    <row r="64" spans="1:16" x14ac:dyDescent="0.2">
      <c r="A64">
        <v>1119940702</v>
      </c>
      <c r="B64" t="s">
        <v>204</v>
      </c>
      <c r="C64" s="2">
        <v>34526</v>
      </c>
      <c r="D64" s="3">
        <v>10.5</v>
      </c>
      <c r="F64" s="3">
        <f t="shared" si="3"/>
        <v>3.2004000000000001</v>
      </c>
      <c r="G64" s="3">
        <f t="shared" si="4"/>
        <v>43.237195693268887</v>
      </c>
      <c r="K64" s="10"/>
      <c r="P64" s="3">
        <v>23.88</v>
      </c>
    </row>
    <row r="65" spans="1:16" x14ac:dyDescent="0.2">
      <c r="A65">
        <v>1119940703</v>
      </c>
      <c r="B65" t="s">
        <v>204</v>
      </c>
      <c r="C65" s="2">
        <v>34533</v>
      </c>
      <c r="D65" s="3">
        <v>11</v>
      </c>
      <c r="F65" s="3">
        <f t="shared" si="3"/>
        <v>3.3528000000000002</v>
      </c>
      <c r="G65" s="3">
        <f t="shared" si="4"/>
        <v>42.566842267970074</v>
      </c>
      <c r="I65" s="3">
        <v>1.3</v>
      </c>
      <c r="K65" s="10">
        <f>(9.81*(LN(I65)))+30.6</f>
        <v>33.173793434426088</v>
      </c>
      <c r="P65" s="3">
        <v>26.66</v>
      </c>
    </row>
    <row r="66" spans="1:16" x14ac:dyDescent="0.2">
      <c r="A66">
        <v>1119940704</v>
      </c>
      <c r="B66" t="s">
        <v>204</v>
      </c>
      <c r="C66" s="2">
        <v>34540</v>
      </c>
      <c r="D66" s="3">
        <v>10.5</v>
      </c>
      <c r="F66" s="3">
        <f t="shared" si="3"/>
        <v>3.2004000000000001</v>
      </c>
      <c r="G66" s="3">
        <f t="shared" si="4"/>
        <v>43.237195693268887</v>
      </c>
      <c r="K66" s="10"/>
      <c r="P66" s="3">
        <v>23.88</v>
      </c>
    </row>
    <row r="67" spans="1:16" x14ac:dyDescent="0.2">
      <c r="A67">
        <v>1119940801</v>
      </c>
      <c r="B67" t="s">
        <v>204</v>
      </c>
      <c r="C67" s="2">
        <v>34547</v>
      </c>
      <c r="D67" s="3">
        <v>10</v>
      </c>
      <c r="F67" s="3">
        <f t="shared" si="3"/>
        <v>3.048</v>
      </c>
      <c r="G67" s="3">
        <f t="shared" si="4"/>
        <v>43.940261958950401</v>
      </c>
      <c r="I67" s="3">
        <v>0.97</v>
      </c>
      <c r="K67" s="10">
        <f>(9.81*(LN(I67)))+30.6</f>
        <v>30.30119517457501</v>
      </c>
      <c r="P67" s="3">
        <v>21.11</v>
      </c>
    </row>
    <row r="68" spans="1:16" x14ac:dyDescent="0.2">
      <c r="A68">
        <v>1119940802</v>
      </c>
      <c r="B68" t="s">
        <v>204</v>
      </c>
      <c r="C68" s="2">
        <v>34554</v>
      </c>
      <c r="D68" s="3">
        <v>9.5</v>
      </c>
      <c r="F68" s="3">
        <f t="shared" si="3"/>
        <v>2.8956</v>
      </c>
      <c r="G68" s="3">
        <f t="shared" si="4"/>
        <v>44.679398331074999</v>
      </c>
      <c r="K68" s="10"/>
      <c r="P68" s="3">
        <v>21.11</v>
      </c>
    </row>
    <row r="69" spans="1:16" x14ac:dyDescent="0.2">
      <c r="A69">
        <v>1119940803</v>
      </c>
      <c r="B69" t="s">
        <v>204</v>
      </c>
      <c r="C69" s="2">
        <v>34561</v>
      </c>
      <c r="D69" s="3">
        <v>9</v>
      </c>
      <c r="F69" s="3">
        <f t="shared" si="3"/>
        <v>2.7432000000000003</v>
      </c>
      <c r="G69" s="3">
        <f t="shared" si="4"/>
        <v>45.458506989579675</v>
      </c>
      <c r="I69" s="3">
        <v>1.5</v>
      </c>
      <c r="K69" s="10">
        <f>(9.81*(LN(I69)))+30.6</f>
        <v>34.577612710541096</v>
      </c>
      <c r="P69" s="3">
        <v>23.88</v>
      </c>
    </row>
    <row r="70" spans="1:16" x14ac:dyDescent="0.2">
      <c r="A70">
        <v>1119940804</v>
      </c>
      <c r="B70" t="s">
        <v>204</v>
      </c>
      <c r="C70" s="2">
        <v>34568</v>
      </c>
      <c r="D70" s="3">
        <v>9</v>
      </c>
      <c r="F70" s="3">
        <f t="shared" si="3"/>
        <v>2.7432000000000003</v>
      </c>
      <c r="G70" s="3">
        <f t="shared" si="4"/>
        <v>45.458506989579675</v>
      </c>
      <c r="K70" s="10"/>
      <c r="P70" s="3">
        <v>21.11</v>
      </c>
    </row>
    <row r="71" spans="1:16" x14ac:dyDescent="0.2">
      <c r="A71">
        <v>1119940805</v>
      </c>
      <c r="B71" t="s">
        <v>204</v>
      </c>
      <c r="C71" s="2">
        <v>34575</v>
      </c>
      <c r="D71" s="3">
        <v>9</v>
      </c>
      <c r="F71" s="3">
        <f t="shared" si="3"/>
        <v>2.7432000000000003</v>
      </c>
      <c r="G71" s="3">
        <f t="shared" si="4"/>
        <v>45.458506989579675</v>
      </c>
      <c r="I71" s="3">
        <v>1.2</v>
      </c>
      <c r="K71" s="10">
        <f>(9.81*(LN(I71)))+30.6</f>
        <v>32.388574472148697</v>
      </c>
      <c r="P71" s="3">
        <v>18.329999999999998</v>
      </c>
    </row>
    <row r="72" spans="1:16" x14ac:dyDescent="0.2">
      <c r="A72">
        <v>1119940901</v>
      </c>
      <c r="B72" t="s">
        <v>204</v>
      </c>
      <c r="C72" s="2">
        <v>34583</v>
      </c>
      <c r="D72" s="3">
        <v>8.5</v>
      </c>
      <c r="F72" s="3">
        <f t="shared" si="3"/>
        <v>2.5908000000000002</v>
      </c>
      <c r="G72" s="3">
        <f t="shared" si="4"/>
        <v>46.28215973301333</v>
      </c>
      <c r="K72" s="10"/>
      <c r="P72" s="3">
        <v>18.329999999999998</v>
      </c>
    </row>
    <row r="73" spans="1:16" x14ac:dyDescent="0.2">
      <c r="A73">
        <v>1119940902</v>
      </c>
      <c r="B73" t="s">
        <v>204</v>
      </c>
      <c r="C73" s="2">
        <v>34589</v>
      </c>
      <c r="D73" s="3">
        <v>9</v>
      </c>
      <c r="F73" s="3">
        <f t="shared" ref="F73:F104" si="5">D73*0.3048</f>
        <v>2.7432000000000003</v>
      </c>
      <c r="G73" s="3">
        <f t="shared" ref="G73:G104" si="6" xml:space="preserve"> 60-(14.41*(LN(F73)))</f>
        <v>45.458506989579675</v>
      </c>
      <c r="I73" s="3">
        <v>1</v>
      </c>
      <c r="K73" s="10">
        <f>(9.81*(LN(I73)))+30.6</f>
        <v>30.6</v>
      </c>
      <c r="P73" s="3">
        <v>21.11</v>
      </c>
    </row>
    <row r="74" spans="1:16" x14ac:dyDescent="0.2">
      <c r="A74">
        <v>1119940903</v>
      </c>
      <c r="B74" t="s">
        <v>204</v>
      </c>
      <c r="C74" s="2">
        <v>34596</v>
      </c>
      <c r="D74" s="3">
        <v>10</v>
      </c>
      <c r="E74" s="3">
        <f>AVERAGE(D61:D71)</f>
        <v>10</v>
      </c>
      <c r="F74" s="3">
        <f t="shared" si="5"/>
        <v>3.048</v>
      </c>
      <c r="G74" s="3">
        <f t="shared" si="6"/>
        <v>43.940261958950401</v>
      </c>
      <c r="H74" s="3">
        <f>AVERAGE(G61:G71)</f>
        <v>44.043980099922102</v>
      </c>
      <c r="J74" s="3">
        <f>AVERAGE(I61:I71)</f>
        <v>1.2283333333333333</v>
      </c>
      <c r="K74" s="10"/>
      <c r="L74" s="3">
        <f>AVERAGE(K61:K71)</f>
        <v>32.536387455998046</v>
      </c>
      <c r="M74" s="3">
        <f>AVERAGE(H74,L74)</f>
        <v>38.290183777960074</v>
      </c>
      <c r="P74" s="3">
        <v>20</v>
      </c>
    </row>
    <row r="75" spans="1:16" x14ac:dyDescent="0.2">
      <c r="A75">
        <v>1119960601</v>
      </c>
      <c r="B75" t="s">
        <v>204</v>
      </c>
      <c r="C75" s="2">
        <v>35226</v>
      </c>
      <c r="D75" s="3">
        <v>9</v>
      </c>
      <c r="F75" s="3">
        <f t="shared" si="5"/>
        <v>2.7432000000000003</v>
      </c>
      <c r="G75" s="3">
        <f t="shared" si="6"/>
        <v>45.458506989579675</v>
      </c>
      <c r="I75" s="3">
        <v>1.5</v>
      </c>
      <c r="K75" s="10">
        <f>(9.81*(LN(I75)))+30.6</f>
        <v>34.577612710541096</v>
      </c>
      <c r="P75" s="3">
        <v>23.88</v>
      </c>
    </row>
    <row r="76" spans="1:16" x14ac:dyDescent="0.2">
      <c r="A76">
        <v>1119960602</v>
      </c>
      <c r="B76" t="s">
        <v>204</v>
      </c>
      <c r="C76" s="2">
        <v>35234</v>
      </c>
      <c r="D76" s="3">
        <v>9</v>
      </c>
      <c r="F76" s="3">
        <f t="shared" si="5"/>
        <v>2.7432000000000003</v>
      </c>
      <c r="G76" s="3">
        <f t="shared" si="6"/>
        <v>45.458506989579675</v>
      </c>
      <c r="K76" s="10"/>
      <c r="P76" s="3">
        <v>21.11</v>
      </c>
    </row>
    <row r="77" spans="1:16" x14ac:dyDescent="0.2">
      <c r="A77">
        <v>1119960603</v>
      </c>
      <c r="B77" t="s">
        <v>204</v>
      </c>
      <c r="C77" s="2">
        <v>35243</v>
      </c>
      <c r="D77" s="3">
        <v>9</v>
      </c>
      <c r="F77" s="3">
        <f t="shared" si="5"/>
        <v>2.7432000000000003</v>
      </c>
      <c r="G77" s="3">
        <f t="shared" si="6"/>
        <v>45.458506989579675</v>
      </c>
      <c r="I77" s="3">
        <v>0.37</v>
      </c>
      <c r="K77" s="10">
        <f>(9.81*(LN(I77)))+30.6</f>
        <v>20.846385198496666</v>
      </c>
      <c r="P77" s="3">
        <v>26.66</v>
      </c>
    </row>
    <row r="78" spans="1:16" x14ac:dyDescent="0.2">
      <c r="A78">
        <v>1119960701</v>
      </c>
      <c r="B78" t="s">
        <v>204</v>
      </c>
      <c r="C78" s="2">
        <v>35249</v>
      </c>
      <c r="D78" s="3">
        <v>9</v>
      </c>
      <c r="F78" s="3">
        <f t="shared" si="5"/>
        <v>2.7432000000000003</v>
      </c>
      <c r="G78" s="3">
        <f t="shared" si="6"/>
        <v>45.458506989579675</v>
      </c>
      <c r="K78" s="10"/>
      <c r="P78" s="3">
        <v>21.11</v>
      </c>
    </row>
    <row r="79" spans="1:16" x14ac:dyDescent="0.2">
      <c r="A79">
        <v>1119960702</v>
      </c>
      <c r="B79" t="s">
        <v>204</v>
      </c>
      <c r="C79" s="2">
        <v>35256</v>
      </c>
      <c r="D79" s="3">
        <v>9</v>
      </c>
      <c r="F79" s="3">
        <f t="shared" si="5"/>
        <v>2.7432000000000003</v>
      </c>
      <c r="G79" s="3">
        <f t="shared" si="6"/>
        <v>45.458506989579675</v>
      </c>
      <c r="I79" s="3">
        <v>3</v>
      </c>
      <c r="K79" s="10">
        <f>(9.81*(LN(I79)))+30.6</f>
        <v>41.377386551834157</v>
      </c>
      <c r="P79" s="3">
        <v>24.44</v>
      </c>
    </row>
    <row r="80" spans="1:16" x14ac:dyDescent="0.2">
      <c r="A80">
        <v>1119960703</v>
      </c>
      <c r="B80" t="s">
        <v>204</v>
      </c>
      <c r="C80" s="2">
        <v>35263</v>
      </c>
      <c r="D80" s="3">
        <v>8</v>
      </c>
      <c r="F80" s="3">
        <f t="shared" si="5"/>
        <v>2.4384000000000001</v>
      </c>
      <c r="G80" s="3">
        <f t="shared" si="6"/>
        <v>47.155760533388161</v>
      </c>
      <c r="K80" s="10"/>
      <c r="P80" s="3">
        <v>26.11</v>
      </c>
    </row>
    <row r="81" spans="1:16" x14ac:dyDescent="0.2">
      <c r="A81">
        <v>1119960704</v>
      </c>
      <c r="B81" t="s">
        <v>204</v>
      </c>
      <c r="C81" s="2">
        <v>35272</v>
      </c>
      <c r="D81" s="3">
        <v>9</v>
      </c>
      <c r="F81" s="3">
        <f t="shared" si="5"/>
        <v>2.7432000000000003</v>
      </c>
      <c r="G81" s="3">
        <f t="shared" si="6"/>
        <v>45.458506989579675</v>
      </c>
      <c r="I81" s="3">
        <v>1.7</v>
      </c>
      <c r="K81" s="10">
        <f>(9.81*(LN(I81)))+30.6</f>
        <v>35.805463142919891</v>
      </c>
      <c r="P81" s="3">
        <v>21.11</v>
      </c>
    </row>
    <row r="82" spans="1:16" x14ac:dyDescent="0.2">
      <c r="A82">
        <v>1119960801</v>
      </c>
      <c r="B82" t="s">
        <v>204</v>
      </c>
      <c r="C82" s="2">
        <v>35279</v>
      </c>
      <c r="D82" s="3">
        <v>9</v>
      </c>
      <c r="F82" s="3">
        <f t="shared" si="5"/>
        <v>2.7432000000000003</v>
      </c>
      <c r="G82" s="3">
        <f t="shared" si="6"/>
        <v>45.458506989579675</v>
      </c>
      <c r="K82" s="10"/>
      <c r="P82" s="3">
        <v>21.11</v>
      </c>
    </row>
    <row r="83" spans="1:16" x14ac:dyDescent="0.2">
      <c r="A83">
        <v>1119960802</v>
      </c>
      <c r="B83" t="s">
        <v>204</v>
      </c>
      <c r="C83" s="2">
        <v>35286</v>
      </c>
      <c r="D83" s="3">
        <v>9.5</v>
      </c>
      <c r="F83" s="3">
        <f t="shared" si="5"/>
        <v>2.8956</v>
      </c>
      <c r="G83" s="3">
        <f t="shared" si="6"/>
        <v>44.679398331074999</v>
      </c>
      <c r="I83" s="3">
        <v>1.8</v>
      </c>
      <c r="K83" s="10">
        <f>(9.81*(LN(I83)))+30.6</f>
        <v>36.366187182689792</v>
      </c>
      <c r="P83" s="3">
        <v>23.88</v>
      </c>
    </row>
    <row r="84" spans="1:16" x14ac:dyDescent="0.2">
      <c r="A84">
        <v>1119960803</v>
      </c>
      <c r="B84" t="s">
        <v>204</v>
      </c>
      <c r="C84" s="2">
        <v>35294</v>
      </c>
      <c r="D84" s="3">
        <v>9</v>
      </c>
      <c r="F84" s="3">
        <f t="shared" si="5"/>
        <v>2.7432000000000003</v>
      </c>
      <c r="G84" s="3">
        <f t="shared" si="6"/>
        <v>45.458506989579675</v>
      </c>
      <c r="K84" s="10"/>
      <c r="P84" s="3">
        <v>27.77</v>
      </c>
    </row>
    <row r="85" spans="1:16" x14ac:dyDescent="0.2">
      <c r="A85">
        <v>1119960804</v>
      </c>
      <c r="B85" t="s">
        <v>204</v>
      </c>
      <c r="C85" s="2">
        <v>35302</v>
      </c>
      <c r="D85" s="3">
        <v>9</v>
      </c>
      <c r="F85" s="3">
        <f t="shared" si="5"/>
        <v>2.7432000000000003</v>
      </c>
      <c r="G85" s="3">
        <f t="shared" si="6"/>
        <v>45.458506989579675</v>
      </c>
      <c r="I85" s="3">
        <v>1.7</v>
      </c>
      <c r="K85" s="10">
        <f>(9.81*(LN(I85)))+30.6</f>
        <v>35.805463142919891</v>
      </c>
      <c r="P85" s="3">
        <v>27.77</v>
      </c>
    </row>
    <row r="86" spans="1:16" x14ac:dyDescent="0.2">
      <c r="A86">
        <v>1119960901</v>
      </c>
      <c r="B86" t="s">
        <v>204</v>
      </c>
      <c r="C86" s="2">
        <v>35316</v>
      </c>
      <c r="D86" s="3">
        <v>9.5</v>
      </c>
      <c r="E86" s="3">
        <f>AVERAGE(D75:D85)</f>
        <v>8.954545454545455</v>
      </c>
      <c r="F86" s="3">
        <f t="shared" si="5"/>
        <v>2.8956</v>
      </c>
      <c r="G86" s="3">
        <f t="shared" si="6"/>
        <v>44.679398331074999</v>
      </c>
      <c r="H86" s="3">
        <f>AVERAGE(G75:G85)</f>
        <v>45.541974706425485</v>
      </c>
      <c r="I86" s="3">
        <v>2.2999999999999998</v>
      </c>
      <c r="J86" s="3">
        <f>AVERAGE(I75:I85)</f>
        <v>1.6783333333333335</v>
      </c>
      <c r="K86" s="10">
        <f>(9.81*(LN(I86)))+30.6</f>
        <v>38.770838495993374</v>
      </c>
      <c r="L86" s="3">
        <f>AVERAGE(K75:K85)</f>
        <v>34.129749654900252</v>
      </c>
      <c r="M86" s="3">
        <f>AVERAGE(L86,H86)</f>
        <v>39.835862180662872</v>
      </c>
      <c r="P86" s="3">
        <v>29.44</v>
      </c>
    </row>
    <row r="87" spans="1:16" x14ac:dyDescent="0.2">
      <c r="A87">
        <v>1119970601</v>
      </c>
      <c r="B87" t="s">
        <v>204</v>
      </c>
      <c r="C87" s="2">
        <v>35591</v>
      </c>
      <c r="D87" s="3">
        <v>9.5</v>
      </c>
      <c r="F87" s="3">
        <f t="shared" si="5"/>
        <v>2.8956</v>
      </c>
      <c r="G87" s="3">
        <f t="shared" si="6"/>
        <v>44.679398331074999</v>
      </c>
      <c r="I87" s="3">
        <v>1.1000000000000001</v>
      </c>
      <c r="K87" s="10">
        <f>(9.81*(LN(I87)))+30.6</f>
        <v>31.534992863880429</v>
      </c>
    </row>
    <row r="88" spans="1:16" x14ac:dyDescent="0.2">
      <c r="A88">
        <v>1119970602</v>
      </c>
      <c r="B88" t="s">
        <v>204</v>
      </c>
      <c r="C88" s="2">
        <v>35599</v>
      </c>
      <c r="D88" s="3">
        <v>9.5</v>
      </c>
      <c r="F88" s="3">
        <f t="shared" si="5"/>
        <v>2.8956</v>
      </c>
      <c r="G88" s="3">
        <f t="shared" si="6"/>
        <v>44.679398331074999</v>
      </c>
      <c r="K88" s="10"/>
    </row>
    <row r="89" spans="1:16" x14ac:dyDescent="0.2">
      <c r="A89">
        <v>1119970603</v>
      </c>
      <c r="B89" t="s">
        <v>204</v>
      </c>
      <c r="C89" s="2">
        <v>35606</v>
      </c>
      <c r="D89" s="3">
        <v>9.5</v>
      </c>
      <c r="F89" s="3">
        <f t="shared" si="5"/>
        <v>2.8956</v>
      </c>
      <c r="G89" s="3">
        <f t="shared" si="6"/>
        <v>44.679398331074999</v>
      </c>
      <c r="I89" s="3">
        <v>0.21</v>
      </c>
      <c r="K89" s="10">
        <f>(9.81*(LN(I89)))+30.6</f>
        <v>15.290045589523604</v>
      </c>
    </row>
    <row r="90" spans="1:16" x14ac:dyDescent="0.2">
      <c r="A90">
        <v>1119970701</v>
      </c>
      <c r="B90" t="s">
        <v>204</v>
      </c>
      <c r="C90" s="2">
        <v>35613</v>
      </c>
      <c r="D90" s="3">
        <v>9.5</v>
      </c>
      <c r="F90" s="3">
        <f t="shared" si="5"/>
        <v>2.8956</v>
      </c>
      <c r="G90" s="3">
        <f t="shared" si="6"/>
        <v>44.679398331074999</v>
      </c>
      <c r="K90" s="10"/>
    </row>
    <row r="91" spans="1:16" x14ac:dyDescent="0.2">
      <c r="A91">
        <v>1119970702</v>
      </c>
      <c r="B91" t="s">
        <v>204</v>
      </c>
      <c r="C91" s="2">
        <v>35621</v>
      </c>
      <c r="D91" s="3">
        <v>9.5</v>
      </c>
      <c r="F91" s="3">
        <f t="shared" si="5"/>
        <v>2.8956</v>
      </c>
      <c r="G91" s="3">
        <f t="shared" si="6"/>
        <v>44.679398331074999</v>
      </c>
      <c r="I91" s="3">
        <v>1.1000000000000001</v>
      </c>
      <c r="K91" s="10">
        <f>(9.81*(LN(I91)))+30.6</f>
        <v>31.534992863880429</v>
      </c>
    </row>
    <row r="92" spans="1:16" x14ac:dyDescent="0.2">
      <c r="A92">
        <v>1119970703</v>
      </c>
      <c r="B92" t="s">
        <v>204</v>
      </c>
      <c r="C92" s="2">
        <v>35627</v>
      </c>
      <c r="D92" s="3">
        <v>9.5</v>
      </c>
      <c r="F92" s="3">
        <f t="shared" si="5"/>
        <v>2.8956</v>
      </c>
      <c r="G92" s="3">
        <f t="shared" si="6"/>
        <v>44.679398331074999</v>
      </c>
      <c r="K92" s="10"/>
    </row>
    <row r="93" spans="1:16" x14ac:dyDescent="0.2">
      <c r="A93">
        <v>1119970704</v>
      </c>
      <c r="B93" t="s">
        <v>204</v>
      </c>
      <c r="C93" s="2">
        <v>35634</v>
      </c>
      <c r="D93" s="3">
        <v>9.5</v>
      </c>
      <c r="F93" s="3">
        <f t="shared" si="5"/>
        <v>2.8956</v>
      </c>
      <c r="G93" s="3">
        <f t="shared" si="6"/>
        <v>44.679398331074999</v>
      </c>
      <c r="I93" s="3">
        <v>1.1000000000000001</v>
      </c>
      <c r="K93" s="10">
        <f>(9.81*(LN(I93)))+30.6</f>
        <v>31.534992863880429</v>
      </c>
    </row>
    <row r="94" spans="1:16" x14ac:dyDescent="0.2">
      <c r="A94">
        <v>1119970801</v>
      </c>
      <c r="B94" t="s">
        <v>204</v>
      </c>
      <c r="C94" s="2">
        <v>35643</v>
      </c>
      <c r="D94" s="3">
        <v>9.5</v>
      </c>
      <c r="F94" s="3">
        <f t="shared" si="5"/>
        <v>2.8956</v>
      </c>
      <c r="G94" s="3">
        <f t="shared" si="6"/>
        <v>44.679398331074999</v>
      </c>
      <c r="K94" s="10"/>
    </row>
    <row r="95" spans="1:16" x14ac:dyDescent="0.2">
      <c r="A95">
        <v>1119970802</v>
      </c>
      <c r="B95" t="s">
        <v>204</v>
      </c>
      <c r="C95" s="2">
        <v>35649</v>
      </c>
      <c r="D95" s="3">
        <v>9.5</v>
      </c>
      <c r="F95" s="3">
        <f t="shared" si="5"/>
        <v>2.8956</v>
      </c>
      <c r="G95" s="3">
        <f t="shared" si="6"/>
        <v>44.679398331074999</v>
      </c>
      <c r="I95" s="3">
        <v>0.75</v>
      </c>
      <c r="K95" s="10">
        <f>(9.81*(LN(I95)))+30.6</f>
        <v>27.777838869248029</v>
      </c>
    </row>
    <row r="96" spans="1:16" x14ac:dyDescent="0.2">
      <c r="A96">
        <v>1119970803</v>
      </c>
      <c r="B96" t="s">
        <v>204</v>
      </c>
      <c r="C96" s="2">
        <v>35666</v>
      </c>
      <c r="D96" s="3">
        <v>9.5</v>
      </c>
      <c r="E96" s="3">
        <f>AVERAGE(D87:D96)</f>
        <v>9.5</v>
      </c>
      <c r="F96" s="3">
        <f t="shared" si="5"/>
        <v>2.8956</v>
      </c>
      <c r="G96" s="3">
        <f t="shared" si="6"/>
        <v>44.679398331074999</v>
      </c>
      <c r="H96" s="3">
        <f>AVERAGE(G87:G96)</f>
        <v>44.679398331074999</v>
      </c>
      <c r="I96" s="3">
        <v>2.1</v>
      </c>
      <c r="J96" s="3">
        <f>AVERAGE(I87:I96)</f>
        <v>1.0599999999999998</v>
      </c>
      <c r="K96" s="10">
        <f>(9.81*(LN(I96)))+30.6</f>
        <v>37.878405351795195</v>
      </c>
      <c r="L96" s="3">
        <f>AVERAGE(K87:K96)</f>
        <v>29.258544733701353</v>
      </c>
      <c r="M96" s="3">
        <f>AVERAGE(L96,H96)</f>
        <v>36.968971532388174</v>
      </c>
    </row>
    <row r="97" spans="1:13" x14ac:dyDescent="0.2">
      <c r="A97">
        <v>1119980501</v>
      </c>
      <c r="B97" t="s">
        <v>204</v>
      </c>
      <c r="C97" s="2">
        <v>35937</v>
      </c>
      <c r="D97" s="3">
        <v>8.5</v>
      </c>
      <c r="F97" s="3">
        <f t="shared" si="5"/>
        <v>2.5908000000000002</v>
      </c>
      <c r="G97" s="3">
        <f t="shared" si="6"/>
        <v>46.28215973301333</v>
      </c>
      <c r="I97" s="3">
        <v>1.6</v>
      </c>
      <c r="K97" s="10">
        <f>(9.81*(LN(I97)))+30.6</f>
        <v>35.21073560290067</v>
      </c>
    </row>
    <row r="98" spans="1:13" x14ac:dyDescent="0.2">
      <c r="A98">
        <v>1119980502</v>
      </c>
      <c r="B98" t="s">
        <v>204</v>
      </c>
      <c r="C98" s="2">
        <v>35944</v>
      </c>
      <c r="D98" s="3">
        <v>8</v>
      </c>
      <c r="F98" s="3">
        <f t="shared" si="5"/>
        <v>2.4384000000000001</v>
      </c>
      <c r="G98" s="3">
        <f t="shared" si="6"/>
        <v>47.155760533388161</v>
      </c>
      <c r="K98" s="10"/>
    </row>
    <row r="99" spans="1:13" x14ac:dyDescent="0.2">
      <c r="A99">
        <v>1119980601</v>
      </c>
      <c r="B99" t="s">
        <v>204</v>
      </c>
      <c r="C99" s="2">
        <v>35950</v>
      </c>
      <c r="D99" s="3">
        <v>9.5</v>
      </c>
      <c r="F99" s="3">
        <f t="shared" si="5"/>
        <v>2.8956</v>
      </c>
      <c r="G99" s="3">
        <f t="shared" si="6"/>
        <v>44.679398331074999</v>
      </c>
      <c r="I99" s="3">
        <v>0.43</v>
      </c>
      <c r="K99" s="10">
        <f>(9.81*(LN(I99)))+30.6</f>
        <v>22.320653610410673</v>
      </c>
    </row>
    <row r="100" spans="1:13" x14ac:dyDescent="0.2">
      <c r="A100">
        <v>1119980602</v>
      </c>
      <c r="B100" t="s">
        <v>204</v>
      </c>
      <c r="C100" s="2">
        <v>35963</v>
      </c>
      <c r="D100" s="3">
        <v>8.5</v>
      </c>
      <c r="F100" s="3">
        <f t="shared" si="5"/>
        <v>2.5908000000000002</v>
      </c>
      <c r="G100" s="3">
        <f t="shared" si="6"/>
        <v>46.28215973301333</v>
      </c>
      <c r="I100" s="3">
        <v>1.5</v>
      </c>
      <c r="K100" s="10">
        <f>(9.81*(LN(I100)))+30.6</f>
        <v>34.577612710541096</v>
      </c>
    </row>
    <row r="101" spans="1:13" x14ac:dyDescent="0.2">
      <c r="A101">
        <v>1119980603</v>
      </c>
      <c r="B101" t="s">
        <v>204</v>
      </c>
      <c r="C101" s="2">
        <v>35970</v>
      </c>
      <c r="D101" s="3">
        <v>9</v>
      </c>
      <c r="F101" s="3">
        <f t="shared" si="5"/>
        <v>2.7432000000000003</v>
      </c>
      <c r="G101" s="3">
        <f t="shared" si="6"/>
        <v>45.458506989579675</v>
      </c>
      <c r="K101" s="10"/>
    </row>
    <row r="102" spans="1:13" x14ac:dyDescent="0.2">
      <c r="A102">
        <v>1119980701</v>
      </c>
      <c r="B102" t="s">
        <v>204</v>
      </c>
      <c r="C102" s="2">
        <v>35983</v>
      </c>
      <c r="D102" s="3">
        <v>9.5</v>
      </c>
      <c r="F102" s="3">
        <f t="shared" si="5"/>
        <v>2.8956</v>
      </c>
      <c r="G102" s="3">
        <f t="shared" si="6"/>
        <v>44.679398331074999</v>
      </c>
      <c r="I102" s="3">
        <v>1.2</v>
      </c>
      <c r="K102" s="10">
        <f>(9.81*(LN(I102)))+30.6</f>
        <v>32.388574472148697</v>
      </c>
    </row>
    <row r="103" spans="1:13" x14ac:dyDescent="0.2">
      <c r="A103">
        <v>1119980702</v>
      </c>
      <c r="B103" t="s">
        <v>204</v>
      </c>
      <c r="C103" s="2">
        <v>35989</v>
      </c>
      <c r="D103" s="3">
        <v>9.5</v>
      </c>
      <c r="F103" s="3">
        <f t="shared" si="5"/>
        <v>2.8956</v>
      </c>
      <c r="G103" s="3">
        <f t="shared" si="6"/>
        <v>44.679398331074999</v>
      </c>
      <c r="K103" s="10"/>
    </row>
    <row r="104" spans="1:13" x14ac:dyDescent="0.2">
      <c r="A104">
        <v>1119980703</v>
      </c>
      <c r="B104" t="s">
        <v>204</v>
      </c>
      <c r="C104" s="2">
        <v>35998</v>
      </c>
      <c r="D104" s="3">
        <v>9.5</v>
      </c>
      <c r="F104" s="3">
        <f t="shared" si="5"/>
        <v>2.8956</v>
      </c>
      <c r="G104" s="3">
        <f t="shared" si="6"/>
        <v>44.679398331074999</v>
      </c>
      <c r="I104" s="3">
        <v>1.6</v>
      </c>
      <c r="K104" s="10">
        <f>(9.81*(LN(I104)))+30.6</f>
        <v>35.21073560290067</v>
      </c>
    </row>
    <row r="105" spans="1:13" x14ac:dyDescent="0.2">
      <c r="A105">
        <v>1119980801</v>
      </c>
      <c r="B105" t="s">
        <v>204</v>
      </c>
      <c r="C105" s="2">
        <v>36008</v>
      </c>
      <c r="D105" s="3">
        <v>9.5</v>
      </c>
      <c r="F105" s="3">
        <f t="shared" ref="F105:F136" si="7">D105*0.3048</f>
        <v>2.8956</v>
      </c>
      <c r="G105" s="3">
        <f t="shared" ref="G105:G136" si="8" xml:space="preserve"> 60-(14.41*(LN(F105)))</f>
        <v>44.679398331074999</v>
      </c>
      <c r="K105" s="10"/>
    </row>
    <row r="106" spans="1:13" x14ac:dyDescent="0.2">
      <c r="A106">
        <v>1119980802</v>
      </c>
      <c r="B106" t="s">
        <v>204</v>
      </c>
      <c r="C106" s="2">
        <v>36015</v>
      </c>
      <c r="D106" s="3">
        <v>9</v>
      </c>
      <c r="F106" s="3">
        <f t="shared" si="7"/>
        <v>2.7432000000000003</v>
      </c>
      <c r="G106" s="3">
        <f t="shared" si="8"/>
        <v>45.458506989579675</v>
      </c>
      <c r="I106" s="3">
        <v>1.7</v>
      </c>
      <c r="K106" s="10">
        <f>(9.81*(LN(I106)))+30.6</f>
        <v>35.805463142919891</v>
      </c>
    </row>
    <row r="107" spans="1:13" x14ac:dyDescent="0.2">
      <c r="A107">
        <v>1119980803</v>
      </c>
      <c r="B107" t="s">
        <v>204</v>
      </c>
      <c r="C107" s="2">
        <v>36022</v>
      </c>
      <c r="D107" s="3">
        <v>9</v>
      </c>
      <c r="F107" s="3">
        <f t="shared" si="7"/>
        <v>2.7432000000000003</v>
      </c>
      <c r="G107" s="3">
        <f t="shared" si="8"/>
        <v>45.458506989579675</v>
      </c>
      <c r="K107" s="10"/>
    </row>
    <row r="108" spans="1:13" x14ac:dyDescent="0.2">
      <c r="A108">
        <v>1119980804</v>
      </c>
      <c r="B108" t="s">
        <v>204</v>
      </c>
      <c r="C108" s="2">
        <v>36033</v>
      </c>
      <c r="D108" s="3">
        <v>9</v>
      </c>
      <c r="F108" s="3">
        <f t="shared" si="7"/>
        <v>2.7432000000000003</v>
      </c>
      <c r="G108" s="3">
        <f t="shared" si="8"/>
        <v>45.458506989579675</v>
      </c>
      <c r="I108" s="3">
        <v>2.1</v>
      </c>
      <c r="K108" s="10">
        <f>(9.81*(LN(I108)))+30.6</f>
        <v>37.878405351795195</v>
      </c>
    </row>
    <row r="109" spans="1:13" x14ac:dyDescent="0.2">
      <c r="A109">
        <v>1119980901</v>
      </c>
      <c r="B109" t="s">
        <v>204</v>
      </c>
      <c r="C109" s="2">
        <v>36051</v>
      </c>
      <c r="D109" s="3">
        <v>11</v>
      </c>
      <c r="E109" s="3">
        <f>AVERAGE(D99:D108)</f>
        <v>9.1999999999999993</v>
      </c>
      <c r="F109" s="3">
        <f t="shared" si="7"/>
        <v>3.3528000000000002</v>
      </c>
      <c r="G109" s="3">
        <f t="shared" si="8"/>
        <v>42.566842267970074</v>
      </c>
      <c r="H109" s="3">
        <f>AVERAGE(G99:G108)</f>
        <v>45.151317934670701</v>
      </c>
      <c r="I109" s="3">
        <v>1.5</v>
      </c>
      <c r="J109" s="3">
        <f>AVERAGE(I99:I108)</f>
        <v>1.4216666666666669</v>
      </c>
      <c r="K109" s="10">
        <f>(9.81*(LN(I109)))+30.6</f>
        <v>34.577612710541096</v>
      </c>
      <c r="L109" s="3">
        <f>AVERAGE(K99:K108)</f>
        <v>33.030240815119377</v>
      </c>
      <c r="M109" s="3">
        <f>AVERAGE(L109,H109)</f>
        <v>39.090779374895035</v>
      </c>
    </row>
    <row r="110" spans="1:13" x14ac:dyDescent="0.2">
      <c r="A110">
        <v>1119990601</v>
      </c>
      <c r="B110" t="s">
        <v>204</v>
      </c>
      <c r="C110" s="7">
        <v>36315</v>
      </c>
      <c r="D110" s="3">
        <v>8</v>
      </c>
      <c r="F110" s="3">
        <f t="shared" si="7"/>
        <v>2.4384000000000001</v>
      </c>
      <c r="G110" s="3">
        <f t="shared" si="8"/>
        <v>47.155760533388161</v>
      </c>
      <c r="I110" s="6">
        <v>1.43</v>
      </c>
      <c r="J110" s="6"/>
      <c r="K110" s="10">
        <f>(9.81*(LN(I110)))+30.6</f>
        <v>34.108786298306512</v>
      </c>
      <c r="L110" s="6"/>
      <c r="M110" s="6"/>
    </row>
    <row r="111" spans="1:13" x14ac:dyDescent="0.2">
      <c r="A111">
        <v>1119990602</v>
      </c>
      <c r="B111" t="s">
        <v>204</v>
      </c>
      <c r="C111" s="7">
        <v>36322</v>
      </c>
      <c r="D111" s="3">
        <v>8</v>
      </c>
      <c r="F111" s="3">
        <f t="shared" si="7"/>
        <v>2.4384000000000001</v>
      </c>
      <c r="G111" s="3">
        <f t="shared" si="8"/>
        <v>47.155760533388161</v>
      </c>
      <c r="I111" s="6"/>
      <c r="J111" s="6"/>
      <c r="K111" s="10"/>
      <c r="L111" s="6"/>
      <c r="M111" s="6"/>
    </row>
    <row r="112" spans="1:13" x14ac:dyDescent="0.2">
      <c r="A112">
        <v>1119990603</v>
      </c>
      <c r="B112" t="s">
        <v>204</v>
      </c>
      <c r="C112" s="7">
        <v>36328</v>
      </c>
      <c r="D112" s="3">
        <v>10</v>
      </c>
      <c r="F112" s="3">
        <f t="shared" si="7"/>
        <v>3.048</v>
      </c>
      <c r="G112" s="3">
        <f t="shared" si="8"/>
        <v>43.940261958950401</v>
      </c>
      <c r="I112" s="6">
        <v>1.25</v>
      </c>
      <c r="J112" s="6"/>
      <c r="K112" s="10">
        <f>(9.81*(LN(I112)))+30.6</f>
        <v>32.789038238392401</v>
      </c>
      <c r="L112" s="6"/>
      <c r="M112" s="6"/>
    </row>
    <row r="113" spans="1:13" x14ac:dyDescent="0.2">
      <c r="A113">
        <v>1119990604</v>
      </c>
      <c r="B113" t="s">
        <v>204</v>
      </c>
      <c r="C113" s="7">
        <v>36339</v>
      </c>
      <c r="D113" s="3">
        <v>9</v>
      </c>
      <c r="F113" s="3">
        <f t="shared" si="7"/>
        <v>2.7432000000000003</v>
      </c>
      <c r="G113" s="3">
        <f t="shared" si="8"/>
        <v>45.458506989579675</v>
      </c>
      <c r="I113" s="6"/>
      <c r="J113" s="6"/>
      <c r="K113" s="10"/>
      <c r="L113" s="6"/>
      <c r="M113" s="6"/>
    </row>
    <row r="114" spans="1:13" x14ac:dyDescent="0.2">
      <c r="A114">
        <v>1119990701</v>
      </c>
      <c r="B114" t="s">
        <v>204</v>
      </c>
      <c r="C114" s="7">
        <v>36343</v>
      </c>
      <c r="D114" s="3">
        <v>10</v>
      </c>
      <c r="F114" s="3">
        <f t="shared" si="7"/>
        <v>3.048</v>
      </c>
      <c r="G114" s="3">
        <f t="shared" si="8"/>
        <v>43.940261958950401</v>
      </c>
      <c r="I114" s="6">
        <v>1.02</v>
      </c>
      <c r="J114" s="6"/>
      <c r="K114" s="10">
        <f>(9.81*(LN(I114)))+30.6</f>
        <v>30.794263773775526</v>
      </c>
      <c r="L114" s="6"/>
      <c r="M114" s="6"/>
    </row>
    <row r="115" spans="1:13" x14ac:dyDescent="0.2">
      <c r="A115">
        <v>1119990702</v>
      </c>
      <c r="B115" t="s">
        <v>204</v>
      </c>
      <c r="C115" s="7">
        <v>36351</v>
      </c>
      <c r="D115" s="3">
        <v>10</v>
      </c>
      <c r="F115" s="3">
        <f t="shared" si="7"/>
        <v>3.048</v>
      </c>
      <c r="G115" s="3">
        <f t="shared" si="8"/>
        <v>43.940261958950401</v>
      </c>
      <c r="I115" s="6"/>
      <c r="J115" s="6"/>
      <c r="K115" s="10"/>
      <c r="L115" s="6"/>
      <c r="M115" s="6"/>
    </row>
    <row r="116" spans="1:13" x14ac:dyDescent="0.2">
      <c r="A116">
        <v>1119990703</v>
      </c>
      <c r="B116" t="s">
        <v>204</v>
      </c>
      <c r="C116" s="7">
        <v>36357</v>
      </c>
      <c r="D116" s="3">
        <v>10</v>
      </c>
      <c r="F116" s="3">
        <f t="shared" si="7"/>
        <v>3.048</v>
      </c>
      <c r="G116" s="3">
        <f t="shared" si="8"/>
        <v>43.940261958950401</v>
      </c>
      <c r="I116" s="6">
        <v>1.62</v>
      </c>
      <c r="J116" s="6"/>
      <c r="K116" s="10">
        <f>(9.81*(LN(I116)))+30.6</f>
        <v>35.332600524086516</v>
      </c>
      <c r="L116" s="6"/>
      <c r="M116" s="6"/>
    </row>
    <row r="117" spans="1:13" x14ac:dyDescent="0.2">
      <c r="A117">
        <v>1119990704</v>
      </c>
      <c r="B117" t="s">
        <v>204</v>
      </c>
      <c r="C117" s="7">
        <v>36368</v>
      </c>
      <c r="D117" s="3">
        <v>11</v>
      </c>
      <c r="F117" s="3">
        <f t="shared" si="7"/>
        <v>3.3528000000000002</v>
      </c>
      <c r="G117" s="3">
        <f t="shared" si="8"/>
        <v>42.566842267970074</v>
      </c>
      <c r="I117" s="6"/>
      <c r="J117" s="6"/>
      <c r="K117" s="10"/>
      <c r="L117" s="6"/>
      <c r="M117" s="6"/>
    </row>
    <row r="118" spans="1:13" x14ac:dyDescent="0.2">
      <c r="A118">
        <v>1119990705</v>
      </c>
      <c r="B118" t="s">
        <v>204</v>
      </c>
      <c r="C118" s="7">
        <v>36371</v>
      </c>
      <c r="D118" s="3">
        <v>10.5</v>
      </c>
      <c r="F118" s="3">
        <f t="shared" si="7"/>
        <v>3.2004000000000001</v>
      </c>
      <c r="G118" s="3">
        <f t="shared" si="8"/>
        <v>43.237195693268887</v>
      </c>
      <c r="I118" s="6">
        <v>1.44</v>
      </c>
      <c r="J118" s="6"/>
      <c r="K118" s="10">
        <f>(9.81*(LN(I118)))+30.6</f>
        <v>34.177148944297393</v>
      </c>
      <c r="L118" s="6"/>
      <c r="M118" s="6"/>
    </row>
    <row r="119" spans="1:13" x14ac:dyDescent="0.2">
      <c r="A119">
        <v>1119990801</v>
      </c>
      <c r="B119" t="s">
        <v>204</v>
      </c>
      <c r="C119" s="7">
        <v>36378</v>
      </c>
      <c r="D119" s="3">
        <v>10</v>
      </c>
      <c r="F119" s="3">
        <f t="shared" si="7"/>
        <v>3.048</v>
      </c>
      <c r="G119" s="3">
        <f t="shared" si="8"/>
        <v>43.940261958950401</v>
      </c>
      <c r="I119" s="6"/>
      <c r="J119" s="6"/>
      <c r="K119" s="10"/>
      <c r="L119" s="6"/>
      <c r="M119" s="6"/>
    </row>
    <row r="120" spans="1:13" x14ac:dyDescent="0.2">
      <c r="A120">
        <v>1119990802</v>
      </c>
      <c r="B120" t="s">
        <v>204</v>
      </c>
      <c r="C120" s="7">
        <v>36388</v>
      </c>
      <c r="D120" s="3">
        <v>10</v>
      </c>
      <c r="F120" s="3">
        <f t="shared" si="7"/>
        <v>3.048</v>
      </c>
      <c r="G120" s="3">
        <f t="shared" si="8"/>
        <v>43.940261958950401</v>
      </c>
      <c r="I120" s="6">
        <v>1.0900000000000001</v>
      </c>
      <c r="J120" s="6"/>
      <c r="K120" s="10">
        <f>(9.81*(LN(I120)))+30.6</f>
        <v>31.445403200124726</v>
      </c>
      <c r="L120" s="6"/>
      <c r="M120" s="6"/>
    </row>
    <row r="121" spans="1:13" x14ac:dyDescent="0.2">
      <c r="A121">
        <v>1119990803</v>
      </c>
      <c r="B121" t="s">
        <v>204</v>
      </c>
      <c r="C121" s="7">
        <v>36396</v>
      </c>
      <c r="D121" s="3">
        <v>10</v>
      </c>
      <c r="F121" s="3">
        <f t="shared" si="7"/>
        <v>3.048</v>
      </c>
      <c r="G121" s="3">
        <f t="shared" si="8"/>
        <v>43.940261958950401</v>
      </c>
      <c r="I121" s="6"/>
      <c r="J121" s="6"/>
      <c r="K121" s="10"/>
      <c r="L121" s="6"/>
      <c r="M121" s="6"/>
    </row>
    <row r="122" spans="1:13" x14ac:dyDescent="0.2">
      <c r="A122">
        <v>1119990804</v>
      </c>
      <c r="B122" t="s">
        <v>204</v>
      </c>
      <c r="C122" s="7">
        <v>36399</v>
      </c>
      <c r="D122" s="3">
        <v>11</v>
      </c>
      <c r="F122" s="3">
        <f t="shared" si="7"/>
        <v>3.3528000000000002</v>
      </c>
      <c r="G122" s="3">
        <f t="shared" si="8"/>
        <v>42.566842267970074</v>
      </c>
      <c r="I122" s="6">
        <v>1.48</v>
      </c>
      <c r="J122" s="6"/>
      <c r="K122" s="10">
        <f>(9.81*(LN(I122)))+30.6</f>
        <v>34.445932881082797</v>
      </c>
      <c r="L122" s="6"/>
      <c r="M122" s="6"/>
    </row>
    <row r="123" spans="1:13" x14ac:dyDescent="0.2">
      <c r="A123">
        <v>1119990901</v>
      </c>
      <c r="B123" t="s">
        <v>204</v>
      </c>
      <c r="C123" s="7">
        <v>36414</v>
      </c>
      <c r="D123" s="3">
        <v>11</v>
      </c>
      <c r="E123" s="3">
        <f>AVERAGE(D110:D122)</f>
        <v>9.8076923076923084</v>
      </c>
      <c r="F123" s="3">
        <f t="shared" si="7"/>
        <v>3.3528000000000002</v>
      </c>
      <c r="G123" s="3">
        <f t="shared" si="8"/>
        <v>42.566842267970074</v>
      </c>
      <c r="H123" s="3">
        <f>AVERAGE(G110:G122)</f>
        <v>44.286364769093666</v>
      </c>
      <c r="I123" s="6">
        <v>1.02</v>
      </c>
      <c r="J123" s="3">
        <f>AVERAGE(I110:I122)</f>
        <v>1.332857142857143</v>
      </c>
      <c r="K123" s="10">
        <f>(9.81*(LN(I123)))+30.6</f>
        <v>30.794263773775526</v>
      </c>
      <c r="L123" s="3">
        <f>AVERAGE(K110:K122)</f>
        <v>33.299024837152267</v>
      </c>
      <c r="M123" s="6">
        <f>AVERAGE(H123,L123)</f>
        <v>38.79269480312297</v>
      </c>
    </row>
    <row r="124" spans="1:13" x14ac:dyDescent="0.2">
      <c r="A124">
        <v>1120000601</v>
      </c>
      <c r="B124" t="s">
        <v>204</v>
      </c>
      <c r="C124" s="7">
        <v>36683</v>
      </c>
      <c r="D124" s="3">
        <v>7.5</v>
      </c>
      <c r="F124" s="3">
        <f t="shared" si="7"/>
        <v>2.286</v>
      </c>
      <c r="G124" s="3">
        <f t="shared" si="8"/>
        <v>48.085760622980558</v>
      </c>
      <c r="I124" s="6">
        <v>1.81</v>
      </c>
      <c r="J124" s="6"/>
      <c r="K124" s="10">
        <f>(9.81*(LN(I124)))+30.6</f>
        <v>36.42053635217458</v>
      </c>
      <c r="L124" s="6"/>
      <c r="M124" s="23"/>
    </row>
    <row r="125" spans="1:13" x14ac:dyDescent="0.2">
      <c r="A125">
        <v>1120000602</v>
      </c>
      <c r="B125" t="s">
        <v>204</v>
      </c>
      <c r="C125" s="7">
        <v>36690</v>
      </c>
      <c r="D125" s="3">
        <v>7.5</v>
      </c>
      <c r="F125" s="3">
        <f t="shared" si="7"/>
        <v>2.286</v>
      </c>
      <c r="G125" s="3">
        <f t="shared" si="8"/>
        <v>48.085760622980558</v>
      </c>
      <c r="I125" s="6"/>
      <c r="J125" s="6"/>
      <c r="K125" s="10"/>
      <c r="L125" s="6"/>
      <c r="M125" s="6"/>
    </row>
    <row r="126" spans="1:13" x14ac:dyDescent="0.2">
      <c r="A126">
        <v>1120000603</v>
      </c>
      <c r="B126" t="s">
        <v>204</v>
      </c>
      <c r="C126" s="7">
        <v>36700</v>
      </c>
      <c r="D126" s="3">
        <v>9.5</v>
      </c>
      <c r="F126" s="3">
        <f t="shared" si="7"/>
        <v>2.8956</v>
      </c>
      <c r="G126" s="3">
        <f t="shared" si="8"/>
        <v>44.679398331074999</v>
      </c>
      <c r="I126" s="6"/>
      <c r="J126" s="6"/>
      <c r="K126" s="10"/>
      <c r="L126" s="6"/>
      <c r="M126" s="6"/>
    </row>
    <row r="127" spans="1:13" x14ac:dyDescent="0.2">
      <c r="A127">
        <v>1120000604</v>
      </c>
      <c r="B127" t="s">
        <v>204</v>
      </c>
      <c r="C127" s="7">
        <v>36706</v>
      </c>
      <c r="D127" s="3">
        <v>11</v>
      </c>
      <c r="F127" s="3">
        <f t="shared" si="7"/>
        <v>3.3528000000000002</v>
      </c>
      <c r="G127" s="3">
        <f t="shared" si="8"/>
        <v>42.566842267970074</v>
      </c>
      <c r="I127" s="6">
        <v>2.33</v>
      </c>
      <c r="J127" s="6"/>
      <c r="K127" s="10">
        <f>(9.81*(LN(I127)))+30.6</f>
        <v>38.897967704936349</v>
      </c>
      <c r="L127" s="6"/>
      <c r="M127" s="6"/>
    </row>
    <row r="128" spans="1:13" x14ac:dyDescent="0.2">
      <c r="A128">
        <v>1120000701</v>
      </c>
      <c r="B128" t="s">
        <v>204</v>
      </c>
      <c r="C128" s="7">
        <v>36714</v>
      </c>
      <c r="D128" s="3">
        <v>10</v>
      </c>
      <c r="F128" s="3">
        <f t="shared" si="7"/>
        <v>3.048</v>
      </c>
      <c r="G128" s="3">
        <f t="shared" si="8"/>
        <v>43.940261958950401</v>
      </c>
      <c r="I128" s="6">
        <v>1.43</v>
      </c>
      <c r="J128" s="6"/>
      <c r="K128" s="10">
        <f>(9.81*(LN(I128)))+30.6</f>
        <v>34.108786298306512</v>
      </c>
      <c r="L128" s="6"/>
      <c r="M128" s="6"/>
    </row>
    <row r="129" spans="1:13" x14ac:dyDescent="0.2">
      <c r="A129">
        <v>1120000702</v>
      </c>
      <c r="B129" t="s">
        <v>204</v>
      </c>
      <c r="C129" s="7">
        <v>36720</v>
      </c>
      <c r="D129" s="3">
        <v>10</v>
      </c>
      <c r="F129" s="3">
        <f t="shared" si="7"/>
        <v>3.048</v>
      </c>
      <c r="G129" s="3">
        <f t="shared" si="8"/>
        <v>43.940261958950401</v>
      </c>
      <c r="I129" s="6"/>
      <c r="J129" s="6"/>
      <c r="K129" s="10"/>
      <c r="L129" s="6"/>
      <c r="M129" s="6"/>
    </row>
    <row r="130" spans="1:13" x14ac:dyDescent="0.2">
      <c r="A130">
        <v>1120000703</v>
      </c>
      <c r="B130" t="s">
        <v>204</v>
      </c>
      <c r="C130" s="7">
        <v>36726</v>
      </c>
      <c r="D130" s="3">
        <v>10</v>
      </c>
      <c r="F130" s="3">
        <f t="shared" si="7"/>
        <v>3.048</v>
      </c>
      <c r="G130" s="3">
        <f t="shared" si="8"/>
        <v>43.940261958950401</v>
      </c>
      <c r="I130" s="6">
        <v>1.66</v>
      </c>
      <c r="J130" s="6"/>
      <c r="K130" s="10">
        <f>(9.81*(LN(I130)))+30.6</f>
        <v>35.571880679234511</v>
      </c>
      <c r="L130" s="6"/>
      <c r="M130" s="6"/>
    </row>
    <row r="131" spans="1:13" x14ac:dyDescent="0.2">
      <c r="A131">
        <v>1120000801</v>
      </c>
      <c r="B131" t="s">
        <v>204</v>
      </c>
      <c r="C131" s="7">
        <v>36742</v>
      </c>
      <c r="D131" s="3">
        <v>13</v>
      </c>
      <c r="F131" s="3">
        <f t="shared" si="7"/>
        <v>3.9624000000000001</v>
      </c>
      <c r="G131" s="3">
        <f t="shared" si="8"/>
        <v>40.159592907973853</v>
      </c>
      <c r="I131" s="6">
        <v>1.18</v>
      </c>
      <c r="J131" s="6"/>
      <c r="K131" s="10">
        <f>(9.81*(LN(I131)))+30.6</f>
        <v>32.223696641464997</v>
      </c>
      <c r="L131" s="6"/>
      <c r="M131" s="6"/>
    </row>
    <row r="132" spans="1:13" x14ac:dyDescent="0.2">
      <c r="A132">
        <v>1120000802</v>
      </c>
      <c r="B132" t="s">
        <v>204</v>
      </c>
      <c r="C132" s="7">
        <v>36750</v>
      </c>
      <c r="D132" s="3">
        <v>11</v>
      </c>
      <c r="F132" s="3">
        <f t="shared" si="7"/>
        <v>3.3528000000000002</v>
      </c>
      <c r="G132" s="3">
        <f t="shared" si="8"/>
        <v>42.566842267970074</v>
      </c>
      <c r="I132" s="6"/>
      <c r="J132" s="6"/>
      <c r="K132" s="10"/>
      <c r="L132" s="6"/>
      <c r="M132" s="6"/>
    </row>
    <row r="133" spans="1:13" x14ac:dyDescent="0.2">
      <c r="A133">
        <v>1120000803</v>
      </c>
      <c r="B133" t="s">
        <v>204</v>
      </c>
      <c r="C133" s="7">
        <v>36759</v>
      </c>
      <c r="D133" s="3">
        <v>12</v>
      </c>
      <c r="E133" s="3">
        <f>AVERAGE(D124:D133)</f>
        <v>10.15</v>
      </c>
      <c r="F133" s="3">
        <f t="shared" si="7"/>
        <v>3.6576000000000004</v>
      </c>
      <c r="G133" s="3">
        <f t="shared" si="8"/>
        <v>41.313008325549511</v>
      </c>
      <c r="H133" s="3">
        <f>AVERAGE(G124:G133)</f>
        <v>43.927799122335074</v>
      </c>
      <c r="I133" s="6">
        <v>1.81</v>
      </c>
      <c r="J133" s="3">
        <f>AVERAGE(I124:I133)</f>
        <v>1.7033333333333334</v>
      </c>
      <c r="K133" s="10">
        <f>(9.81*(LN(I133)))+30.6</f>
        <v>36.42053635217458</v>
      </c>
      <c r="L133" s="3">
        <f>AVERAGE(K124:K133)</f>
        <v>35.607234004715252</v>
      </c>
      <c r="M133" s="6">
        <f>AVERAGE(H133,L133)</f>
        <v>39.767516563525163</v>
      </c>
    </row>
    <row r="134" spans="1:13" x14ac:dyDescent="0.2">
      <c r="A134">
        <v>1120010601</v>
      </c>
      <c r="B134" t="s">
        <v>204</v>
      </c>
      <c r="C134" s="7">
        <v>37049</v>
      </c>
      <c r="D134" s="3">
        <v>11.5</v>
      </c>
      <c r="F134" s="3">
        <f t="shared" si="7"/>
        <v>3.5052000000000003</v>
      </c>
      <c r="G134" s="3">
        <f t="shared" si="8"/>
        <v>41.926292369324358</v>
      </c>
      <c r="I134" s="6">
        <v>1.4</v>
      </c>
      <c r="J134" s="6"/>
      <c r="K134" s="10">
        <f>(9.81*(LN(I134)))+30.6</f>
        <v>33.9007926412541</v>
      </c>
      <c r="L134" s="6"/>
      <c r="M134" s="6"/>
    </row>
    <row r="135" spans="1:13" x14ac:dyDescent="0.2">
      <c r="A135">
        <v>1120010602</v>
      </c>
      <c r="B135" t="s">
        <v>204</v>
      </c>
      <c r="C135" s="7">
        <v>37056</v>
      </c>
      <c r="D135" s="3">
        <v>11</v>
      </c>
      <c r="F135" s="3">
        <f t="shared" si="7"/>
        <v>3.3528000000000002</v>
      </c>
      <c r="G135" s="3">
        <f t="shared" si="8"/>
        <v>42.566842267970074</v>
      </c>
      <c r="I135" s="6"/>
      <c r="J135" s="6"/>
      <c r="K135" s="10"/>
      <c r="L135" s="6"/>
      <c r="M135" s="6"/>
    </row>
    <row r="136" spans="1:13" x14ac:dyDescent="0.2">
      <c r="A136">
        <v>1120010603</v>
      </c>
      <c r="B136" t="s">
        <v>204</v>
      </c>
      <c r="C136" s="7">
        <v>37064</v>
      </c>
      <c r="D136" s="3">
        <v>11</v>
      </c>
      <c r="F136" s="3">
        <f t="shared" si="7"/>
        <v>3.3528000000000002</v>
      </c>
      <c r="G136" s="3">
        <f t="shared" si="8"/>
        <v>42.566842267970074</v>
      </c>
      <c r="I136" s="6">
        <v>1.6</v>
      </c>
      <c r="J136" s="6"/>
      <c r="K136" s="10">
        <f>(9.81*(LN(I136)))+30.6</f>
        <v>35.21073560290067</v>
      </c>
      <c r="L136" s="6"/>
      <c r="M136" s="6"/>
    </row>
    <row r="137" spans="1:13" x14ac:dyDescent="0.2">
      <c r="A137">
        <v>1120010604</v>
      </c>
      <c r="B137" t="s">
        <v>204</v>
      </c>
      <c r="C137" s="7">
        <v>37071</v>
      </c>
      <c r="D137" s="3">
        <v>11</v>
      </c>
      <c r="F137" s="3">
        <f t="shared" ref="F137:F167" si="9">D137*0.3048</f>
        <v>3.3528000000000002</v>
      </c>
      <c r="G137" s="3">
        <f t="shared" ref="G137:G167" si="10" xml:space="preserve"> 60-(14.41*(LN(F137)))</f>
        <v>42.566842267970074</v>
      </c>
      <c r="I137" s="6"/>
      <c r="J137" s="6"/>
      <c r="K137" s="10"/>
      <c r="L137" s="6"/>
      <c r="M137" s="6"/>
    </row>
    <row r="138" spans="1:13" x14ac:dyDescent="0.2">
      <c r="A138">
        <v>1120010701</v>
      </c>
      <c r="B138" t="s">
        <v>204</v>
      </c>
      <c r="C138" s="7">
        <v>37078</v>
      </c>
      <c r="D138" s="3">
        <v>11</v>
      </c>
      <c r="F138" s="3">
        <f t="shared" si="9"/>
        <v>3.3528000000000002</v>
      </c>
      <c r="G138" s="3">
        <f t="shared" si="10"/>
        <v>42.566842267970074</v>
      </c>
      <c r="I138" s="6">
        <v>1.6</v>
      </c>
      <c r="J138" s="6"/>
      <c r="K138" s="10">
        <f>(9.81*(LN(I138)))+30.6</f>
        <v>35.21073560290067</v>
      </c>
      <c r="L138" s="6"/>
      <c r="M138" s="6"/>
    </row>
    <row r="139" spans="1:13" x14ac:dyDescent="0.2">
      <c r="A139">
        <v>1120010702</v>
      </c>
      <c r="B139" t="s">
        <v>204</v>
      </c>
      <c r="C139" s="7">
        <v>37084</v>
      </c>
      <c r="D139" s="3">
        <v>11</v>
      </c>
      <c r="F139" s="3">
        <f t="shared" si="9"/>
        <v>3.3528000000000002</v>
      </c>
      <c r="G139" s="3">
        <f t="shared" si="10"/>
        <v>42.566842267970074</v>
      </c>
      <c r="I139" s="6"/>
      <c r="J139" s="6"/>
      <c r="K139" s="10"/>
      <c r="L139" s="6"/>
      <c r="M139" s="6"/>
    </row>
    <row r="140" spans="1:13" x14ac:dyDescent="0.2">
      <c r="A140">
        <v>1120010703</v>
      </c>
      <c r="B140" t="s">
        <v>204</v>
      </c>
      <c r="C140" s="7">
        <v>37095</v>
      </c>
      <c r="D140" s="3">
        <v>12</v>
      </c>
      <c r="F140" s="3">
        <f t="shared" si="9"/>
        <v>3.6576000000000004</v>
      </c>
      <c r="G140" s="3">
        <f t="shared" si="10"/>
        <v>41.313008325549511</v>
      </c>
      <c r="I140" s="6">
        <v>1.4</v>
      </c>
      <c r="J140" s="6"/>
      <c r="K140" s="10">
        <f>(9.81*(LN(I140)))+30.6</f>
        <v>33.9007926412541</v>
      </c>
      <c r="L140" s="6"/>
      <c r="M140" s="6"/>
    </row>
    <row r="141" spans="1:13" x14ac:dyDescent="0.2">
      <c r="A141">
        <v>1120010704</v>
      </c>
      <c r="B141" t="s">
        <v>204</v>
      </c>
      <c r="C141" s="7">
        <v>37103</v>
      </c>
      <c r="D141" s="3">
        <v>11</v>
      </c>
      <c r="F141" s="3">
        <f t="shared" si="9"/>
        <v>3.3528000000000002</v>
      </c>
      <c r="G141" s="3">
        <f t="shared" si="10"/>
        <v>42.566842267970074</v>
      </c>
      <c r="I141" s="6"/>
      <c r="J141" s="6"/>
      <c r="K141" s="10"/>
      <c r="L141" s="6"/>
      <c r="M141" s="6"/>
    </row>
    <row r="142" spans="1:13" x14ac:dyDescent="0.2">
      <c r="A142">
        <v>1120010801</v>
      </c>
      <c r="B142" t="s">
        <v>204</v>
      </c>
      <c r="C142" s="7">
        <v>37110</v>
      </c>
      <c r="D142" s="3">
        <v>11</v>
      </c>
      <c r="F142" s="3">
        <f t="shared" si="9"/>
        <v>3.3528000000000002</v>
      </c>
      <c r="G142" s="3">
        <f t="shared" si="10"/>
        <v>42.566842267970074</v>
      </c>
      <c r="I142" s="6">
        <v>1.6</v>
      </c>
      <c r="J142" s="6"/>
      <c r="K142" s="10">
        <f>(9.81*(LN(I142)))+30.6</f>
        <v>35.21073560290067</v>
      </c>
      <c r="L142" s="6"/>
      <c r="M142" s="6"/>
    </row>
    <row r="143" spans="1:13" x14ac:dyDescent="0.2">
      <c r="A143">
        <v>1120010802</v>
      </c>
      <c r="B143" t="s">
        <v>204</v>
      </c>
      <c r="C143" s="7">
        <v>37117</v>
      </c>
      <c r="D143" s="3">
        <v>12</v>
      </c>
      <c r="F143" s="3">
        <f t="shared" si="9"/>
        <v>3.6576000000000004</v>
      </c>
      <c r="G143" s="3">
        <f t="shared" si="10"/>
        <v>41.313008325549511</v>
      </c>
      <c r="I143" s="6"/>
      <c r="J143" s="6"/>
      <c r="K143" s="10"/>
      <c r="L143" s="6"/>
      <c r="M143" s="6"/>
    </row>
    <row r="144" spans="1:13" x14ac:dyDescent="0.2">
      <c r="A144">
        <v>1120010803</v>
      </c>
      <c r="B144" t="s">
        <v>204</v>
      </c>
      <c r="C144" s="7">
        <v>37124</v>
      </c>
      <c r="D144" s="3">
        <v>15.5</v>
      </c>
      <c r="F144" s="3">
        <f t="shared" si="9"/>
        <v>4.7244000000000002</v>
      </c>
      <c r="G144" s="3">
        <f t="shared" si="10"/>
        <v>37.625008404232446</v>
      </c>
      <c r="I144" s="6">
        <v>1.1000000000000001</v>
      </c>
      <c r="J144" s="6"/>
      <c r="K144" s="10">
        <f>(9.81*(LN(I144)))+30.6</f>
        <v>31.534992863880429</v>
      </c>
      <c r="L144" s="6"/>
      <c r="M144" s="6"/>
    </row>
    <row r="145" spans="1:14" x14ac:dyDescent="0.2">
      <c r="A145">
        <v>1120010901</v>
      </c>
      <c r="B145" t="s">
        <v>204</v>
      </c>
      <c r="C145" s="7">
        <v>37136</v>
      </c>
      <c r="D145" s="3">
        <v>13.5</v>
      </c>
      <c r="E145" s="3">
        <f>AVERAGE(D134:D144)</f>
        <v>11.636363636363637</v>
      </c>
      <c r="F145" s="3">
        <f t="shared" si="9"/>
        <v>4.1147999999999998</v>
      </c>
      <c r="G145" s="3">
        <f t="shared" si="10"/>
        <v>39.615754781741025</v>
      </c>
      <c r="H145" s="3">
        <f>AVERAGE(G134:G144)</f>
        <v>41.831383027313301</v>
      </c>
      <c r="I145" s="6">
        <v>0.96</v>
      </c>
      <c r="J145" s="3">
        <f>AVERAGE(I134:I144)</f>
        <v>1.45</v>
      </c>
      <c r="K145" s="10">
        <f>(9.81*(LN(I145)))+30.6</f>
        <v>30.199536233756298</v>
      </c>
      <c r="L145" s="3">
        <f>AVERAGE(K134:K144)</f>
        <v>34.161464159181769</v>
      </c>
      <c r="M145" s="6">
        <f>AVERAGE(H145,L145)</f>
        <v>37.996423593247535</v>
      </c>
    </row>
    <row r="146" spans="1:14" x14ac:dyDescent="0.2">
      <c r="A146">
        <v>1120020601</v>
      </c>
      <c r="B146" t="s">
        <v>204</v>
      </c>
      <c r="C146" s="7">
        <v>37413</v>
      </c>
      <c r="D146" s="3">
        <v>12</v>
      </c>
      <c r="F146" s="3">
        <f t="shared" si="9"/>
        <v>3.6576000000000004</v>
      </c>
      <c r="G146" s="3">
        <f t="shared" si="10"/>
        <v>41.313008325549511</v>
      </c>
      <c r="I146" s="6"/>
      <c r="J146" s="6"/>
      <c r="K146" s="10"/>
      <c r="L146" s="6"/>
      <c r="M146" s="6"/>
    </row>
    <row r="147" spans="1:14" x14ac:dyDescent="0.2">
      <c r="A147">
        <v>1120020602</v>
      </c>
      <c r="B147" t="s">
        <v>204</v>
      </c>
      <c r="C147" s="7">
        <v>37426</v>
      </c>
      <c r="D147" s="3">
        <v>17</v>
      </c>
      <c r="F147" s="3">
        <f t="shared" si="9"/>
        <v>5.1816000000000004</v>
      </c>
      <c r="G147" s="3">
        <f t="shared" si="10"/>
        <v>36.293908861144516</v>
      </c>
      <c r="I147" s="6">
        <v>0.28999999999999998</v>
      </c>
      <c r="J147" s="6"/>
      <c r="K147" s="10">
        <f>(9.81*(LN(I147)))+30.6</f>
        <v>18.456452567624133</v>
      </c>
      <c r="L147" s="6"/>
      <c r="M147" s="6"/>
    </row>
    <row r="148" spans="1:14" x14ac:dyDescent="0.2">
      <c r="A148">
        <v>1120020701</v>
      </c>
      <c r="B148" t="s">
        <v>204</v>
      </c>
      <c r="C148" s="7">
        <v>37444</v>
      </c>
      <c r="D148" s="3">
        <v>13</v>
      </c>
      <c r="F148" s="3">
        <f t="shared" si="9"/>
        <v>3.9624000000000001</v>
      </c>
      <c r="G148" s="3">
        <f t="shared" si="10"/>
        <v>40.159592907973853</v>
      </c>
      <c r="I148" s="6">
        <v>1.05</v>
      </c>
      <c r="J148" s="6"/>
      <c r="K148" s="10">
        <f>(9.81*(LN(I148)))+30.6</f>
        <v>31.078631510502131</v>
      </c>
      <c r="L148" s="6"/>
      <c r="M148" s="6"/>
    </row>
    <row r="149" spans="1:14" x14ac:dyDescent="0.2">
      <c r="A149">
        <v>1120020702</v>
      </c>
      <c r="B149" t="s">
        <v>204</v>
      </c>
      <c r="C149" s="7">
        <v>37452</v>
      </c>
      <c r="D149" s="3">
        <v>17</v>
      </c>
      <c r="F149" s="3">
        <f t="shared" si="9"/>
        <v>5.1816000000000004</v>
      </c>
      <c r="G149" s="3">
        <f t="shared" si="10"/>
        <v>36.293908861144516</v>
      </c>
      <c r="I149" s="6"/>
      <c r="J149" s="6"/>
      <c r="K149" s="10"/>
      <c r="L149" s="6"/>
      <c r="M149" s="6"/>
    </row>
    <row r="150" spans="1:14" x14ac:dyDescent="0.2">
      <c r="A150">
        <v>1120020703</v>
      </c>
      <c r="B150" t="s">
        <v>204</v>
      </c>
      <c r="C150" s="7">
        <v>37458</v>
      </c>
      <c r="D150" s="3">
        <v>16</v>
      </c>
      <c r="F150" s="3">
        <f t="shared" si="9"/>
        <v>4.8768000000000002</v>
      </c>
      <c r="G150" s="3">
        <f t="shared" si="10"/>
        <v>37.167509661519347</v>
      </c>
      <c r="I150" s="6"/>
      <c r="J150" s="6"/>
      <c r="K150" s="10"/>
      <c r="L150" s="6"/>
      <c r="M150" s="6"/>
    </row>
    <row r="151" spans="1:14" x14ac:dyDescent="0.2">
      <c r="A151">
        <v>1120020704</v>
      </c>
      <c r="B151" t="s">
        <v>204</v>
      </c>
      <c r="C151" s="7">
        <v>37466</v>
      </c>
      <c r="D151" s="3">
        <v>15</v>
      </c>
      <c r="F151" s="3">
        <f t="shared" si="9"/>
        <v>4.5720000000000001</v>
      </c>
      <c r="G151" s="3">
        <f t="shared" si="10"/>
        <v>38.097509751111744</v>
      </c>
      <c r="I151" s="6"/>
      <c r="J151" s="6"/>
      <c r="K151" s="10"/>
      <c r="L151" s="6"/>
      <c r="M151" s="6"/>
    </row>
    <row r="152" spans="1:14" x14ac:dyDescent="0.2">
      <c r="A152">
        <v>1120020801</v>
      </c>
      <c r="B152" t="s">
        <v>204</v>
      </c>
      <c r="C152" s="7">
        <v>37474</v>
      </c>
      <c r="D152" s="3">
        <v>14</v>
      </c>
      <c r="F152" s="3">
        <f t="shared" si="9"/>
        <v>4.2671999999999999</v>
      </c>
      <c r="G152" s="3">
        <f t="shared" si="10"/>
        <v>39.091697029238723</v>
      </c>
      <c r="I152" s="6">
        <v>0.93</v>
      </c>
      <c r="J152" s="6"/>
      <c r="K152" s="10">
        <f>(9.81*(LN(I152)))+30.6</f>
        <v>29.888081503290266</v>
      </c>
      <c r="L152" s="6"/>
      <c r="M152" s="6"/>
    </row>
    <row r="153" spans="1:14" x14ac:dyDescent="0.2">
      <c r="A153">
        <v>1120020802</v>
      </c>
      <c r="B153" t="s">
        <v>204</v>
      </c>
      <c r="C153" s="7">
        <v>37481</v>
      </c>
      <c r="D153" s="3">
        <v>14</v>
      </c>
      <c r="F153" s="3">
        <f t="shared" si="9"/>
        <v>4.2671999999999999</v>
      </c>
      <c r="G153" s="3">
        <f t="shared" si="10"/>
        <v>39.091697029238723</v>
      </c>
      <c r="I153" s="6"/>
      <c r="J153" s="6"/>
      <c r="K153" s="10"/>
      <c r="L153" s="6"/>
      <c r="M153" s="6"/>
    </row>
    <row r="154" spans="1:14" x14ac:dyDescent="0.2">
      <c r="A154">
        <v>1120020803</v>
      </c>
      <c r="B154" t="s">
        <v>204</v>
      </c>
      <c r="C154" s="7">
        <v>37488</v>
      </c>
      <c r="D154" s="3">
        <v>15</v>
      </c>
      <c r="F154" s="3">
        <f t="shared" si="9"/>
        <v>4.5720000000000001</v>
      </c>
      <c r="G154" s="3">
        <f t="shared" si="10"/>
        <v>38.097509751111744</v>
      </c>
      <c r="I154" s="6">
        <v>0.55000000000000004</v>
      </c>
      <c r="J154" s="6"/>
      <c r="K154" s="10">
        <f>(9.81*(LN(I154)))+30.6</f>
        <v>24.735219022587366</v>
      </c>
      <c r="L154" s="6"/>
      <c r="M154" s="6"/>
    </row>
    <row r="155" spans="1:14" x14ac:dyDescent="0.2">
      <c r="A155">
        <v>1120020804</v>
      </c>
      <c r="B155" t="s">
        <v>204</v>
      </c>
      <c r="C155" s="7">
        <v>37495</v>
      </c>
      <c r="D155" s="3">
        <v>15</v>
      </c>
      <c r="F155" s="3">
        <f t="shared" si="9"/>
        <v>4.5720000000000001</v>
      </c>
      <c r="G155" s="3">
        <f t="shared" si="10"/>
        <v>38.097509751111744</v>
      </c>
      <c r="I155" s="6"/>
      <c r="J155" s="6"/>
      <c r="K155" s="10"/>
      <c r="L155" s="6"/>
      <c r="M155" s="6"/>
    </row>
    <row r="156" spans="1:14" x14ac:dyDescent="0.2">
      <c r="A156">
        <v>1120020901</v>
      </c>
      <c r="B156" t="s">
        <v>204</v>
      </c>
      <c r="C156" s="7">
        <v>37501</v>
      </c>
      <c r="D156" s="3">
        <v>14</v>
      </c>
      <c r="E156" s="3">
        <f>AVERAGE(D146:D155)</f>
        <v>14.8</v>
      </c>
      <c r="F156" s="3">
        <f t="shared" si="9"/>
        <v>4.2671999999999999</v>
      </c>
      <c r="G156" s="3">
        <f t="shared" si="10"/>
        <v>39.091697029238723</v>
      </c>
      <c r="H156" s="3">
        <f>AVERAGE(G146:G155)</f>
        <v>38.370385192914441</v>
      </c>
      <c r="I156" s="6">
        <v>1.31</v>
      </c>
      <c r="J156" s="3">
        <f>AVERAGE(I146:I155)</f>
        <v>0.70500000000000007</v>
      </c>
      <c r="K156" s="10">
        <f>(9.81*(LN(I156)))+30.6</f>
        <v>33.248966216060126</v>
      </c>
      <c r="L156" s="3">
        <f>AVERAGE(K146:K155)</f>
        <v>26.039596151000971</v>
      </c>
      <c r="M156" s="6">
        <f>AVERAGE(H156,L156)</f>
        <v>32.204990671957702</v>
      </c>
    </row>
    <row r="157" spans="1:14" x14ac:dyDescent="0.2">
      <c r="A157">
        <v>1120030601</v>
      </c>
      <c r="B157" t="s">
        <v>204</v>
      </c>
      <c r="C157" s="4">
        <v>37777</v>
      </c>
      <c r="D157" s="5">
        <v>16</v>
      </c>
      <c r="E157" s="5"/>
      <c r="F157" s="3">
        <f t="shared" si="9"/>
        <v>4.8768000000000002</v>
      </c>
      <c r="G157" s="3">
        <f t="shared" si="10"/>
        <v>37.167509661519347</v>
      </c>
      <c r="H157" s="5"/>
      <c r="I157" s="6">
        <v>0.45</v>
      </c>
      <c r="J157" s="6"/>
      <c r="K157" s="10">
        <f>(9.81*(LN(I157)))+30.6</f>
        <v>22.766639500103661</v>
      </c>
      <c r="L157" s="6"/>
      <c r="M157" s="6"/>
      <c r="N157" s="5">
        <v>17</v>
      </c>
    </row>
    <row r="158" spans="1:14" x14ac:dyDescent="0.2">
      <c r="A158">
        <v>1120030602</v>
      </c>
      <c r="B158" t="s">
        <v>204</v>
      </c>
      <c r="C158" s="4">
        <v>37784</v>
      </c>
      <c r="D158" s="5">
        <v>19</v>
      </c>
      <c r="E158" s="5"/>
      <c r="F158" s="3">
        <f t="shared" si="9"/>
        <v>5.7911999999999999</v>
      </c>
      <c r="G158" s="3">
        <f t="shared" si="10"/>
        <v>34.691147459206192</v>
      </c>
      <c r="H158" s="5"/>
      <c r="I158" s="6"/>
      <c r="J158" s="6"/>
      <c r="K158" s="10"/>
      <c r="L158" s="6"/>
      <c r="M158" s="6"/>
      <c r="N158" s="5">
        <v>17</v>
      </c>
    </row>
    <row r="159" spans="1:14" x14ac:dyDescent="0.2">
      <c r="A159">
        <v>1120030603</v>
      </c>
      <c r="B159" t="s">
        <v>204</v>
      </c>
      <c r="C159" s="4">
        <v>37791</v>
      </c>
      <c r="D159" s="5">
        <v>16</v>
      </c>
      <c r="E159" s="5"/>
      <c r="F159" s="3">
        <f t="shared" si="9"/>
        <v>4.8768000000000002</v>
      </c>
      <c r="G159" s="3">
        <f t="shared" si="10"/>
        <v>37.167509661519347</v>
      </c>
      <c r="H159" s="5"/>
      <c r="I159" s="6">
        <v>0.83</v>
      </c>
      <c r="J159" s="6"/>
      <c r="K159" s="10">
        <f>(9.81*(LN(I159)))+30.6</f>
        <v>28.77210683794145</v>
      </c>
      <c r="L159" s="6"/>
      <c r="M159" s="6"/>
      <c r="N159" s="5">
        <v>21</v>
      </c>
    </row>
    <row r="160" spans="1:14" x14ac:dyDescent="0.2">
      <c r="A160">
        <v>1120030604</v>
      </c>
      <c r="B160" t="s">
        <v>204</v>
      </c>
      <c r="C160" s="4">
        <v>37797</v>
      </c>
      <c r="D160" s="5">
        <v>16</v>
      </c>
      <c r="E160" s="5"/>
      <c r="F160" s="3">
        <f t="shared" si="9"/>
        <v>4.8768000000000002</v>
      </c>
      <c r="G160" s="3">
        <f t="shared" si="10"/>
        <v>37.167509661519347</v>
      </c>
      <c r="H160" s="5"/>
      <c r="I160" s="6"/>
      <c r="J160" s="6"/>
      <c r="K160" s="10"/>
      <c r="L160" s="6"/>
      <c r="M160" s="6"/>
      <c r="N160" s="5">
        <v>23</v>
      </c>
    </row>
    <row r="161" spans="1:14" x14ac:dyDescent="0.2">
      <c r="A161">
        <v>1120030701</v>
      </c>
      <c r="B161" t="s">
        <v>204</v>
      </c>
      <c r="C161" s="4">
        <v>37803</v>
      </c>
      <c r="D161" s="5">
        <v>16</v>
      </c>
      <c r="E161" s="5"/>
      <c r="F161" s="3">
        <f t="shared" si="9"/>
        <v>4.8768000000000002</v>
      </c>
      <c r="G161" s="3">
        <f t="shared" si="10"/>
        <v>37.167509661519347</v>
      </c>
      <c r="H161" s="5"/>
      <c r="I161" s="6">
        <v>1.2</v>
      </c>
      <c r="J161" s="6"/>
      <c r="K161" s="10">
        <f>(9.81*(LN(I161)))+30.6</f>
        <v>32.388574472148697</v>
      </c>
      <c r="L161" s="6"/>
      <c r="M161" s="6"/>
      <c r="N161" s="5">
        <v>22</v>
      </c>
    </row>
    <row r="162" spans="1:14" x14ac:dyDescent="0.2">
      <c r="A162">
        <v>1120030702</v>
      </c>
      <c r="B162" t="s">
        <v>204</v>
      </c>
      <c r="C162" s="4">
        <v>37819</v>
      </c>
      <c r="D162" s="5">
        <v>11</v>
      </c>
      <c r="E162" s="5"/>
      <c r="F162" s="3">
        <f t="shared" si="9"/>
        <v>3.3528000000000002</v>
      </c>
      <c r="G162" s="3">
        <f t="shared" si="10"/>
        <v>42.566842267970074</v>
      </c>
      <c r="H162" s="5"/>
      <c r="I162" s="6">
        <v>3.5</v>
      </c>
      <c r="J162" s="6"/>
      <c r="K162" s="10">
        <f>(9.81*(LN(I162)))+30.6</f>
        <v>42.889604720939559</v>
      </c>
      <c r="L162" s="6"/>
      <c r="M162" s="6"/>
      <c r="N162" s="5">
        <v>21</v>
      </c>
    </row>
    <row r="163" spans="1:14" x14ac:dyDescent="0.2">
      <c r="A163">
        <v>1120030703</v>
      </c>
      <c r="B163" t="s">
        <v>204</v>
      </c>
      <c r="C163" s="4">
        <v>37826</v>
      </c>
      <c r="D163" s="5">
        <v>16</v>
      </c>
      <c r="E163" s="5"/>
      <c r="F163" s="3">
        <f t="shared" si="9"/>
        <v>4.8768000000000002</v>
      </c>
      <c r="G163" s="3">
        <f t="shared" si="10"/>
        <v>37.167509661519347</v>
      </c>
      <c r="H163" s="5"/>
      <c r="I163" s="6"/>
      <c r="J163" s="6"/>
      <c r="K163" s="10"/>
      <c r="L163" s="6"/>
      <c r="M163" s="6"/>
      <c r="N163" s="5"/>
    </row>
    <row r="164" spans="1:14" x14ac:dyDescent="0.2">
      <c r="A164">
        <v>1120030704</v>
      </c>
      <c r="B164" t="s">
        <v>204</v>
      </c>
      <c r="C164" s="4">
        <v>37833</v>
      </c>
      <c r="D164" s="5">
        <v>16</v>
      </c>
      <c r="E164" s="5"/>
      <c r="F164" s="3">
        <f t="shared" si="9"/>
        <v>4.8768000000000002</v>
      </c>
      <c r="G164" s="3">
        <f t="shared" si="10"/>
        <v>37.167509661519347</v>
      </c>
      <c r="H164" s="5"/>
      <c r="I164" s="6">
        <v>0.77</v>
      </c>
      <c r="J164" s="6"/>
      <c r="K164" s="10">
        <f>(9.81*(LN(I164)))+30.6</f>
        <v>28.036011663841464</v>
      </c>
      <c r="L164" s="6"/>
      <c r="M164" s="6"/>
      <c r="N164" s="5">
        <v>24</v>
      </c>
    </row>
    <row r="165" spans="1:14" x14ac:dyDescent="0.2">
      <c r="A165">
        <v>1120030801</v>
      </c>
      <c r="B165" t="s">
        <v>204</v>
      </c>
      <c r="C165" s="4">
        <v>37840</v>
      </c>
      <c r="D165" s="5">
        <v>17</v>
      </c>
      <c r="E165" s="5"/>
      <c r="F165" s="3">
        <f t="shared" si="9"/>
        <v>5.1816000000000004</v>
      </c>
      <c r="G165" s="3">
        <f t="shared" si="10"/>
        <v>36.293908861144516</v>
      </c>
      <c r="H165" s="5"/>
      <c r="I165" s="6"/>
      <c r="J165" s="6"/>
      <c r="K165" s="10"/>
      <c r="L165" s="6"/>
      <c r="M165" s="6"/>
      <c r="N165" s="5"/>
    </row>
    <row r="166" spans="1:14" x14ac:dyDescent="0.2">
      <c r="A166">
        <v>1120030802</v>
      </c>
      <c r="B166" t="s">
        <v>204</v>
      </c>
      <c r="C166" s="4">
        <v>37847</v>
      </c>
      <c r="D166" s="5">
        <v>20</v>
      </c>
      <c r="E166" s="5"/>
      <c r="F166" s="3">
        <f t="shared" si="9"/>
        <v>6.0960000000000001</v>
      </c>
      <c r="G166" s="3">
        <f t="shared" si="10"/>
        <v>33.952011087081587</v>
      </c>
      <c r="H166" s="5"/>
      <c r="I166" s="6">
        <v>0.74</v>
      </c>
      <c r="J166" s="6"/>
      <c r="K166" s="10">
        <f>(9.81*(LN(I166)))+30.6</f>
        <v>27.64615903978973</v>
      </c>
      <c r="L166" s="6"/>
      <c r="M166" s="6"/>
      <c r="N166" s="5">
        <v>24</v>
      </c>
    </row>
    <row r="167" spans="1:14" x14ac:dyDescent="0.2">
      <c r="A167">
        <v>1120030803</v>
      </c>
      <c r="B167" t="s">
        <v>204</v>
      </c>
      <c r="C167" s="4">
        <v>37860</v>
      </c>
      <c r="D167" s="5">
        <v>19</v>
      </c>
      <c r="E167" s="5">
        <f>AVERAGE(D157:D167)</f>
        <v>16.545454545454547</v>
      </c>
      <c r="F167" s="3">
        <f t="shared" si="9"/>
        <v>5.7911999999999999</v>
      </c>
      <c r="G167" s="3">
        <f t="shared" si="10"/>
        <v>34.691147459206192</v>
      </c>
      <c r="H167" s="5">
        <f>AVERAGE(G157:G167)</f>
        <v>36.83637410033861</v>
      </c>
      <c r="I167" s="6">
        <v>0.49</v>
      </c>
      <c r="J167" s="5">
        <f>AVERAGE(I157:I167)</f>
        <v>1.1400000000000001</v>
      </c>
      <c r="K167" s="10">
        <f>(9.81*(LN(I167)))+30.6</f>
        <v>23.60203759992207</v>
      </c>
      <c r="L167" s="5">
        <f>AVERAGE(K157:K167)</f>
        <v>29.443019119240944</v>
      </c>
      <c r="M167" s="6">
        <f>AVERAGE(H167,L167)</f>
        <v>33.13969660978978</v>
      </c>
      <c r="N167" s="5">
        <v>22</v>
      </c>
    </row>
    <row r="168" spans="1:14" x14ac:dyDescent="0.2">
      <c r="C168" s="2"/>
    </row>
    <row r="169" spans="1:14" x14ac:dyDescent="0.2">
      <c r="C169" s="2"/>
    </row>
    <row r="170" spans="1:14" x14ac:dyDescent="0.2">
      <c r="C170" s="2"/>
    </row>
    <row r="171" spans="1:14" x14ac:dyDescent="0.2">
      <c r="C171" s="2"/>
    </row>
    <row r="172" spans="1:14" x14ac:dyDescent="0.2">
      <c r="C172" s="2"/>
    </row>
    <row r="173" spans="1:14" x14ac:dyDescent="0.2">
      <c r="C173" s="2"/>
    </row>
    <row r="174" spans="1:14" x14ac:dyDescent="0.2">
      <c r="C174" s="2"/>
    </row>
    <row r="175" spans="1:14" x14ac:dyDescent="0.2">
      <c r="C175" s="2"/>
    </row>
    <row r="176" spans="1:14" x14ac:dyDescent="0.2">
      <c r="C176" s="2"/>
    </row>
    <row r="177" spans="3:3" x14ac:dyDescent="0.2">
      <c r="C177" s="2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"/>
  <sheetViews>
    <sheetView workbookViewId="0">
      <selection activeCell="L5" sqref="L5"/>
    </sheetView>
  </sheetViews>
  <sheetFormatPr defaultRowHeight="12.75" x14ac:dyDescent="0.2"/>
  <cols>
    <col min="1" max="1" width="12" customWidth="1"/>
  </cols>
  <sheetData>
    <row r="1" spans="1:16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2042</v>
      </c>
      <c r="F1" s="14" t="s">
        <v>277</v>
      </c>
      <c r="G1" s="14" t="s">
        <v>278</v>
      </c>
      <c r="H1" s="14" t="s">
        <v>279</v>
      </c>
      <c r="I1" s="14" t="s">
        <v>177</v>
      </c>
      <c r="J1" s="14" t="s">
        <v>2040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264</v>
      </c>
      <c r="P1" s="14" t="s">
        <v>281</v>
      </c>
    </row>
    <row r="2" spans="1:16" x14ac:dyDescent="0.2">
      <c r="A2">
        <v>720050601</v>
      </c>
      <c r="B2" t="s">
        <v>354</v>
      </c>
      <c r="C2" s="2">
        <v>38529</v>
      </c>
      <c r="D2">
        <v>31</v>
      </c>
      <c r="F2" s="3">
        <f>D2*0.3048</f>
        <v>9.4488000000000003</v>
      </c>
      <c r="G2" s="3">
        <f xml:space="preserve"> 60-(14.41*(LN(F2)))</f>
        <v>27.636757532363639</v>
      </c>
      <c r="H2" s="29"/>
      <c r="I2" s="30">
        <v>3.3000000000000002E-2</v>
      </c>
      <c r="J2" s="30"/>
      <c r="K2" s="10">
        <f>(9.81*(LN(I2)))+30.6</f>
        <v>-2.8643401088285927</v>
      </c>
      <c r="N2">
        <v>22</v>
      </c>
    </row>
    <row r="3" spans="1:16" x14ac:dyDescent="0.2">
      <c r="A3">
        <v>720050701</v>
      </c>
      <c r="B3" t="s">
        <v>354</v>
      </c>
      <c r="C3" s="2">
        <v>38550</v>
      </c>
      <c r="D3">
        <v>32</v>
      </c>
      <c r="F3" s="3">
        <f>D3*0.3048</f>
        <v>9.7536000000000005</v>
      </c>
      <c r="G3" s="3">
        <f xml:space="preserve"> 60-(14.41*(LN(F3)))</f>
        <v>27.179258789650532</v>
      </c>
      <c r="H3" s="29"/>
      <c r="I3" s="30">
        <v>1.5</v>
      </c>
      <c r="J3" s="30"/>
      <c r="K3" s="10">
        <f>(9.81*(LN(I3)))+30.6</f>
        <v>34.577612710541096</v>
      </c>
      <c r="N3">
        <v>26</v>
      </c>
    </row>
    <row r="4" spans="1:16" x14ac:dyDescent="0.2">
      <c r="A4">
        <v>720050801</v>
      </c>
      <c r="B4" t="s">
        <v>354</v>
      </c>
      <c r="C4" s="2">
        <v>38592</v>
      </c>
      <c r="D4">
        <v>33</v>
      </c>
      <c r="F4" s="3">
        <f>D4*0.3048</f>
        <v>10.058400000000001</v>
      </c>
      <c r="G4" s="3">
        <f xml:space="preserve"> 60-(14.41*(LN(F4)))</f>
        <v>26.735839188262617</v>
      </c>
      <c r="H4" s="5">
        <f>AVERAGE(G2:G4)</f>
        <v>27.183951836758933</v>
      </c>
      <c r="I4" s="30">
        <v>0.73</v>
      </c>
      <c r="J4" s="30">
        <f>AVERAGE(I2:I4)</f>
        <v>0.7543333333333333</v>
      </c>
      <c r="K4" s="10">
        <f>(9.81*(LN(I4)))+30.6</f>
        <v>27.512687593122543</v>
      </c>
      <c r="L4" s="6">
        <f>AVERAGE(K2:K4)</f>
        <v>19.741986731611682</v>
      </c>
      <c r="M4" s="6">
        <f>AVERAGE(H4,L4)</f>
        <v>23.462969284185306</v>
      </c>
      <c r="N4">
        <v>22</v>
      </c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3"/>
  <sheetViews>
    <sheetView workbookViewId="0">
      <pane xSplit="3" ySplit="1" topLeftCell="D241" activePane="bottomRight" state="frozen"/>
      <selection pane="topRight" activeCell="D1" sqref="D1"/>
      <selection pane="bottomLeft" activeCell="A2" sqref="A2"/>
      <selection pane="bottomRight" activeCell="A181" sqref="A181"/>
    </sheetView>
  </sheetViews>
  <sheetFormatPr defaultRowHeight="12.75" x14ac:dyDescent="0.2"/>
  <cols>
    <col min="1" max="1" width="11" bestFit="1" customWidth="1"/>
    <col min="2" max="2" width="11" customWidth="1"/>
    <col min="4" max="13" width="9.140625" style="3"/>
    <col min="14" max="14" width="15" style="3" bestFit="1" customWidth="1"/>
    <col min="15" max="15" width="12.140625" bestFit="1" customWidth="1"/>
    <col min="16" max="16" width="35.140625" customWidth="1"/>
  </cols>
  <sheetData>
    <row r="1" spans="1:20" ht="15" x14ac:dyDescent="0.25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692</v>
      </c>
      <c r="F1" s="14" t="s">
        <v>277</v>
      </c>
      <c r="G1" s="14" t="s">
        <v>278</v>
      </c>
      <c r="H1" s="14" t="s">
        <v>279</v>
      </c>
      <c r="I1" s="14" t="s">
        <v>177</v>
      </c>
      <c r="J1" s="14" t="s">
        <v>643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281</v>
      </c>
      <c r="P1" s="14" t="s">
        <v>264</v>
      </c>
      <c r="Q1" s="158" t="s">
        <v>294</v>
      </c>
      <c r="R1" s="154" t="s">
        <v>692</v>
      </c>
      <c r="S1" s="154" t="s">
        <v>279</v>
      </c>
      <c r="T1" s="154" t="s">
        <v>643</v>
      </c>
    </row>
    <row r="2" spans="1:20" ht="15" x14ac:dyDescent="0.25">
      <c r="A2">
        <v>1219860501</v>
      </c>
      <c r="B2" t="s">
        <v>205</v>
      </c>
      <c r="C2" s="2">
        <v>31537</v>
      </c>
      <c r="D2" s="3">
        <v>8</v>
      </c>
      <c r="F2" s="3">
        <f t="shared" ref="F2:F65" si="0">D2*0.3048</f>
        <v>2.4384000000000001</v>
      </c>
      <c r="G2" s="3">
        <f t="shared" ref="G2:G65" si="1" xml:space="preserve"> 60-(14.41*(LN(F2)))</f>
        <v>47.155760533388161</v>
      </c>
      <c r="Q2" s="150">
        <v>1986</v>
      </c>
      <c r="R2" s="152">
        <v>7.2857142857142856</v>
      </c>
      <c r="S2" s="152">
        <v>48.521010483397049</v>
      </c>
      <c r="T2" s="150"/>
    </row>
    <row r="3" spans="1:20" ht="15" x14ac:dyDescent="0.25">
      <c r="A3">
        <v>1219860502</v>
      </c>
      <c r="B3" t="s">
        <v>205</v>
      </c>
      <c r="C3" s="2">
        <v>31544</v>
      </c>
      <c r="D3" s="3">
        <v>8</v>
      </c>
      <c r="F3" s="3">
        <f t="shared" si="0"/>
        <v>2.4384000000000001</v>
      </c>
      <c r="G3" s="3">
        <f t="shared" si="1"/>
        <v>47.155760533388161</v>
      </c>
      <c r="Q3" s="150">
        <v>1987</v>
      </c>
      <c r="R3" s="152">
        <v>8.6666666666666661</v>
      </c>
      <c r="S3" s="152">
        <v>46.043875487715574</v>
      </c>
      <c r="T3" s="150"/>
    </row>
    <row r="4" spans="1:20" ht="15" x14ac:dyDescent="0.25">
      <c r="A4">
        <v>1219860503</v>
      </c>
      <c r="B4" t="s">
        <v>205</v>
      </c>
      <c r="C4" s="2">
        <v>31551</v>
      </c>
      <c r="D4" s="3">
        <v>8</v>
      </c>
      <c r="F4" s="3">
        <f t="shared" si="0"/>
        <v>2.4384000000000001</v>
      </c>
      <c r="G4" s="3">
        <f t="shared" si="1"/>
        <v>47.155760533388161</v>
      </c>
      <c r="Q4" s="150">
        <v>1988</v>
      </c>
      <c r="R4" s="152">
        <v>7.5</v>
      </c>
      <c r="S4" s="152">
        <v>48.193769729641254</v>
      </c>
      <c r="T4" s="151"/>
    </row>
    <row r="5" spans="1:20" ht="15" x14ac:dyDescent="0.25">
      <c r="A5">
        <v>1219860504</v>
      </c>
      <c r="B5" t="s">
        <v>205</v>
      </c>
      <c r="C5" s="2">
        <v>31558</v>
      </c>
      <c r="D5" s="3">
        <v>7.5</v>
      </c>
      <c r="F5" s="3">
        <f t="shared" si="0"/>
        <v>2.286</v>
      </c>
      <c r="G5" s="3">
        <f t="shared" si="1"/>
        <v>48.085760622980558</v>
      </c>
      <c r="Q5" s="150">
        <v>1989</v>
      </c>
      <c r="R5" s="152"/>
      <c r="S5" s="152"/>
      <c r="T5" s="151"/>
    </row>
    <row r="6" spans="1:20" ht="15" x14ac:dyDescent="0.25">
      <c r="A6">
        <v>1219860601</v>
      </c>
      <c r="B6" t="s">
        <v>205</v>
      </c>
      <c r="C6" s="2">
        <v>31565</v>
      </c>
      <c r="D6" s="3">
        <v>7.5</v>
      </c>
      <c r="F6" s="3">
        <f t="shared" si="0"/>
        <v>2.286</v>
      </c>
      <c r="G6" s="3">
        <f t="shared" si="1"/>
        <v>48.085760622980558</v>
      </c>
      <c r="Q6" s="150">
        <v>1990</v>
      </c>
      <c r="R6" s="152"/>
      <c r="S6" s="152"/>
      <c r="T6" s="151"/>
    </row>
    <row r="7" spans="1:20" ht="15" x14ac:dyDescent="0.25">
      <c r="A7">
        <v>1219860602</v>
      </c>
      <c r="B7" t="s">
        <v>205</v>
      </c>
      <c r="C7" s="2">
        <v>31572</v>
      </c>
      <c r="D7" s="3">
        <v>7.5</v>
      </c>
      <c r="F7" s="3">
        <f t="shared" si="0"/>
        <v>2.286</v>
      </c>
      <c r="G7" s="3">
        <f t="shared" si="1"/>
        <v>48.085760622980558</v>
      </c>
      <c r="Q7" s="150">
        <v>1991</v>
      </c>
      <c r="R7" s="151"/>
      <c r="S7" s="151"/>
      <c r="T7" s="152">
        <v>1.1400000000000001</v>
      </c>
    </row>
    <row r="8" spans="1:20" ht="15" x14ac:dyDescent="0.25">
      <c r="A8">
        <v>1219860603</v>
      </c>
      <c r="B8" t="s">
        <v>205</v>
      </c>
      <c r="C8" s="2">
        <v>31579</v>
      </c>
      <c r="D8" s="3">
        <v>7</v>
      </c>
      <c r="F8" s="3">
        <f t="shared" si="0"/>
        <v>2.1335999999999999</v>
      </c>
      <c r="G8" s="3">
        <f t="shared" si="1"/>
        <v>49.079947901107531</v>
      </c>
      <c r="Q8" s="150">
        <v>1992</v>
      </c>
      <c r="R8" s="152">
        <v>14.285714285714286</v>
      </c>
      <c r="S8" s="152">
        <v>38.959000091928353</v>
      </c>
      <c r="T8" s="151"/>
    </row>
    <row r="9" spans="1:20" ht="15" x14ac:dyDescent="0.25">
      <c r="A9">
        <v>1219860604</v>
      </c>
      <c r="B9" t="s">
        <v>205</v>
      </c>
      <c r="C9" s="2">
        <v>31586</v>
      </c>
      <c r="D9" s="3">
        <v>7</v>
      </c>
      <c r="F9" s="3">
        <f t="shared" si="0"/>
        <v>2.1335999999999999</v>
      </c>
      <c r="G9" s="3">
        <f t="shared" si="1"/>
        <v>49.079947901107531</v>
      </c>
      <c r="Q9" s="150">
        <v>1993</v>
      </c>
      <c r="R9" s="152"/>
      <c r="S9" s="152"/>
      <c r="T9" s="151"/>
    </row>
    <row r="10" spans="1:20" ht="15" x14ac:dyDescent="0.25">
      <c r="A10">
        <v>1219860605</v>
      </c>
      <c r="B10" t="s">
        <v>205</v>
      </c>
      <c r="C10" s="2">
        <v>31593</v>
      </c>
      <c r="D10" s="3">
        <v>7</v>
      </c>
      <c r="F10" s="3">
        <f t="shared" si="0"/>
        <v>2.1335999999999999</v>
      </c>
      <c r="G10" s="3">
        <f t="shared" si="1"/>
        <v>49.079947901107531</v>
      </c>
      <c r="Q10" s="150">
        <v>1994</v>
      </c>
      <c r="R10" s="152">
        <v>11.333333333333334</v>
      </c>
      <c r="S10" s="152">
        <v>43.169792226922695</v>
      </c>
      <c r="T10" s="152">
        <v>1.78</v>
      </c>
    </row>
    <row r="11" spans="1:20" ht="15" x14ac:dyDescent="0.25">
      <c r="A11">
        <v>1219860701</v>
      </c>
      <c r="B11" t="s">
        <v>205</v>
      </c>
      <c r="C11" s="2">
        <v>31600</v>
      </c>
      <c r="D11" s="3">
        <v>7</v>
      </c>
      <c r="F11" s="3">
        <f t="shared" si="0"/>
        <v>2.1335999999999999</v>
      </c>
      <c r="G11" s="3">
        <f t="shared" si="1"/>
        <v>49.079947901107531</v>
      </c>
      <c r="Q11" s="150">
        <v>1995</v>
      </c>
      <c r="R11" s="152">
        <v>7.2777777777777777</v>
      </c>
      <c r="S11" s="152">
        <v>48.722013008010514</v>
      </c>
      <c r="T11" s="152">
        <v>2.2999999999999998</v>
      </c>
    </row>
    <row r="12" spans="1:20" ht="15" x14ac:dyDescent="0.25">
      <c r="A12">
        <v>1219860702</v>
      </c>
      <c r="B12" t="s">
        <v>205</v>
      </c>
      <c r="C12" s="2">
        <v>31607</v>
      </c>
      <c r="D12" s="3">
        <v>7.5</v>
      </c>
      <c r="F12" s="3">
        <f t="shared" si="0"/>
        <v>2.286</v>
      </c>
      <c r="G12" s="3">
        <f t="shared" si="1"/>
        <v>48.085760622980558</v>
      </c>
      <c r="Q12" s="150">
        <v>1996</v>
      </c>
      <c r="R12" s="152">
        <v>13.375</v>
      </c>
      <c r="S12" s="152">
        <v>40.065360319144801</v>
      </c>
      <c r="T12" s="152">
        <v>1.28</v>
      </c>
    </row>
    <row r="13" spans="1:20" ht="15" x14ac:dyDescent="0.25">
      <c r="A13">
        <v>1219860703</v>
      </c>
      <c r="B13" t="s">
        <v>205</v>
      </c>
      <c r="C13" s="2">
        <v>31611</v>
      </c>
      <c r="D13" s="3">
        <v>7</v>
      </c>
      <c r="F13" s="3">
        <f t="shared" si="0"/>
        <v>2.1335999999999999</v>
      </c>
      <c r="G13" s="3">
        <f t="shared" si="1"/>
        <v>49.079947901107531</v>
      </c>
      <c r="Q13" s="150">
        <v>1997</v>
      </c>
      <c r="R13" s="152">
        <v>10.444444444444445</v>
      </c>
      <c r="S13" s="152">
        <v>44.034171156722856</v>
      </c>
      <c r="T13" s="151"/>
    </row>
    <row r="14" spans="1:20" ht="15" x14ac:dyDescent="0.25">
      <c r="A14">
        <v>1219860704</v>
      </c>
      <c r="B14" t="s">
        <v>205</v>
      </c>
      <c r="C14" s="2">
        <v>31614</v>
      </c>
      <c r="D14" s="3">
        <v>7</v>
      </c>
      <c r="F14" s="3">
        <f t="shared" si="0"/>
        <v>2.1335999999999999</v>
      </c>
      <c r="G14" s="3">
        <f t="shared" si="1"/>
        <v>49.079947901107531</v>
      </c>
      <c r="Q14" s="150">
        <v>1998</v>
      </c>
      <c r="R14" s="152">
        <v>10.444444444444445</v>
      </c>
      <c r="S14" s="152">
        <v>43.482984775725299</v>
      </c>
      <c r="T14" s="152">
        <v>1.9</v>
      </c>
    </row>
    <row r="15" spans="1:20" ht="15" x14ac:dyDescent="0.25">
      <c r="A15">
        <v>1219860801</v>
      </c>
      <c r="B15" t="s">
        <v>205</v>
      </c>
      <c r="C15" s="2">
        <v>31628</v>
      </c>
      <c r="D15" s="3">
        <v>7</v>
      </c>
      <c r="F15" s="3">
        <f t="shared" si="0"/>
        <v>2.1335999999999999</v>
      </c>
      <c r="G15" s="3">
        <f t="shared" si="1"/>
        <v>49.079947901107531</v>
      </c>
      <c r="Q15" s="150">
        <v>1999</v>
      </c>
      <c r="R15" s="151"/>
      <c r="S15" s="151"/>
      <c r="T15" s="152">
        <v>2.2725</v>
      </c>
    </row>
    <row r="16" spans="1:20" ht="15" x14ac:dyDescent="0.25">
      <c r="A16">
        <v>1219860802</v>
      </c>
      <c r="B16" t="s">
        <v>205</v>
      </c>
      <c r="C16" s="2">
        <v>31635</v>
      </c>
      <c r="D16" s="3">
        <v>7</v>
      </c>
      <c r="F16" s="3">
        <f t="shared" si="0"/>
        <v>2.1335999999999999</v>
      </c>
      <c r="G16" s="3">
        <f t="shared" si="1"/>
        <v>49.079947901107531</v>
      </c>
      <c r="Q16" s="150">
        <v>2000</v>
      </c>
      <c r="R16" s="151"/>
      <c r="S16" s="151"/>
      <c r="T16" s="152"/>
    </row>
    <row r="17" spans="1:20" ht="15" x14ac:dyDescent="0.25">
      <c r="A17">
        <v>1219860803</v>
      </c>
      <c r="B17" t="s">
        <v>205</v>
      </c>
      <c r="C17" s="2">
        <v>31642</v>
      </c>
      <c r="D17" s="3">
        <v>7.5</v>
      </c>
      <c r="F17" s="3">
        <f t="shared" si="0"/>
        <v>2.286</v>
      </c>
      <c r="G17" s="3">
        <f t="shared" si="1"/>
        <v>48.085760622980558</v>
      </c>
      <c r="Q17" s="150">
        <v>2001</v>
      </c>
      <c r="R17" s="151"/>
      <c r="S17" s="151"/>
      <c r="T17" s="152">
        <v>2.95</v>
      </c>
    </row>
    <row r="18" spans="1:20" ht="15" x14ac:dyDescent="0.25">
      <c r="A18">
        <v>1219860804</v>
      </c>
      <c r="B18" t="s">
        <v>205</v>
      </c>
      <c r="C18" s="2">
        <v>31649</v>
      </c>
      <c r="D18" s="3">
        <v>8</v>
      </c>
      <c r="F18" s="3">
        <f t="shared" si="0"/>
        <v>2.4384000000000001</v>
      </c>
      <c r="G18" s="3">
        <f t="shared" si="1"/>
        <v>47.155760533388161</v>
      </c>
      <c r="Q18" s="150">
        <v>2002</v>
      </c>
      <c r="R18" s="152">
        <v>11.25</v>
      </c>
      <c r="S18" s="152">
        <v>42.581689016883224</v>
      </c>
      <c r="T18" s="152">
        <v>1.5099999999999998</v>
      </c>
    </row>
    <row r="19" spans="1:20" ht="15" x14ac:dyDescent="0.25">
      <c r="A19">
        <v>1219860901</v>
      </c>
      <c r="B19" t="s">
        <v>205</v>
      </c>
      <c r="C19" s="2">
        <v>31656</v>
      </c>
      <c r="D19" s="3">
        <v>8</v>
      </c>
      <c r="F19" s="3">
        <f t="shared" si="0"/>
        <v>2.4384000000000001</v>
      </c>
      <c r="G19" s="3">
        <f t="shared" si="1"/>
        <v>47.155760533388161</v>
      </c>
      <c r="Q19" s="150">
        <v>2003</v>
      </c>
      <c r="R19" s="153"/>
      <c r="S19" s="153"/>
      <c r="T19" s="153">
        <v>2.16</v>
      </c>
    </row>
    <row r="20" spans="1:20" ht="15" x14ac:dyDescent="0.25">
      <c r="A20">
        <v>1219860902</v>
      </c>
      <c r="B20" t="s">
        <v>205</v>
      </c>
      <c r="C20" s="2">
        <v>31663</v>
      </c>
      <c r="D20" s="3">
        <v>8</v>
      </c>
      <c r="F20" s="3">
        <f t="shared" si="0"/>
        <v>2.4384000000000001</v>
      </c>
      <c r="G20" s="3">
        <f t="shared" si="1"/>
        <v>47.155760533388161</v>
      </c>
      <c r="Q20" s="150">
        <v>2004</v>
      </c>
      <c r="R20" s="153"/>
      <c r="S20" s="153"/>
      <c r="T20" s="153"/>
    </row>
    <row r="21" spans="1:20" ht="15" x14ac:dyDescent="0.25">
      <c r="A21">
        <v>1219860903</v>
      </c>
      <c r="B21" t="s">
        <v>205</v>
      </c>
      <c r="C21" s="2">
        <v>31670</v>
      </c>
      <c r="D21" s="3">
        <v>8</v>
      </c>
      <c r="E21" s="3">
        <f>AVERAGE(D6:D19)</f>
        <v>7.2857142857142856</v>
      </c>
      <c r="F21" s="3">
        <f t="shared" si="0"/>
        <v>2.4384000000000001</v>
      </c>
      <c r="G21" s="3">
        <f t="shared" si="1"/>
        <v>47.155760533388161</v>
      </c>
      <c r="H21" s="3">
        <f>AVERAGE(G6:G19)</f>
        <v>48.521010483397049</v>
      </c>
      <c r="Q21" s="150">
        <v>2005</v>
      </c>
      <c r="R21" s="153">
        <v>12.071428571428571</v>
      </c>
      <c r="S21" s="153">
        <v>42.113297978187333</v>
      </c>
      <c r="T21" s="153">
        <v>1.7533333333333332</v>
      </c>
    </row>
    <row r="22" spans="1:20" ht="15" x14ac:dyDescent="0.25">
      <c r="A22">
        <v>1219870501</v>
      </c>
      <c r="B22" t="s">
        <v>205</v>
      </c>
      <c r="C22" s="2">
        <v>31912</v>
      </c>
      <c r="D22" s="3">
        <v>9</v>
      </c>
      <c r="F22" s="3">
        <f t="shared" si="0"/>
        <v>2.7432000000000003</v>
      </c>
      <c r="G22" s="3">
        <f t="shared" si="1"/>
        <v>45.458506989579675</v>
      </c>
      <c r="Q22" s="150">
        <v>2006</v>
      </c>
      <c r="R22" s="153">
        <v>8.9375</v>
      </c>
      <c r="S22" s="153">
        <v>45.762203850942022</v>
      </c>
      <c r="T22" s="153">
        <v>3.2339999999999995</v>
      </c>
    </row>
    <row r="23" spans="1:20" ht="15" x14ac:dyDescent="0.25">
      <c r="A23">
        <v>1219870502</v>
      </c>
      <c r="B23" t="s">
        <v>205</v>
      </c>
      <c r="C23" s="2">
        <v>31927</v>
      </c>
      <c r="D23" s="3">
        <v>8</v>
      </c>
      <c r="F23" s="3">
        <f t="shared" si="0"/>
        <v>2.4384000000000001</v>
      </c>
      <c r="G23" s="3">
        <f t="shared" si="1"/>
        <v>47.155760533388161</v>
      </c>
      <c r="Q23" s="150">
        <v>2007</v>
      </c>
      <c r="R23" s="157">
        <v>11.444444444444445</v>
      </c>
      <c r="S23" s="157">
        <v>42.672215107531478</v>
      </c>
      <c r="T23" s="157">
        <v>2.5666666666666669</v>
      </c>
    </row>
    <row r="24" spans="1:20" ht="15" x14ac:dyDescent="0.25">
      <c r="A24">
        <v>1219870601</v>
      </c>
      <c r="B24" t="s">
        <v>205</v>
      </c>
      <c r="C24" s="2">
        <v>31934</v>
      </c>
      <c r="D24" s="3">
        <v>9</v>
      </c>
      <c r="F24" s="3">
        <f t="shared" si="0"/>
        <v>2.7432000000000003</v>
      </c>
      <c r="G24" s="3">
        <f t="shared" si="1"/>
        <v>45.458506989579675</v>
      </c>
      <c r="Q24" s="150">
        <v>2008</v>
      </c>
      <c r="R24" s="155"/>
      <c r="S24" s="155"/>
      <c r="T24" s="156">
        <v>1.8849999999999998</v>
      </c>
    </row>
    <row r="25" spans="1:20" ht="15" x14ac:dyDescent="0.25">
      <c r="A25">
        <v>1219870602</v>
      </c>
      <c r="B25" t="s">
        <v>205</v>
      </c>
      <c r="C25" s="2">
        <v>31943</v>
      </c>
      <c r="D25" s="3">
        <v>8.5</v>
      </c>
      <c r="F25" s="3">
        <f t="shared" si="0"/>
        <v>2.5908000000000002</v>
      </c>
      <c r="G25" s="3">
        <f t="shared" si="1"/>
        <v>46.28215973301333</v>
      </c>
      <c r="Q25" s="150">
        <v>2009</v>
      </c>
      <c r="R25" s="155"/>
      <c r="S25" s="155"/>
      <c r="T25" s="156">
        <v>2.4333333333333331</v>
      </c>
    </row>
    <row r="26" spans="1:20" ht="15" x14ac:dyDescent="0.25">
      <c r="A26">
        <v>1219870603</v>
      </c>
      <c r="B26" t="s">
        <v>205</v>
      </c>
      <c r="C26" s="2">
        <v>31949</v>
      </c>
      <c r="D26" s="3">
        <v>8</v>
      </c>
      <c r="F26" s="3">
        <f t="shared" si="0"/>
        <v>2.4384000000000001</v>
      </c>
      <c r="G26" s="3">
        <f t="shared" si="1"/>
        <v>47.155760533388161</v>
      </c>
      <c r="Q26" s="150">
        <v>2010</v>
      </c>
      <c r="R26" s="156">
        <v>9.5</v>
      </c>
      <c r="S26" s="156">
        <v>45.906531444774316</v>
      </c>
      <c r="T26" s="156">
        <v>2.8</v>
      </c>
    </row>
    <row r="27" spans="1:20" x14ac:dyDescent="0.2">
      <c r="A27">
        <v>1219870604</v>
      </c>
      <c r="B27" t="s">
        <v>205</v>
      </c>
      <c r="C27" s="2">
        <v>31955</v>
      </c>
      <c r="D27" s="3">
        <v>8</v>
      </c>
      <c r="F27" s="3">
        <f t="shared" si="0"/>
        <v>2.4384000000000001</v>
      </c>
      <c r="G27" s="3">
        <f t="shared" si="1"/>
        <v>47.155760533388161</v>
      </c>
    </row>
    <row r="28" spans="1:20" x14ac:dyDescent="0.2">
      <c r="A28">
        <v>1219870701</v>
      </c>
      <c r="B28" t="s">
        <v>205</v>
      </c>
      <c r="C28" s="2">
        <v>31961</v>
      </c>
      <c r="D28" s="3">
        <v>7.5</v>
      </c>
      <c r="F28" s="3">
        <f t="shared" si="0"/>
        <v>2.286</v>
      </c>
      <c r="G28" s="3">
        <f t="shared" si="1"/>
        <v>48.085760622980558</v>
      </c>
    </row>
    <row r="29" spans="1:20" x14ac:dyDescent="0.2">
      <c r="A29">
        <v>1219870702</v>
      </c>
      <c r="B29" t="s">
        <v>205</v>
      </c>
      <c r="C29" s="2">
        <v>31969</v>
      </c>
      <c r="D29" s="3">
        <v>8</v>
      </c>
      <c r="F29" s="3">
        <f t="shared" si="0"/>
        <v>2.4384000000000001</v>
      </c>
      <c r="G29" s="3">
        <f t="shared" si="1"/>
        <v>47.155760533388161</v>
      </c>
    </row>
    <row r="30" spans="1:20" x14ac:dyDescent="0.2">
      <c r="A30">
        <v>1219870703</v>
      </c>
      <c r="B30" t="s">
        <v>205</v>
      </c>
      <c r="C30" s="2">
        <v>31976</v>
      </c>
      <c r="D30" s="3">
        <v>9</v>
      </c>
      <c r="F30" s="3">
        <f t="shared" si="0"/>
        <v>2.7432000000000003</v>
      </c>
      <c r="G30" s="3">
        <f t="shared" si="1"/>
        <v>45.458506989579675</v>
      </c>
    </row>
    <row r="31" spans="1:20" x14ac:dyDescent="0.2">
      <c r="A31">
        <v>1219870704</v>
      </c>
      <c r="B31" t="s">
        <v>205</v>
      </c>
      <c r="C31" s="2">
        <v>31983</v>
      </c>
      <c r="D31" s="3">
        <v>9</v>
      </c>
      <c r="F31" s="3">
        <f t="shared" si="0"/>
        <v>2.7432000000000003</v>
      </c>
      <c r="G31" s="3">
        <f t="shared" si="1"/>
        <v>45.458506989579675</v>
      </c>
    </row>
    <row r="32" spans="1:20" x14ac:dyDescent="0.2">
      <c r="A32">
        <v>1219870801</v>
      </c>
      <c r="B32" t="s">
        <v>205</v>
      </c>
      <c r="C32" s="2">
        <v>31990</v>
      </c>
      <c r="D32" s="3">
        <v>10</v>
      </c>
      <c r="F32" s="3">
        <f t="shared" si="0"/>
        <v>3.048</v>
      </c>
      <c r="G32" s="3">
        <f t="shared" si="1"/>
        <v>43.940261958950401</v>
      </c>
    </row>
    <row r="33" spans="1:8" x14ac:dyDescent="0.2">
      <c r="A33">
        <v>1219870802</v>
      </c>
      <c r="B33" t="s">
        <v>205</v>
      </c>
      <c r="C33" s="2">
        <v>32004</v>
      </c>
      <c r="D33" s="3">
        <v>9</v>
      </c>
      <c r="F33" s="3">
        <f t="shared" si="0"/>
        <v>2.7432000000000003</v>
      </c>
      <c r="G33" s="3">
        <f t="shared" si="1"/>
        <v>45.458506989579675</v>
      </c>
    </row>
    <row r="34" spans="1:8" x14ac:dyDescent="0.2">
      <c r="A34">
        <v>1219870803</v>
      </c>
      <c r="B34" t="s">
        <v>205</v>
      </c>
      <c r="C34" s="2">
        <v>32011</v>
      </c>
      <c r="D34" s="3">
        <v>9</v>
      </c>
      <c r="F34" s="3">
        <f t="shared" si="0"/>
        <v>2.7432000000000003</v>
      </c>
      <c r="G34" s="3">
        <f t="shared" si="1"/>
        <v>45.458506989579675</v>
      </c>
    </row>
    <row r="35" spans="1:8" x14ac:dyDescent="0.2">
      <c r="A35">
        <v>1219870804</v>
      </c>
      <c r="B35" t="s">
        <v>205</v>
      </c>
      <c r="C35" s="2">
        <v>32014</v>
      </c>
      <c r="D35" s="3">
        <v>9</v>
      </c>
      <c r="F35" s="3">
        <f t="shared" si="0"/>
        <v>2.7432000000000003</v>
      </c>
      <c r="G35" s="3">
        <f t="shared" si="1"/>
        <v>45.458506989579675</v>
      </c>
    </row>
    <row r="36" spans="1:8" x14ac:dyDescent="0.2">
      <c r="A36">
        <v>1219870901</v>
      </c>
      <c r="B36" t="s">
        <v>205</v>
      </c>
      <c r="C36" s="2">
        <v>32032</v>
      </c>
      <c r="D36" s="3">
        <v>9.5</v>
      </c>
      <c r="E36" s="3">
        <f>AVERAGE(D24:D35)</f>
        <v>8.6666666666666661</v>
      </c>
      <c r="F36" s="3">
        <f t="shared" si="0"/>
        <v>2.8956</v>
      </c>
      <c r="G36" s="3">
        <f t="shared" si="1"/>
        <v>44.679398331074999</v>
      </c>
      <c r="H36" s="3">
        <f>AVERAGE(G24:G35)</f>
        <v>46.043875487715574</v>
      </c>
    </row>
    <row r="37" spans="1:8" x14ac:dyDescent="0.2">
      <c r="A37">
        <v>1219880601</v>
      </c>
      <c r="B37" t="s">
        <v>205</v>
      </c>
      <c r="C37" s="2">
        <v>32298</v>
      </c>
      <c r="D37" s="3">
        <v>9</v>
      </c>
      <c r="F37" s="3">
        <f t="shared" si="0"/>
        <v>2.7432000000000003</v>
      </c>
      <c r="G37" s="3">
        <f t="shared" si="1"/>
        <v>45.458506989579675</v>
      </c>
    </row>
    <row r="38" spans="1:8" x14ac:dyDescent="0.2">
      <c r="A38">
        <v>1219880602</v>
      </c>
      <c r="B38" t="s">
        <v>205</v>
      </c>
      <c r="C38" s="2">
        <v>32305</v>
      </c>
      <c r="D38" s="3">
        <v>7.5</v>
      </c>
      <c r="F38" s="3">
        <f t="shared" si="0"/>
        <v>2.286</v>
      </c>
      <c r="G38" s="3">
        <f t="shared" si="1"/>
        <v>48.085760622980558</v>
      </c>
    </row>
    <row r="39" spans="1:8" x14ac:dyDescent="0.2">
      <c r="A39">
        <v>1219880603</v>
      </c>
      <c r="B39" t="s">
        <v>205</v>
      </c>
      <c r="C39" s="2">
        <v>32312</v>
      </c>
      <c r="D39" s="3">
        <v>9</v>
      </c>
      <c r="F39" s="3">
        <f t="shared" si="0"/>
        <v>2.7432000000000003</v>
      </c>
      <c r="G39" s="3">
        <f t="shared" si="1"/>
        <v>45.458506989579675</v>
      </c>
    </row>
    <row r="40" spans="1:8" x14ac:dyDescent="0.2">
      <c r="A40">
        <v>1219880604</v>
      </c>
      <c r="B40" t="s">
        <v>205</v>
      </c>
      <c r="C40" s="2">
        <v>32319</v>
      </c>
      <c r="D40" s="3">
        <v>8.5</v>
      </c>
      <c r="F40" s="3">
        <f t="shared" si="0"/>
        <v>2.5908000000000002</v>
      </c>
      <c r="G40" s="3">
        <f t="shared" si="1"/>
        <v>46.28215973301333</v>
      </c>
    </row>
    <row r="41" spans="1:8" x14ac:dyDescent="0.2">
      <c r="A41">
        <v>1219880701</v>
      </c>
      <c r="B41" t="s">
        <v>205</v>
      </c>
      <c r="C41" s="2">
        <v>32326</v>
      </c>
      <c r="D41" s="3">
        <v>8</v>
      </c>
      <c r="F41" s="3">
        <f t="shared" si="0"/>
        <v>2.4384000000000001</v>
      </c>
      <c r="G41" s="3">
        <f t="shared" si="1"/>
        <v>47.155760533388161</v>
      </c>
    </row>
    <row r="42" spans="1:8" x14ac:dyDescent="0.2">
      <c r="A42">
        <v>1219880702</v>
      </c>
      <c r="B42" t="s">
        <v>205</v>
      </c>
      <c r="C42" s="2">
        <v>32333</v>
      </c>
      <c r="D42" s="3">
        <v>7</v>
      </c>
      <c r="F42" s="3">
        <f t="shared" si="0"/>
        <v>2.1335999999999999</v>
      </c>
      <c r="G42" s="3">
        <f t="shared" si="1"/>
        <v>49.079947901107531</v>
      </c>
    </row>
    <row r="43" spans="1:8" x14ac:dyDescent="0.2">
      <c r="A43">
        <v>1219880703</v>
      </c>
      <c r="B43" t="s">
        <v>205</v>
      </c>
      <c r="C43" s="2">
        <v>32340</v>
      </c>
      <c r="D43" s="3">
        <v>6</v>
      </c>
      <c r="F43" s="3">
        <f t="shared" si="0"/>
        <v>1.8288000000000002</v>
      </c>
      <c r="G43" s="3">
        <f t="shared" si="1"/>
        <v>51.301259197418318</v>
      </c>
    </row>
    <row r="44" spans="1:8" x14ac:dyDescent="0.2">
      <c r="A44">
        <v>1219880704</v>
      </c>
      <c r="B44" t="s">
        <v>205</v>
      </c>
      <c r="C44" s="2">
        <v>32347</v>
      </c>
      <c r="D44" s="3">
        <v>6.5</v>
      </c>
      <c r="F44" s="3">
        <f t="shared" si="0"/>
        <v>1.9812000000000001</v>
      </c>
      <c r="G44" s="3">
        <f t="shared" si="1"/>
        <v>50.147843779842667</v>
      </c>
    </row>
    <row r="45" spans="1:8" x14ac:dyDescent="0.2">
      <c r="A45">
        <v>1219880705</v>
      </c>
      <c r="B45" t="s">
        <v>205</v>
      </c>
      <c r="C45" s="2">
        <v>32354</v>
      </c>
      <c r="D45" s="3">
        <v>6.5</v>
      </c>
      <c r="F45" s="3">
        <f t="shared" si="0"/>
        <v>1.9812000000000001</v>
      </c>
      <c r="G45" s="3">
        <f t="shared" si="1"/>
        <v>50.147843779842667</v>
      </c>
    </row>
    <row r="46" spans="1:8" x14ac:dyDescent="0.2">
      <c r="A46">
        <v>1219880801</v>
      </c>
      <c r="B46" t="s">
        <v>205</v>
      </c>
      <c r="C46" s="2">
        <v>32361</v>
      </c>
      <c r="D46" s="3">
        <v>7</v>
      </c>
      <c r="F46" s="3">
        <f t="shared" si="0"/>
        <v>2.1335999999999999</v>
      </c>
      <c r="G46" s="3">
        <f t="shared" si="1"/>
        <v>49.079947901107531</v>
      </c>
    </row>
    <row r="47" spans="1:8" x14ac:dyDescent="0.2">
      <c r="A47">
        <v>1219880802</v>
      </c>
      <c r="B47" t="s">
        <v>205</v>
      </c>
      <c r="C47" s="2">
        <v>32368</v>
      </c>
      <c r="D47" s="3">
        <v>7</v>
      </c>
      <c r="F47" s="3">
        <f t="shared" si="0"/>
        <v>2.1335999999999999</v>
      </c>
      <c r="G47" s="3">
        <f t="shared" si="1"/>
        <v>49.079947901107531</v>
      </c>
    </row>
    <row r="48" spans="1:8" x14ac:dyDescent="0.2">
      <c r="A48">
        <v>1219880803</v>
      </c>
      <c r="B48" t="s">
        <v>205</v>
      </c>
      <c r="C48" s="2">
        <v>32375</v>
      </c>
      <c r="D48" s="3">
        <v>7.5</v>
      </c>
      <c r="F48" s="3">
        <f t="shared" si="0"/>
        <v>2.286</v>
      </c>
      <c r="G48" s="3">
        <f t="shared" si="1"/>
        <v>48.085760622980558</v>
      </c>
    </row>
    <row r="49" spans="1:13" x14ac:dyDescent="0.2">
      <c r="A49">
        <v>1219880804</v>
      </c>
      <c r="B49" t="s">
        <v>205</v>
      </c>
      <c r="C49" s="2">
        <v>32382</v>
      </c>
      <c r="D49" s="3">
        <v>8</v>
      </c>
      <c r="F49" s="3">
        <f t="shared" si="0"/>
        <v>2.4384000000000001</v>
      </c>
      <c r="G49" s="3">
        <f t="shared" si="1"/>
        <v>47.155760533388161</v>
      </c>
    </row>
    <row r="50" spans="1:13" x14ac:dyDescent="0.2">
      <c r="A50">
        <v>1219880901</v>
      </c>
      <c r="B50" t="s">
        <v>205</v>
      </c>
      <c r="C50" s="2">
        <v>32389</v>
      </c>
      <c r="D50" s="3">
        <v>8</v>
      </c>
      <c r="F50" s="3">
        <f t="shared" si="0"/>
        <v>2.4384000000000001</v>
      </c>
      <c r="G50" s="3">
        <f t="shared" si="1"/>
        <v>47.155760533388161</v>
      </c>
    </row>
    <row r="51" spans="1:13" x14ac:dyDescent="0.2">
      <c r="A51">
        <v>1219880902</v>
      </c>
      <c r="B51" t="s">
        <v>205</v>
      </c>
      <c r="C51" s="2">
        <v>32396</v>
      </c>
      <c r="D51" s="3">
        <v>8.5</v>
      </c>
      <c r="E51" s="3">
        <f>AVERAGE(D37:D49)</f>
        <v>7.5</v>
      </c>
      <c r="F51" s="3">
        <f t="shared" si="0"/>
        <v>2.5908000000000002</v>
      </c>
      <c r="G51" s="3">
        <f t="shared" si="1"/>
        <v>46.28215973301333</v>
      </c>
      <c r="H51" s="3">
        <f>AVERAGE(G37:G49)</f>
        <v>48.193769729641254</v>
      </c>
    </row>
    <row r="52" spans="1:13" x14ac:dyDescent="0.2">
      <c r="A52">
        <v>1219900601</v>
      </c>
      <c r="B52" t="s">
        <v>205</v>
      </c>
      <c r="C52" s="2">
        <v>33043</v>
      </c>
      <c r="D52" s="3">
        <v>9.5</v>
      </c>
      <c r="F52" s="3">
        <f t="shared" si="0"/>
        <v>2.8956</v>
      </c>
      <c r="G52" s="3">
        <f t="shared" si="1"/>
        <v>44.679398331074999</v>
      </c>
    </row>
    <row r="53" spans="1:13" x14ac:dyDescent="0.2">
      <c r="A53">
        <v>1219900701</v>
      </c>
      <c r="B53" t="s">
        <v>205</v>
      </c>
      <c r="C53" s="2">
        <v>33057</v>
      </c>
      <c r="D53" s="3">
        <v>12</v>
      </c>
      <c r="F53" s="3">
        <f t="shared" si="0"/>
        <v>3.6576000000000004</v>
      </c>
      <c r="G53" s="3">
        <f t="shared" si="1"/>
        <v>41.313008325549511</v>
      </c>
    </row>
    <row r="54" spans="1:13" x14ac:dyDescent="0.2">
      <c r="A54">
        <v>1219900702</v>
      </c>
      <c r="B54" t="s">
        <v>205</v>
      </c>
      <c r="C54" s="2">
        <v>33065</v>
      </c>
      <c r="D54" s="3">
        <v>24.5</v>
      </c>
      <c r="F54" s="3">
        <f t="shared" si="0"/>
        <v>7.4676</v>
      </c>
      <c r="G54" s="3">
        <f t="shared" si="1"/>
        <v>31.027633525089282</v>
      </c>
      <c r="I54" s="3">
        <v>0.2</v>
      </c>
      <c r="K54" s="3">
        <f>(9.81*(LN(I54)))+30.6</f>
        <v>14.811414079021477</v>
      </c>
    </row>
    <row r="55" spans="1:13" x14ac:dyDescent="0.2">
      <c r="A55">
        <v>1219900703</v>
      </c>
      <c r="B55" t="s">
        <v>205</v>
      </c>
      <c r="C55" s="2">
        <v>33072</v>
      </c>
      <c r="D55" s="3">
        <v>10</v>
      </c>
      <c r="F55" s="3">
        <f t="shared" si="0"/>
        <v>3.048</v>
      </c>
      <c r="G55" s="3">
        <f t="shared" si="1"/>
        <v>43.940261958950401</v>
      </c>
    </row>
    <row r="56" spans="1:13" x14ac:dyDescent="0.2">
      <c r="A56">
        <v>1219900704</v>
      </c>
      <c r="B56" t="s">
        <v>205</v>
      </c>
      <c r="C56" s="2">
        <v>33079</v>
      </c>
      <c r="D56" s="3">
        <v>12</v>
      </c>
      <c r="F56" s="3">
        <f t="shared" si="0"/>
        <v>3.6576000000000004</v>
      </c>
      <c r="G56" s="3">
        <f t="shared" si="1"/>
        <v>41.313008325549511</v>
      </c>
      <c r="I56" s="3">
        <v>3.4</v>
      </c>
      <c r="K56" s="3">
        <f>(9.81*(LN(I56)))+30.6</f>
        <v>42.605236984212958</v>
      </c>
    </row>
    <row r="57" spans="1:13" x14ac:dyDescent="0.2">
      <c r="A57">
        <v>1219900801</v>
      </c>
      <c r="B57" t="s">
        <v>205</v>
      </c>
      <c r="C57" s="2">
        <v>33086</v>
      </c>
      <c r="D57" s="3">
        <v>14</v>
      </c>
      <c r="F57" s="3">
        <f t="shared" si="0"/>
        <v>4.2671999999999999</v>
      </c>
      <c r="G57" s="3">
        <f t="shared" si="1"/>
        <v>39.091697029238723</v>
      </c>
    </row>
    <row r="58" spans="1:13" x14ac:dyDescent="0.2">
      <c r="A58">
        <v>1219900802</v>
      </c>
      <c r="B58" t="s">
        <v>205</v>
      </c>
      <c r="C58" s="2">
        <v>33093</v>
      </c>
      <c r="D58" s="3">
        <v>14</v>
      </c>
      <c r="F58" s="3">
        <f t="shared" si="0"/>
        <v>4.2671999999999999</v>
      </c>
      <c r="G58" s="3">
        <f t="shared" si="1"/>
        <v>39.091697029238723</v>
      </c>
    </row>
    <row r="59" spans="1:13" x14ac:dyDescent="0.2">
      <c r="A59">
        <v>1219900803</v>
      </c>
      <c r="B59" t="s">
        <v>205</v>
      </c>
      <c r="C59" s="2">
        <v>33100</v>
      </c>
      <c r="D59" s="3">
        <v>15</v>
      </c>
      <c r="F59" s="3">
        <f t="shared" si="0"/>
        <v>4.5720000000000001</v>
      </c>
      <c r="G59" s="3">
        <f t="shared" si="1"/>
        <v>38.097509751111744</v>
      </c>
      <c r="I59" s="3">
        <v>1.8</v>
      </c>
      <c r="K59" s="3">
        <f>(9.81*(LN(I59)))+30.6</f>
        <v>36.366187182689792</v>
      </c>
    </row>
    <row r="60" spans="1:13" x14ac:dyDescent="0.2">
      <c r="A60">
        <v>1219900804</v>
      </c>
      <c r="B60" t="s">
        <v>205</v>
      </c>
      <c r="C60" s="2">
        <v>33107</v>
      </c>
      <c r="D60" s="3">
        <v>13</v>
      </c>
      <c r="F60" s="3">
        <f t="shared" si="0"/>
        <v>3.9624000000000001</v>
      </c>
      <c r="G60" s="3">
        <f t="shared" si="1"/>
        <v>40.159592907973853</v>
      </c>
    </row>
    <row r="61" spans="1:13" x14ac:dyDescent="0.2">
      <c r="A61">
        <v>1219900805</v>
      </c>
      <c r="B61" t="s">
        <v>205</v>
      </c>
      <c r="C61" s="2">
        <v>33114</v>
      </c>
      <c r="D61" s="3">
        <v>11</v>
      </c>
      <c r="F61" s="3">
        <f t="shared" si="0"/>
        <v>3.3528000000000002</v>
      </c>
      <c r="G61" s="3">
        <f t="shared" si="1"/>
        <v>42.566842267970074</v>
      </c>
      <c r="I61" s="3">
        <v>0.21</v>
      </c>
      <c r="K61" s="3">
        <f>(9.81*(LN(I61)))+30.6</f>
        <v>15.290045589523604</v>
      </c>
    </row>
    <row r="62" spans="1:13" x14ac:dyDescent="0.2">
      <c r="A62">
        <v>1219900901</v>
      </c>
      <c r="B62" t="s">
        <v>205</v>
      </c>
      <c r="C62" s="2">
        <v>33121</v>
      </c>
      <c r="D62" s="3">
        <v>13</v>
      </c>
      <c r="F62" s="3">
        <f t="shared" si="0"/>
        <v>3.9624000000000001</v>
      </c>
      <c r="G62" s="3">
        <f t="shared" si="1"/>
        <v>40.159592907973853</v>
      </c>
      <c r="M62" s="3" t="e">
        <f>AVERAGE(L62,H62)</f>
        <v>#DIV/0!</v>
      </c>
    </row>
    <row r="63" spans="1:13" x14ac:dyDescent="0.2">
      <c r="A63">
        <v>1219910601</v>
      </c>
      <c r="B63" t="s">
        <v>205</v>
      </c>
      <c r="C63" s="2">
        <v>33412</v>
      </c>
      <c r="D63" s="3">
        <v>12</v>
      </c>
      <c r="F63" s="3">
        <f t="shared" si="0"/>
        <v>3.6576000000000004</v>
      </c>
      <c r="G63" s="3">
        <f t="shared" si="1"/>
        <v>41.313008325549511</v>
      </c>
      <c r="I63" s="3">
        <v>0.4</v>
      </c>
      <c r="K63" s="3">
        <f>(9.81*(LN(I63)))+30.6</f>
        <v>21.611187920314542</v>
      </c>
    </row>
    <row r="64" spans="1:13" x14ac:dyDescent="0.2">
      <c r="A64">
        <v>1219910701</v>
      </c>
      <c r="B64" t="s">
        <v>205</v>
      </c>
      <c r="C64" s="2">
        <v>33426</v>
      </c>
      <c r="D64" s="3">
        <v>13</v>
      </c>
      <c r="F64" s="3">
        <f t="shared" si="0"/>
        <v>3.9624000000000001</v>
      </c>
      <c r="G64" s="3">
        <f t="shared" si="1"/>
        <v>40.159592907973853</v>
      </c>
      <c r="I64" s="3">
        <v>0.6</v>
      </c>
      <c r="K64" s="3">
        <f>(9.81*(LN(I64)))+30.6</f>
        <v>25.588800630855634</v>
      </c>
    </row>
    <row r="65" spans="1:13" x14ac:dyDescent="0.2">
      <c r="A65">
        <v>1219910702</v>
      </c>
      <c r="B65" t="s">
        <v>205</v>
      </c>
      <c r="C65" s="2">
        <v>33433</v>
      </c>
      <c r="D65" s="3">
        <v>15</v>
      </c>
      <c r="F65" s="3">
        <f t="shared" si="0"/>
        <v>4.5720000000000001</v>
      </c>
      <c r="G65" s="3">
        <f t="shared" si="1"/>
        <v>38.097509751111744</v>
      </c>
    </row>
    <row r="66" spans="1:13" x14ac:dyDescent="0.2">
      <c r="A66">
        <v>1219910703</v>
      </c>
      <c r="B66" t="s">
        <v>205</v>
      </c>
      <c r="C66" s="2">
        <v>33440</v>
      </c>
      <c r="D66" s="3">
        <v>14</v>
      </c>
      <c r="F66" s="3">
        <f t="shared" ref="F66:F129" si="2">D66*0.3048</f>
        <v>4.2671999999999999</v>
      </c>
      <c r="G66" s="3">
        <f t="shared" ref="G66:G129" si="3" xml:space="preserve"> 60-(14.41*(LN(F66)))</f>
        <v>39.091697029238723</v>
      </c>
      <c r="I66" s="3">
        <v>1.2</v>
      </c>
      <c r="K66" s="3">
        <f>(9.81*(LN(I66)))+30.6</f>
        <v>32.388574472148697</v>
      </c>
    </row>
    <row r="67" spans="1:13" x14ac:dyDescent="0.2">
      <c r="A67">
        <v>1219910801</v>
      </c>
      <c r="B67" t="s">
        <v>205</v>
      </c>
      <c r="C67" s="2">
        <v>33463</v>
      </c>
      <c r="D67" s="3">
        <v>8</v>
      </c>
      <c r="F67" s="3">
        <f t="shared" si="2"/>
        <v>2.4384000000000001</v>
      </c>
      <c r="G67" s="3">
        <f t="shared" si="3"/>
        <v>47.155760533388161</v>
      </c>
      <c r="I67" s="3">
        <v>1.8</v>
      </c>
      <c r="K67" s="3">
        <f>(9.81*(LN(I67)))+30.6</f>
        <v>36.366187182689792</v>
      </c>
    </row>
    <row r="68" spans="1:13" x14ac:dyDescent="0.2">
      <c r="A68">
        <v>1219910802</v>
      </c>
      <c r="B68" t="s">
        <v>205</v>
      </c>
      <c r="C68" s="2">
        <v>33475</v>
      </c>
      <c r="D68" s="3">
        <v>5</v>
      </c>
      <c r="F68" s="3">
        <f t="shared" si="2"/>
        <v>1.524</v>
      </c>
      <c r="G68" s="3">
        <f t="shared" si="3"/>
        <v>53.928512830819209</v>
      </c>
      <c r="I68" s="3">
        <v>1.7</v>
      </c>
      <c r="K68" s="3">
        <f>(9.81*(LN(I68)))+30.6</f>
        <v>35.805463142919891</v>
      </c>
    </row>
    <row r="69" spans="1:13" x14ac:dyDescent="0.2">
      <c r="A69">
        <v>1219910901</v>
      </c>
      <c r="B69" t="s">
        <v>205</v>
      </c>
      <c r="C69" s="2">
        <v>33484</v>
      </c>
      <c r="D69" s="3">
        <v>7</v>
      </c>
      <c r="F69" s="3">
        <f t="shared" si="2"/>
        <v>2.1335999999999999</v>
      </c>
      <c r="G69" s="3">
        <f t="shared" si="3"/>
        <v>49.079947901107531</v>
      </c>
    </row>
    <row r="70" spans="1:13" x14ac:dyDescent="0.2">
      <c r="A70">
        <v>1219910902</v>
      </c>
      <c r="B70" t="s">
        <v>205</v>
      </c>
      <c r="C70" s="2">
        <v>33489</v>
      </c>
      <c r="D70" s="3">
        <v>6</v>
      </c>
      <c r="F70" s="3">
        <f t="shared" si="2"/>
        <v>1.8288000000000002</v>
      </c>
      <c r="G70" s="3">
        <f t="shared" si="3"/>
        <v>51.301259197418318</v>
      </c>
      <c r="I70" s="3">
        <v>0.3</v>
      </c>
      <c r="J70" s="3">
        <f>AVERAGE(I63:I68)</f>
        <v>1.1400000000000001</v>
      </c>
      <c r="K70" s="3">
        <f>(9.81*(LN(I70)))+30.6</f>
        <v>18.78902678956257</v>
      </c>
      <c r="L70" s="3">
        <f>AVERAGE(K63:K68)</f>
        <v>30.352042669785714</v>
      </c>
      <c r="M70" s="3">
        <f>AVERAGE(H70,L70)</f>
        <v>30.352042669785714</v>
      </c>
    </row>
    <row r="71" spans="1:13" x14ac:dyDescent="0.2">
      <c r="A71">
        <v>1219920601</v>
      </c>
      <c r="B71" t="s">
        <v>205</v>
      </c>
      <c r="C71" s="2">
        <v>33777</v>
      </c>
      <c r="D71" s="3">
        <v>13</v>
      </c>
      <c r="F71" s="3">
        <f t="shared" si="2"/>
        <v>3.9624000000000001</v>
      </c>
      <c r="G71" s="3">
        <f t="shared" si="3"/>
        <v>40.159592907973853</v>
      </c>
      <c r="I71" s="3">
        <v>0.9</v>
      </c>
      <c r="K71" s="3">
        <f>(9.81*(LN(I71)))+30.6</f>
        <v>29.566413341396725</v>
      </c>
    </row>
    <row r="72" spans="1:13" x14ac:dyDescent="0.2">
      <c r="A72">
        <v>1219920602</v>
      </c>
      <c r="B72" t="s">
        <v>205</v>
      </c>
      <c r="C72" s="2">
        <v>33785</v>
      </c>
      <c r="D72" s="3">
        <v>14</v>
      </c>
      <c r="F72" s="3">
        <f t="shared" si="2"/>
        <v>4.2671999999999999</v>
      </c>
      <c r="G72" s="3">
        <f t="shared" si="3"/>
        <v>39.091697029238723</v>
      </c>
    </row>
    <row r="73" spans="1:13" x14ac:dyDescent="0.2">
      <c r="A73">
        <v>1219920701</v>
      </c>
      <c r="B73" t="s">
        <v>205</v>
      </c>
      <c r="C73" s="2">
        <v>33804</v>
      </c>
      <c r="D73" s="3">
        <v>18</v>
      </c>
      <c r="F73" s="3">
        <f t="shared" si="2"/>
        <v>5.4864000000000006</v>
      </c>
      <c r="G73" s="3">
        <f t="shared" si="3"/>
        <v>35.470256117710861</v>
      </c>
    </row>
    <row r="74" spans="1:13" x14ac:dyDescent="0.2">
      <c r="A74">
        <v>1219920702</v>
      </c>
      <c r="B74" t="s">
        <v>205</v>
      </c>
      <c r="C74" s="2">
        <v>33811</v>
      </c>
      <c r="D74" s="3">
        <v>16</v>
      </c>
      <c r="F74" s="3">
        <f t="shared" si="2"/>
        <v>4.8768000000000002</v>
      </c>
      <c r="G74" s="3">
        <f t="shared" si="3"/>
        <v>37.167509661519347</v>
      </c>
    </row>
    <row r="75" spans="1:13" x14ac:dyDescent="0.2">
      <c r="A75">
        <v>1219920801</v>
      </c>
      <c r="B75" t="s">
        <v>205</v>
      </c>
      <c r="C75" s="2">
        <v>33819</v>
      </c>
      <c r="D75" s="3">
        <v>13</v>
      </c>
      <c r="F75" s="3">
        <f t="shared" si="2"/>
        <v>3.9624000000000001</v>
      </c>
      <c r="G75" s="3">
        <f t="shared" si="3"/>
        <v>40.159592907973853</v>
      </c>
    </row>
    <row r="76" spans="1:13" x14ac:dyDescent="0.2">
      <c r="A76">
        <v>1219920802</v>
      </c>
      <c r="B76" t="s">
        <v>205</v>
      </c>
      <c r="C76" s="2">
        <v>33832</v>
      </c>
      <c r="D76" s="3">
        <v>15</v>
      </c>
      <c r="F76" s="3">
        <f t="shared" si="2"/>
        <v>4.5720000000000001</v>
      </c>
      <c r="G76" s="3">
        <f t="shared" si="3"/>
        <v>38.097509751111744</v>
      </c>
      <c r="I76" s="3">
        <v>0.9</v>
      </c>
      <c r="K76" s="3">
        <f>(9.81*(LN(I76)))+30.6</f>
        <v>29.566413341396725</v>
      </c>
    </row>
    <row r="77" spans="1:13" x14ac:dyDescent="0.2">
      <c r="A77">
        <v>1219920803</v>
      </c>
      <c r="B77" t="s">
        <v>205</v>
      </c>
      <c r="C77" s="2">
        <v>33839</v>
      </c>
      <c r="D77" s="3">
        <v>11</v>
      </c>
      <c r="F77" s="3">
        <f t="shared" si="2"/>
        <v>3.3528000000000002</v>
      </c>
      <c r="G77" s="3">
        <f t="shared" si="3"/>
        <v>42.566842267970074</v>
      </c>
    </row>
    <row r="78" spans="1:13" x14ac:dyDescent="0.2">
      <c r="A78">
        <v>1219920901</v>
      </c>
      <c r="B78" t="s">
        <v>205</v>
      </c>
      <c r="C78" s="2">
        <v>33848</v>
      </c>
      <c r="D78" s="3">
        <v>8</v>
      </c>
      <c r="E78" s="3">
        <f>AVERAGE(D71:D77)</f>
        <v>14.285714285714286</v>
      </c>
      <c r="F78" s="3">
        <f t="shared" si="2"/>
        <v>2.4384000000000001</v>
      </c>
      <c r="G78" s="3">
        <f t="shared" si="3"/>
        <v>47.155760533388161</v>
      </c>
      <c r="H78" s="3">
        <f>AVERAGE(G71:G77)</f>
        <v>38.959000091928353</v>
      </c>
      <c r="I78" s="3">
        <v>0.1</v>
      </c>
      <c r="K78" s="3">
        <f>(9.81*(LN(I78)))+30.6</f>
        <v>8.0116402377284146</v>
      </c>
      <c r="M78" s="3">
        <f>AVERAGE(H78,L78)</f>
        <v>38.959000091928353</v>
      </c>
    </row>
    <row r="79" spans="1:13" x14ac:dyDescent="0.2">
      <c r="A79">
        <v>1219930601</v>
      </c>
      <c r="B79" t="s">
        <v>205</v>
      </c>
      <c r="C79" s="2">
        <v>34147</v>
      </c>
      <c r="D79" s="3">
        <v>9</v>
      </c>
      <c r="F79" s="3">
        <f t="shared" si="2"/>
        <v>2.7432000000000003</v>
      </c>
      <c r="G79" s="3">
        <f t="shared" si="3"/>
        <v>45.458506989579675</v>
      </c>
    </row>
    <row r="80" spans="1:13" x14ac:dyDescent="0.2">
      <c r="A80">
        <v>1219930701</v>
      </c>
      <c r="B80" t="s">
        <v>205</v>
      </c>
      <c r="C80" s="2">
        <v>34154</v>
      </c>
      <c r="D80" s="3">
        <v>10</v>
      </c>
      <c r="F80" s="3">
        <f t="shared" si="2"/>
        <v>3.048</v>
      </c>
      <c r="G80" s="3">
        <f t="shared" si="3"/>
        <v>43.940261958950401</v>
      </c>
    </row>
    <row r="81" spans="1:11" x14ac:dyDescent="0.2">
      <c r="A81">
        <v>1219930702</v>
      </c>
      <c r="B81" t="s">
        <v>205</v>
      </c>
      <c r="C81" s="2">
        <v>34166</v>
      </c>
      <c r="D81" s="3">
        <v>8</v>
      </c>
      <c r="F81" s="3">
        <f t="shared" si="2"/>
        <v>2.4384000000000001</v>
      </c>
      <c r="G81" s="3">
        <f t="shared" si="3"/>
        <v>47.155760533388161</v>
      </c>
    </row>
    <row r="82" spans="1:11" x14ac:dyDescent="0.2">
      <c r="A82">
        <v>1219930703</v>
      </c>
      <c r="B82" t="s">
        <v>205</v>
      </c>
      <c r="C82" s="2">
        <v>34174</v>
      </c>
      <c r="D82" s="3">
        <v>7</v>
      </c>
      <c r="F82" s="3">
        <f t="shared" si="2"/>
        <v>2.1335999999999999</v>
      </c>
      <c r="G82" s="3">
        <f t="shared" si="3"/>
        <v>49.079947901107531</v>
      </c>
    </row>
    <row r="83" spans="1:11" x14ac:dyDescent="0.2">
      <c r="A83">
        <v>1219930704</v>
      </c>
      <c r="B83" t="s">
        <v>205</v>
      </c>
      <c r="C83" s="2">
        <v>34180</v>
      </c>
      <c r="D83" s="3">
        <v>6.5</v>
      </c>
      <c r="F83" s="3">
        <f t="shared" si="2"/>
        <v>1.9812000000000001</v>
      </c>
      <c r="G83" s="3">
        <f t="shared" si="3"/>
        <v>50.147843779842667</v>
      </c>
    </row>
    <row r="84" spans="1:11" x14ac:dyDescent="0.2">
      <c r="A84">
        <v>1219930801</v>
      </c>
      <c r="B84" t="s">
        <v>205</v>
      </c>
      <c r="C84" s="2">
        <v>34188</v>
      </c>
      <c r="D84" s="3">
        <v>7</v>
      </c>
      <c r="F84" s="3">
        <f t="shared" si="2"/>
        <v>2.1335999999999999</v>
      </c>
      <c r="G84" s="3">
        <f t="shared" si="3"/>
        <v>49.079947901107531</v>
      </c>
    </row>
    <row r="85" spans="1:11" x14ac:dyDescent="0.2">
      <c r="A85">
        <v>1219930802</v>
      </c>
      <c r="B85" t="s">
        <v>205</v>
      </c>
      <c r="C85" s="2">
        <v>34197</v>
      </c>
      <c r="D85" s="3">
        <v>6.5</v>
      </c>
      <c r="F85" s="3">
        <f t="shared" si="2"/>
        <v>1.9812000000000001</v>
      </c>
      <c r="G85" s="3">
        <f t="shared" si="3"/>
        <v>50.147843779842667</v>
      </c>
    </row>
    <row r="86" spans="1:11" x14ac:dyDescent="0.2">
      <c r="A86">
        <v>1219930803</v>
      </c>
      <c r="B86" t="s">
        <v>205</v>
      </c>
      <c r="C86" s="2">
        <v>34203</v>
      </c>
      <c r="D86" s="3">
        <v>6.5</v>
      </c>
      <c r="F86" s="3">
        <f t="shared" si="2"/>
        <v>1.9812000000000001</v>
      </c>
      <c r="G86" s="3">
        <f t="shared" si="3"/>
        <v>50.147843779842667</v>
      </c>
    </row>
    <row r="87" spans="1:11" x14ac:dyDescent="0.2">
      <c r="A87">
        <v>1219930804</v>
      </c>
      <c r="B87" t="s">
        <v>205</v>
      </c>
      <c r="C87" s="2">
        <v>34212</v>
      </c>
      <c r="D87" s="3">
        <v>6.5</v>
      </c>
      <c r="F87" s="3">
        <f t="shared" si="2"/>
        <v>1.9812000000000001</v>
      </c>
      <c r="G87" s="3">
        <f t="shared" si="3"/>
        <v>50.147843779842667</v>
      </c>
    </row>
    <row r="88" spans="1:11" x14ac:dyDescent="0.2">
      <c r="A88">
        <v>1219930901</v>
      </c>
      <c r="B88" t="s">
        <v>205</v>
      </c>
      <c r="C88" s="2">
        <v>34218</v>
      </c>
      <c r="D88" s="3">
        <v>6.5</v>
      </c>
      <c r="F88" s="3">
        <f t="shared" si="2"/>
        <v>1.9812000000000001</v>
      </c>
      <c r="G88" s="3">
        <f t="shared" si="3"/>
        <v>50.147843779842667</v>
      </c>
    </row>
    <row r="89" spans="1:11" x14ac:dyDescent="0.2">
      <c r="A89">
        <v>1219930902</v>
      </c>
      <c r="B89" t="s">
        <v>205</v>
      </c>
      <c r="C89" s="2">
        <v>34225</v>
      </c>
      <c r="D89" s="3">
        <v>6</v>
      </c>
      <c r="F89" s="3">
        <f t="shared" si="2"/>
        <v>1.8288000000000002</v>
      </c>
      <c r="G89" s="3">
        <f t="shared" si="3"/>
        <v>51.301259197418318</v>
      </c>
    </row>
    <row r="90" spans="1:11" x14ac:dyDescent="0.2">
      <c r="A90">
        <v>1219940501</v>
      </c>
      <c r="B90" t="s">
        <v>205</v>
      </c>
      <c r="C90" s="2">
        <v>34485</v>
      </c>
      <c r="D90" s="3">
        <v>14</v>
      </c>
      <c r="F90" s="3">
        <f t="shared" si="2"/>
        <v>4.2671999999999999</v>
      </c>
      <c r="G90" s="3">
        <f t="shared" si="3"/>
        <v>39.091697029238723</v>
      </c>
      <c r="I90" s="3">
        <v>0.2</v>
      </c>
      <c r="K90" s="3">
        <f>(9.81*(LN(I90)))+30.6</f>
        <v>14.811414079021477</v>
      </c>
    </row>
    <row r="91" spans="1:11" x14ac:dyDescent="0.2">
      <c r="A91">
        <v>1219940601</v>
      </c>
      <c r="B91" t="s">
        <v>205</v>
      </c>
      <c r="C91" s="2">
        <v>34497</v>
      </c>
      <c r="D91" s="3">
        <v>15</v>
      </c>
      <c r="F91" s="3">
        <f t="shared" si="2"/>
        <v>4.5720000000000001</v>
      </c>
      <c r="G91" s="3">
        <f t="shared" si="3"/>
        <v>38.097509751111744</v>
      </c>
      <c r="I91" s="3">
        <v>0.6</v>
      </c>
      <c r="K91" s="3">
        <f>(9.81*(LN(I91)))+30.6</f>
        <v>25.588800630855634</v>
      </c>
    </row>
    <row r="92" spans="1:11" x14ac:dyDescent="0.2">
      <c r="A92">
        <v>1219940602</v>
      </c>
      <c r="B92" t="s">
        <v>205</v>
      </c>
      <c r="C92" s="2">
        <v>34505</v>
      </c>
      <c r="D92" s="3">
        <v>24</v>
      </c>
      <c r="F92" s="3">
        <f t="shared" si="2"/>
        <v>7.3152000000000008</v>
      </c>
      <c r="G92" s="3">
        <f t="shared" si="3"/>
        <v>31.324757453680697</v>
      </c>
    </row>
    <row r="93" spans="1:11" x14ac:dyDescent="0.2">
      <c r="A93">
        <v>1219940603</v>
      </c>
      <c r="B93" t="s">
        <v>205</v>
      </c>
      <c r="C93" s="2">
        <v>34511</v>
      </c>
      <c r="D93" s="3">
        <v>12</v>
      </c>
      <c r="F93" s="3">
        <f t="shared" si="2"/>
        <v>3.6576000000000004</v>
      </c>
      <c r="G93" s="3">
        <f t="shared" si="3"/>
        <v>41.313008325549511</v>
      </c>
      <c r="I93" s="3">
        <v>1.94</v>
      </c>
      <c r="K93" s="3">
        <f>(9.81*(LN(I93)))+30.6</f>
        <v>37.100969015868074</v>
      </c>
    </row>
    <row r="94" spans="1:11" x14ac:dyDescent="0.2">
      <c r="A94">
        <v>1219940701</v>
      </c>
      <c r="B94" t="s">
        <v>205</v>
      </c>
      <c r="C94" s="2">
        <v>34518</v>
      </c>
      <c r="D94" s="3">
        <v>8</v>
      </c>
      <c r="F94" s="3">
        <f t="shared" si="2"/>
        <v>2.4384000000000001</v>
      </c>
      <c r="G94" s="3">
        <f t="shared" si="3"/>
        <v>47.155760533388161</v>
      </c>
    </row>
    <row r="95" spans="1:11" x14ac:dyDescent="0.2">
      <c r="A95">
        <v>1219940702</v>
      </c>
      <c r="B95" t="s">
        <v>205</v>
      </c>
      <c r="C95" s="2">
        <v>34525</v>
      </c>
      <c r="D95" s="3">
        <v>8</v>
      </c>
      <c r="F95" s="3">
        <f t="shared" si="2"/>
        <v>2.4384000000000001</v>
      </c>
      <c r="G95" s="3">
        <f t="shared" si="3"/>
        <v>47.155760533388161</v>
      </c>
      <c r="I95" s="3">
        <v>1.39</v>
      </c>
      <c r="K95" s="3">
        <f>(9.81*(LN(I95)))+30.6</f>
        <v>33.830469759468912</v>
      </c>
    </row>
    <row r="96" spans="1:11" x14ac:dyDescent="0.2">
      <c r="A96">
        <v>1219940703</v>
      </c>
      <c r="B96" t="s">
        <v>205</v>
      </c>
      <c r="C96" s="2">
        <v>34533</v>
      </c>
      <c r="D96" s="3">
        <v>8.5</v>
      </c>
      <c r="F96" s="3">
        <f t="shared" si="2"/>
        <v>2.5908000000000002</v>
      </c>
      <c r="G96" s="3">
        <f t="shared" si="3"/>
        <v>46.28215973301333</v>
      </c>
    </row>
    <row r="97" spans="1:13" x14ac:dyDescent="0.2">
      <c r="A97">
        <v>1219940704</v>
      </c>
      <c r="B97" t="s">
        <v>205</v>
      </c>
      <c r="C97" s="2">
        <v>34539</v>
      </c>
      <c r="D97" s="3">
        <v>9</v>
      </c>
      <c r="F97" s="3">
        <f t="shared" si="2"/>
        <v>2.7432000000000003</v>
      </c>
      <c r="G97" s="3">
        <f t="shared" si="3"/>
        <v>45.458506989579675</v>
      </c>
      <c r="I97" s="3">
        <v>3.18</v>
      </c>
      <c r="K97" s="3">
        <f>(9.81*(LN(I97)))+30.6</f>
        <v>41.94900454053036</v>
      </c>
    </row>
    <row r="98" spans="1:13" x14ac:dyDescent="0.2">
      <c r="A98">
        <v>1219940801</v>
      </c>
      <c r="B98" t="s">
        <v>205</v>
      </c>
      <c r="C98" s="2">
        <v>34553</v>
      </c>
      <c r="D98" s="3">
        <v>8.5</v>
      </c>
      <c r="F98" s="3">
        <f t="shared" si="2"/>
        <v>2.5908000000000002</v>
      </c>
      <c r="G98" s="3">
        <f t="shared" si="3"/>
        <v>46.28215973301333</v>
      </c>
      <c r="I98" s="3">
        <v>2.48</v>
      </c>
      <c r="K98" s="3">
        <f>(9.81*(LN(I98)))+30.6</f>
        <v>39.510016475335298</v>
      </c>
    </row>
    <row r="99" spans="1:13" x14ac:dyDescent="0.2">
      <c r="A99">
        <v>1219940802</v>
      </c>
      <c r="B99" t="s">
        <v>205</v>
      </c>
      <c r="C99" s="2">
        <v>34567</v>
      </c>
      <c r="D99" s="3">
        <v>9</v>
      </c>
      <c r="F99" s="3">
        <f t="shared" si="2"/>
        <v>2.7432000000000003</v>
      </c>
      <c r="G99" s="3">
        <f t="shared" si="3"/>
        <v>45.458506989579675</v>
      </c>
      <c r="I99" s="3">
        <v>1.0900000000000001</v>
      </c>
      <c r="K99" s="3">
        <f>(9.81*(LN(I99)))+30.6</f>
        <v>31.445403200124726</v>
      </c>
    </row>
    <row r="100" spans="1:13" x14ac:dyDescent="0.2">
      <c r="A100">
        <v>1219940901</v>
      </c>
      <c r="B100" t="s">
        <v>205</v>
      </c>
      <c r="C100" s="2">
        <v>34580</v>
      </c>
      <c r="D100" s="3">
        <v>8</v>
      </c>
      <c r="E100" s="3">
        <f>AVERAGE(D91:D99)</f>
        <v>11.333333333333334</v>
      </c>
      <c r="F100" s="3">
        <f t="shared" si="2"/>
        <v>2.4384000000000001</v>
      </c>
      <c r="G100" s="3">
        <f t="shared" si="3"/>
        <v>47.155760533388161</v>
      </c>
      <c r="H100" s="3">
        <f>AVERAGE(G91:G99)</f>
        <v>43.169792226922695</v>
      </c>
      <c r="I100" s="3">
        <v>1.7</v>
      </c>
      <c r="J100" s="3">
        <f>AVERAGE(I91:I99)</f>
        <v>1.78</v>
      </c>
      <c r="K100" s="3">
        <f>(9.81*(LN(I100)))+30.6</f>
        <v>35.805463142919891</v>
      </c>
      <c r="L100" s="3">
        <f>AVERAGE(K91:K99)</f>
        <v>34.90411060369717</v>
      </c>
      <c r="M100" s="3">
        <f>AVERAGE(L100,H100)</f>
        <v>39.036951415309929</v>
      </c>
    </row>
    <row r="101" spans="1:13" x14ac:dyDescent="0.2">
      <c r="A101">
        <v>1219950601</v>
      </c>
      <c r="B101" t="s">
        <v>205</v>
      </c>
      <c r="C101" s="2">
        <v>34867</v>
      </c>
      <c r="D101" s="3">
        <v>8</v>
      </c>
      <c r="F101" s="3">
        <f t="shared" si="2"/>
        <v>2.4384000000000001</v>
      </c>
      <c r="G101" s="3">
        <f t="shared" si="3"/>
        <v>47.155760533388161</v>
      </c>
      <c r="I101" s="3">
        <v>1.4</v>
      </c>
      <c r="K101" s="3">
        <f>(9.81*(LN(I101)))+30.6</f>
        <v>33.9007926412541</v>
      </c>
    </row>
    <row r="102" spans="1:13" x14ac:dyDescent="0.2">
      <c r="A102">
        <v>1219950602</v>
      </c>
      <c r="B102" t="s">
        <v>205</v>
      </c>
      <c r="C102" s="2">
        <v>34875</v>
      </c>
      <c r="D102" s="3">
        <v>7</v>
      </c>
      <c r="F102" s="3">
        <f t="shared" si="2"/>
        <v>2.1335999999999999</v>
      </c>
      <c r="G102" s="3">
        <f t="shared" si="3"/>
        <v>49.079947901107531</v>
      </c>
    </row>
    <row r="103" spans="1:13" x14ac:dyDescent="0.2">
      <c r="A103">
        <v>1219950701</v>
      </c>
      <c r="B103" t="s">
        <v>205</v>
      </c>
      <c r="C103" s="2">
        <v>34882</v>
      </c>
      <c r="D103" s="3">
        <v>5</v>
      </c>
      <c r="F103" s="3">
        <f t="shared" si="2"/>
        <v>1.524</v>
      </c>
      <c r="G103" s="3">
        <f t="shared" si="3"/>
        <v>53.928512830819209</v>
      </c>
      <c r="I103" s="3">
        <v>2.6</v>
      </c>
      <c r="K103" s="3">
        <f>(9.81*(LN(I103)))+30.6</f>
        <v>39.973567275719148</v>
      </c>
    </row>
    <row r="104" spans="1:13" x14ac:dyDescent="0.2">
      <c r="A104">
        <v>1219950702</v>
      </c>
      <c r="B104" t="s">
        <v>205</v>
      </c>
      <c r="C104" s="2">
        <v>34888</v>
      </c>
      <c r="D104" s="3">
        <v>5.5</v>
      </c>
      <c r="F104" s="3">
        <f t="shared" si="2"/>
        <v>1.6764000000000001</v>
      </c>
      <c r="G104" s="3">
        <f t="shared" si="3"/>
        <v>52.555093139838888</v>
      </c>
    </row>
    <row r="105" spans="1:13" x14ac:dyDescent="0.2">
      <c r="A105">
        <v>1219950703</v>
      </c>
      <c r="B105" t="s">
        <v>205</v>
      </c>
      <c r="C105" s="2">
        <v>34903</v>
      </c>
      <c r="D105" s="3">
        <v>8</v>
      </c>
      <c r="F105" s="3">
        <f t="shared" si="2"/>
        <v>2.4384000000000001</v>
      </c>
      <c r="G105" s="3">
        <f t="shared" si="3"/>
        <v>47.155760533388161</v>
      </c>
      <c r="I105" s="3">
        <v>3</v>
      </c>
      <c r="K105" s="3">
        <f>(9.81*(LN(I105)))+30.6</f>
        <v>41.377386551834157</v>
      </c>
    </row>
    <row r="106" spans="1:13" x14ac:dyDescent="0.2">
      <c r="A106">
        <v>1219950801</v>
      </c>
      <c r="B106" t="s">
        <v>205</v>
      </c>
      <c r="C106" s="2">
        <v>34916</v>
      </c>
      <c r="D106" s="3">
        <v>8</v>
      </c>
      <c r="F106" s="3">
        <f t="shared" si="2"/>
        <v>2.4384000000000001</v>
      </c>
      <c r="G106" s="3">
        <f t="shared" si="3"/>
        <v>47.155760533388161</v>
      </c>
    </row>
    <row r="107" spans="1:13" x14ac:dyDescent="0.2">
      <c r="A107">
        <v>1219950802</v>
      </c>
      <c r="B107" t="s">
        <v>205</v>
      </c>
      <c r="C107" s="2">
        <v>34923</v>
      </c>
      <c r="D107" s="3">
        <v>8</v>
      </c>
      <c r="F107" s="3">
        <f t="shared" si="2"/>
        <v>2.4384000000000001</v>
      </c>
      <c r="G107" s="3">
        <f t="shared" si="3"/>
        <v>47.155760533388161</v>
      </c>
      <c r="I107" s="3">
        <v>1.7</v>
      </c>
      <c r="K107" s="3">
        <f>(9.81*(LN(I107)))+30.6</f>
        <v>35.805463142919891</v>
      </c>
    </row>
    <row r="108" spans="1:13" x14ac:dyDescent="0.2">
      <c r="A108">
        <v>1219950803</v>
      </c>
      <c r="B108" t="s">
        <v>205</v>
      </c>
      <c r="C108" s="2">
        <v>34931</v>
      </c>
      <c r="D108" s="3">
        <v>8</v>
      </c>
      <c r="F108" s="3">
        <f t="shared" si="2"/>
        <v>2.4384000000000001</v>
      </c>
      <c r="G108" s="3">
        <f t="shared" si="3"/>
        <v>47.155760533388161</v>
      </c>
    </row>
    <row r="109" spans="1:13" x14ac:dyDescent="0.2">
      <c r="A109">
        <v>1219950804</v>
      </c>
      <c r="B109" t="s">
        <v>205</v>
      </c>
      <c r="C109" s="2">
        <v>34938</v>
      </c>
      <c r="D109" s="3">
        <v>8</v>
      </c>
      <c r="F109" s="3">
        <f t="shared" si="2"/>
        <v>2.4384000000000001</v>
      </c>
      <c r="G109" s="3">
        <f t="shared" si="3"/>
        <v>47.155760533388161</v>
      </c>
      <c r="I109" s="3">
        <v>2.8</v>
      </c>
      <c r="K109" s="3">
        <f>(9.81*(LN(I109)))+30.6</f>
        <v>40.70056648254716</v>
      </c>
    </row>
    <row r="110" spans="1:13" x14ac:dyDescent="0.2">
      <c r="A110">
        <v>1219950901</v>
      </c>
      <c r="B110" t="s">
        <v>205</v>
      </c>
      <c r="C110" s="2">
        <v>34951</v>
      </c>
      <c r="D110" s="3">
        <v>7</v>
      </c>
      <c r="E110" s="3">
        <f>AVERAGE(D101:D109)</f>
        <v>7.2777777777777777</v>
      </c>
      <c r="F110" s="3">
        <f t="shared" si="2"/>
        <v>2.1335999999999999</v>
      </c>
      <c r="G110" s="3">
        <f t="shared" si="3"/>
        <v>49.079947901107531</v>
      </c>
      <c r="H110" s="3">
        <f>AVERAGE(G101:G109)</f>
        <v>48.722013008010514</v>
      </c>
      <c r="I110" s="3">
        <v>2.9</v>
      </c>
      <c r="J110" s="3">
        <f>AVERAGE(I101:I109)</f>
        <v>2.2999999999999998</v>
      </c>
      <c r="K110" s="3">
        <f>(9.81*(LN(I110)))+30.6</f>
        <v>41.04481232989572</v>
      </c>
      <c r="L110" s="3">
        <f>AVERAGE(K101:K109)</f>
        <v>38.351555218854891</v>
      </c>
      <c r="M110" s="3">
        <f>AVERAGE(L110,H110)</f>
        <v>43.536784113432702</v>
      </c>
    </row>
    <row r="111" spans="1:13" x14ac:dyDescent="0.2">
      <c r="A111">
        <v>1219960601</v>
      </c>
      <c r="B111" t="s">
        <v>205</v>
      </c>
      <c r="C111" s="2">
        <v>35239</v>
      </c>
      <c r="D111" s="3">
        <v>19</v>
      </c>
      <c r="F111" s="3">
        <f t="shared" si="2"/>
        <v>5.7911999999999999</v>
      </c>
      <c r="G111" s="3">
        <f t="shared" si="3"/>
        <v>34.691147459206192</v>
      </c>
      <c r="I111" s="3">
        <v>0.82</v>
      </c>
      <c r="K111" s="3">
        <f>(9.81*(LN(I111)))+30.6</f>
        <v>28.653196291119148</v>
      </c>
    </row>
    <row r="112" spans="1:13" x14ac:dyDescent="0.2">
      <c r="A112">
        <v>1219960602</v>
      </c>
      <c r="B112" t="s">
        <v>205</v>
      </c>
      <c r="C112" s="2">
        <v>35246</v>
      </c>
      <c r="D112" s="3">
        <v>17</v>
      </c>
      <c r="F112" s="3">
        <f t="shared" si="2"/>
        <v>5.1816000000000004</v>
      </c>
      <c r="G112" s="3">
        <f t="shared" si="3"/>
        <v>36.293908861144516</v>
      </c>
    </row>
    <row r="113" spans="1:13" x14ac:dyDescent="0.2">
      <c r="A113">
        <v>1219960701</v>
      </c>
      <c r="B113" t="s">
        <v>205</v>
      </c>
      <c r="C113" s="2">
        <v>35260</v>
      </c>
      <c r="D113" s="3">
        <v>12</v>
      </c>
      <c r="F113" s="3">
        <f t="shared" si="2"/>
        <v>3.6576000000000004</v>
      </c>
      <c r="G113" s="3">
        <f t="shared" si="3"/>
        <v>41.313008325549511</v>
      </c>
      <c r="I113" s="3">
        <v>1</v>
      </c>
      <c r="K113" s="3">
        <f>(9.81*(LN(I113)))+30.6</f>
        <v>30.6</v>
      </c>
    </row>
    <row r="114" spans="1:13" x14ac:dyDescent="0.2">
      <c r="A114">
        <v>1219960702</v>
      </c>
      <c r="B114" t="s">
        <v>205</v>
      </c>
      <c r="C114" s="2">
        <v>35266</v>
      </c>
      <c r="D114" s="3">
        <v>14</v>
      </c>
      <c r="F114" s="3">
        <f t="shared" si="2"/>
        <v>4.2671999999999999</v>
      </c>
      <c r="G114" s="3">
        <f t="shared" si="3"/>
        <v>39.091697029238723</v>
      </c>
    </row>
    <row r="115" spans="1:13" x14ac:dyDescent="0.2">
      <c r="A115">
        <v>1219960801</v>
      </c>
      <c r="B115" t="s">
        <v>205</v>
      </c>
      <c r="C115" s="2">
        <v>35279</v>
      </c>
      <c r="D115" s="3">
        <v>12</v>
      </c>
      <c r="F115" s="3">
        <f t="shared" si="2"/>
        <v>3.6576000000000004</v>
      </c>
      <c r="G115" s="3">
        <f t="shared" si="3"/>
        <v>41.313008325549511</v>
      </c>
      <c r="I115" s="3">
        <v>2.1</v>
      </c>
      <c r="K115" s="3">
        <f>(9.81*(LN(I115)))+30.6</f>
        <v>37.878405351795195</v>
      </c>
    </row>
    <row r="116" spans="1:13" x14ac:dyDescent="0.2">
      <c r="A116">
        <v>1219960802</v>
      </c>
      <c r="B116" t="s">
        <v>205</v>
      </c>
      <c r="C116" s="2">
        <v>35287</v>
      </c>
      <c r="D116" s="3">
        <v>12</v>
      </c>
      <c r="F116" s="3">
        <f t="shared" si="2"/>
        <v>3.6576000000000004</v>
      </c>
      <c r="G116" s="3">
        <f t="shared" si="3"/>
        <v>41.313008325549511</v>
      </c>
    </row>
    <row r="117" spans="1:13" x14ac:dyDescent="0.2">
      <c r="A117">
        <v>1219960803</v>
      </c>
      <c r="B117" t="s">
        <v>205</v>
      </c>
      <c r="C117" s="2">
        <v>35294</v>
      </c>
      <c r="D117" s="3">
        <v>11</v>
      </c>
      <c r="F117" s="3">
        <f t="shared" si="2"/>
        <v>3.3528000000000002</v>
      </c>
      <c r="G117" s="3">
        <f t="shared" si="3"/>
        <v>42.566842267970074</v>
      </c>
      <c r="I117" s="3">
        <v>1.2</v>
      </c>
      <c r="K117" s="3">
        <f>(9.81*(LN(I117)))+30.6</f>
        <v>32.388574472148697</v>
      </c>
    </row>
    <row r="118" spans="1:13" x14ac:dyDescent="0.2">
      <c r="A118">
        <v>1219960804</v>
      </c>
      <c r="B118" t="s">
        <v>205</v>
      </c>
      <c r="C118" s="2">
        <v>35301</v>
      </c>
      <c r="D118" s="3">
        <v>10</v>
      </c>
      <c r="F118" s="3">
        <f t="shared" si="2"/>
        <v>3.048</v>
      </c>
      <c r="G118" s="3">
        <f t="shared" si="3"/>
        <v>43.940261958950401</v>
      </c>
    </row>
    <row r="119" spans="1:13" x14ac:dyDescent="0.2">
      <c r="A119">
        <v>1219960901</v>
      </c>
      <c r="B119" t="s">
        <v>205</v>
      </c>
      <c r="C119" s="2">
        <v>35309</v>
      </c>
      <c r="D119" s="3">
        <v>10</v>
      </c>
      <c r="E119" s="3">
        <f>AVERAGE(D111:D118)</f>
        <v>13.375</v>
      </c>
      <c r="F119" s="3">
        <f t="shared" si="2"/>
        <v>3.048</v>
      </c>
      <c r="G119" s="3">
        <f t="shared" si="3"/>
        <v>43.940261958950401</v>
      </c>
      <c r="H119" s="3">
        <f>AVERAGE(G111:G118)</f>
        <v>40.065360319144801</v>
      </c>
      <c r="I119" s="3">
        <v>3.6</v>
      </c>
      <c r="J119" s="3">
        <f>AVERAGE(I111:I118)</f>
        <v>1.28</v>
      </c>
      <c r="K119" s="3">
        <f>(9.81*(LN(I119)))+30.6</f>
        <v>43.165961023982852</v>
      </c>
      <c r="L119" s="3">
        <f>AVERAGE(K111:K118)</f>
        <v>32.380044028765759</v>
      </c>
      <c r="M119" s="3">
        <f>AVERAGE(L119,H119)</f>
        <v>36.222702173955284</v>
      </c>
    </row>
    <row r="120" spans="1:13" x14ac:dyDescent="0.2">
      <c r="A120">
        <v>1219970601</v>
      </c>
      <c r="B120" t="s">
        <v>205</v>
      </c>
      <c r="C120" s="2">
        <v>35589</v>
      </c>
      <c r="D120" s="3">
        <v>15</v>
      </c>
      <c r="F120" s="3">
        <f t="shared" si="2"/>
        <v>4.5720000000000001</v>
      </c>
      <c r="G120" s="3">
        <f t="shared" si="3"/>
        <v>38.097509751111744</v>
      </c>
    </row>
    <row r="121" spans="1:13" x14ac:dyDescent="0.2">
      <c r="A121">
        <v>1219970602</v>
      </c>
      <c r="B121" t="s">
        <v>205</v>
      </c>
      <c r="C121" s="2">
        <v>35603</v>
      </c>
      <c r="D121" s="3">
        <v>15</v>
      </c>
      <c r="F121" s="3">
        <f t="shared" si="2"/>
        <v>4.5720000000000001</v>
      </c>
      <c r="G121" s="3">
        <f t="shared" si="3"/>
        <v>38.097509751111744</v>
      </c>
    </row>
    <row r="122" spans="1:13" x14ac:dyDescent="0.2">
      <c r="A122">
        <v>1219970603</v>
      </c>
      <c r="B122" t="s">
        <v>205</v>
      </c>
      <c r="C122" s="2">
        <v>35610</v>
      </c>
      <c r="D122" s="3">
        <v>14</v>
      </c>
      <c r="F122" s="3">
        <f t="shared" si="2"/>
        <v>4.2671999999999999</v>
      </c>
      <c r="G122" s="3">
        <f t="shared" si="3"/>
        <v>39.091697029238723</v>
      </c>
    </row>
    <row r="123" spans="1:13" x14ac:dyDescent="0.2">
      <c r="A123">
        <v>1219970701</v>
      </c>
      <c r="B123" t="s">
        <v>205</v>
      </c>
      <c r="C123" s="2">
        <v>35616</v>
      </c>
      <c r="D123" s="3">
        <v>9</v>
      </c>
      <c r="F123" s="3">
        <f t="shared" si="2"/>
        <v>2.7432000000000003</v>
      </c>
      <c r="G123" s="3">
        <f t="shared" si="3"/>
        <v>45.458506989579675</v>
      </c>
    </row>
    <row r="124" spans="1:13" x14ac:dyDescent="0.2">
      <c r="A124">
        <v>1219970702</v>
      </c>
      <c r="B124" t="s">
        <v>205</v>
      </c>
      <c r="C124" s="2">
        <v>35624</v>
      </c>
      <c r="D124" s="3">
        <v>11</v>
      </c>
      <c r="F124" s="3">
        <f t="shared" si="2"/>
        <v>3.3528000000000002</v>
      </c>
      <c r="G124" s="3">
        <f t="shared" si="3"/>
        <v>42.566842267970074</v>
      </c>
    </row>
    <row r="125" spans="1:13" x14ac:dyDescent="0.2">
      <c r="A125">
        <v>1219970703</v>
      </c>
      <c r="B125" t="s">
        <v>205</v>
      </c>
      <c r="C125" s="2">
        <v>35630</v>
      </c>
      <c r="D125" s="3">
        <v>9</v>
      </c>
      <c r="F125" s="3">
        <f t="shared" si="2"/>
        <v>2.7432000000000003</v>
      </c>
      <c r="G125" s="3">
        <f t="shared" si="3"/>
        <v>45.458506989579675</v>
      </c>
    </row>
    <row r="126" spans="1:13" x14ac:dyDescent="0.2">
      <c r="A126">
        <v>1219970801</v>
      </c>
      <c r="B126" t="s">
        <v>205</v>
      </c>
      <c r="C126" s="2">
        <v>35644</v>
      </c>
      <c r="D126" s="3">
        <v>7</v>
      </c>
      <c r="F126" s="3">
        <f t="shared" si="2"/>
        <v>2.1335999999999999</v>
      </c>
      <c r="G126" s="3">
        <f t="shared" si="3"/>
        <v>49.079947901107531</v>
      </c>
    </row>
    <row r="127" spans="1:13" x14ac:dyDescent="0.2">
      <c r="A127">
        <v>1219970802</v>
      </c>
      <c r="B127" t="s">
        <v>205</v>
      </c>
      <c r="C127" s="2">
        <v>35651</v>
      </c>
      <c r="D127" s="3">
        <v>8</v>
      </c>
      <c r="F127" s="3">
        <f t="shared" si="2"/>
        <v>2.4384000000000001</v>
      </c>
      <c r="G127" s="3">
        <f t="shared" si="3"/>
        <v>47.155760533388161</v>
      </c>
    </row>
    <row r="128" spans="1:13" x14ac:dyDescent="0.2">
      <c r="A128">
        <v>1219970803</v>
      </c>
      <c r="B128" t="s">
        <v>205</v>
      </c>
      <c r="C128" s="2">
        <v>35666</v>
      </c>
      <c r="D128" s="3">
        <v>6</v>
      </c>
      <c r="F128" s="3">
        <f t="shared" si="2"/>
        <v>1.8288000000000002</v>
      </c>
      <c r="G128" s="3">
        <f t="shared" si="3"/>
        <v>51.301259197418318</v>
      </c>
    </row>
    <row r="129" spans="1:13" x14ac:dyDescent="0.2">
      <c r="A129">
        <v>1219970901</v>
      </c>
      <c r="B129" t="s">
        <v>205</v>
      </c>
      <c r="C129" s="2">
        <v>35674</v>
      </c>
      <c r="D129" s="3">
        <v>8</v>
      </c>
      <c r="E129" s="3">
        <f>AVERAGE(D120:D128)</f>
        <v>10.444444444444445</v>
      </c>
      <c r="F129" s="3">
        <f t="shared" si="2"/>
        <v>2.4384000000000001</v>
      </c>
      <c r="G129" s="3">
        <f t="shared" si="3"/>
        <v>47.155760533388161</v>
      </c>
      <c r="H129" s="3">
        <f>AVERAGE(G120:G128)</f>
        <v>44.034171156722856</v>
      </c>
    </row>
    <row r="130" spans="1:13" x14ac:dyDescent="0.2">
      <c r="A130">
        <v>1219980501</v>
      </c>
      <c r="B130" t="s">
        <v>205</v>
      </c>
      <c r="C130" s="2">
        <v>35929</v>
      </c>
      <c r="D130" s="3">
        <v>14</v>
      </c>
      <c r="F130" s="3">
        <f t="shared" ref="F130:F193" si="4">D130*0.3048</f>
        <v>4.2671999999999999</v>
      </c>
      <c r="G130" s="3">
        <f t="shared" ref="G130:G193" si="5" xml:space="preserve"> 60-(14.41*(LN(F130)))</f>
        <v>39.091697029238723</v>
      </c>
      <c r="I130" s="3">
        <v>0.46</v>
      </c>
      <c r="K130" s="3">
        <f>(9.81*(LN(I130)))+30.6</f>
        <v>22.982252575014847</v>
      </c>
    </row>
    <row r="131" spans="1:13" x14ac:dyDescent="0.2">
      <c r="A131">
        <v>1219980601</v>
      </c>
      <c r="B131" t="s">
        <v>205</v>
      </c>
      <c r="C131" s="2">
        <v>35960</v>
      </c>
      <c r="D131" s="3">
        <v>11</v>
      </c>
      <c r="F131" s="3">
        <f t="shared" si="4"/>
        <v>3.3528000000000002</v>
      </c>
      <c r="G131" s="3">
        <f t="shared" si="5"/>
        <v>42.566842267970074</v>
      </c>
      <c r="I131" s="3">
        <v>2.6</v>
      </c>
      <c r="K131" s="3">
        <f>(9.81*(LN(I131)))+30.6</f>
        <v>39.973567275719148</v>
      </c>
    </row>
    <row r="132" spans="1:13" x14ac:dyDescent="0.2">
      <c r="A132">
        <v>1219980602</v>
      </c>
      <c r="B132" t="s">
        <v>205</v>
      </c>
      <c r="C132" s="2">
        <v>35974</v>
      </c>
      <c r="D132" s="3">
        <v>14</v>
      </c>
      <c r="F132" s="3">
        <f t="shared" si="4"/>
        <v>4.2671999999999999</v>
      </c>
      <c r="G132" s="3">
        <f t="shared" si="5"/>
        <v>39.091697029238723</v>
      </c>
      <c r="I132" s="3">
        <v>1.2</v>
      </c>
      <c r="K132" s="3">
        <f>(9.81*(LN(I132)))+30.6</f>
        <v>32.388574472148697</v>
      </c>
    </row>
    <row r="133" spans="1:13" x14ac:dyDescent="0.2">
      <c r="A133">
        <v>1219980701</v>
      </c>
      <c r="B133" t="s">
        <v>205</v>
      </c>
      <c r="C133" s="2">
        <v>35981</v>
      </c>
      <c r="D133" s="3">
        <v>12</v>
      </c>
      <c r="F133" s="3">
        <f t="shared" si="4"/>
        <v>3.6576000000000004</v>
      </c>
      <c r="G133" s="3">
        <f t="shared" si="5"/>
        <v>41.313008325549511</v>
      </c>
    </row>
    <row r="134" spans="1:13" x14ac:dyDescent="0.2">
      <c r="A134">
        <v>1219980702</v>
      </c>
      <c r="B134" t="s">
        <v>205</v>
      </c>
      <c r="C134" s="2">
        <v>35988</v>
      </c>
      <c r="D134" s="3">
        <v>10</v>
      </c>
      <c r="F134" s="3">
        <f t="shared" si="4"/>
        <v>3.048</v>
      </c>
      <c r="G134" s="3">
        <f t="shared" si="5"/>
        <v>43.940261958950401</v>
      </c>
      <c r="I134" s="3">
        <v>2</v>
      </c>
      <c r="K134" s="3">
        <f>(9.81*(LN(I134)))+30.6</f>
        <v>37.399773841293069</v>
      </c>
    </row>
    <row r="135" spans="1:13" x14ac:dyDescent="0.2">
      <c r="A135">
        <v>1219980703</v>
      </c>
      <c r="B135" t="s">
        <v>205</v>
      </c>
      <c r="C135" s="2">
        <v>35994</v>
      </c>
      <c r="D135" s="3">
        <v>9</v>
      </c>
      <c r="F135" s="3">
        <f t="shared" si="4"/>
        <v>2.7432000000000003</v>
      </c>
      <c r="G135" s="3">
        <f t="shared" si="5"/>
        <v>45.458506989579675</v>
      </c>
    </row>
    <row r="136" spans="1:13" x14ac:dyDescent="0.2">
      <c r="A136">
        <v>1219980704</v>
      </c>
      <c r="B136" t="s">
        <v>205</v>
      </c>
      <c r="C136" s="2">
        <v>36001</v>
      </c>
      <c r="D136" s="3">
        <v>10</v>
      </c>
      <c r="F136" s="3">
        <f t="shared" si="4"/>
        <v>3.048</v>
      </c>
      <c r="G136" s="3">
        <f t="shared" si="5"/>
        <v>43.940261958950401</v>
      </c>
      <c r="I136" s="3">
        <v>1</v>
      </c>
      <c r="K136" s="3">
        <f>(9.81*(LN(I136)))+30.6</f>
        <v>30.6</v>
      </c>
    </row>
    <row r="137" spans="1:13" x14ac:dyDescent="0.2">
      <c r="A137">
        <v>1219980801</v>
      </c>
      <c r="B137" t="s">
        <v>205</v>
      </c>
      <c r="C137" s="2">
        <v>36008</v>
      </c>
      <c r="D137" s="3">
        <v>10</v>
      </c>
      <c r="F137" s="3">
        <f t="shared" si="4"/>
        <v>3.048</v>
      </c>
      <c r="G137" s="3">
        <f t="shared" si="5"/>
        <v>43.940261958950401</v>
      </c>
    </row>
    <row r="138" spans="1:13" x14ac:dyDescent="0.2">
      <c r="A138">
        <v>1219980802</v>
      </c>
      <c r="B138" t="s">
        <v>205</v>
      </c>
      <c r="C138" s="2">
        <v>36016</v>
      </c>
      <c r="D138" s="3">
        <v>8</v>
      </c>
      <c r="F138" s="3">
        <f t="shared" si="4"/>
        <v>2.4384000000000001</v>
      </c>
      <c r="G138" s="3">
        <f t="shared" si="5"/>
        <v>47.155760533388161</v>
      </c>
      <c r="I138" s="3">
        <v>2.7</v>
      </c>
      <c r="K138" s="3">
        <f>(9.81*(LN(I138)))+30.6</f>
        <v>40.34379989323088</v>
      </c>
    </row>
    <row r="139" spans="1:13" x14ac:dyDescent="0.2">
      <c r="A139">
        <v>1219980803</v>
      </c>
      <c r="B139" t="s">
        <v>205</v>
      </c>
      <c r="C139" s="2">
        <v>36023</v>
      </c>
      <c r="D139" s="3">
        <v>10</v>
      </c>
      <c r="F139" s="3">
        <f t="shared" si="4"/>
        <v>3.048</v>
      </c>
      <c r="G139" s="3">
        <f t="shared" si="5"/>
        <v>43.940261958950401</v>
      </c>
    </row>
    <row r="140" spans="1:13" x14ac:dyDescent="0.2">
      <c r="A140">
        <v>1219980901</v>
      </c>
      <c r="B140" t="s">
        <v>205</v>
      </c>
      <c r="C140" s="2">
        <v>36055</v>
      </c>
      <c r="D140" s="3">
        <v>10</v>
      </c>
      <c r="E140" s="3">
        <f>AVERAGE(D131:D139)</f>
        <v>10.444444444444445</v>
      </c>
      <c r="F140" s="3">
        <f t="shared" si="4"/>
        <v>3.048</v>
      </c>
      <c r="G140" s="3">
        <f t="shared" si="5"/>
        <v>43.940261958950401</v>
      </c>
      <c r="H140" s="3">
        <f>AVERAGE(G131:G139)</f>
        <v>43.482984775725299</v>
      </c>
      <c r="I140" s="3">
        <v>2.7</v>
      </c>
      <c r="J140" s="3">
        <f>AVERAGE(I131:I139)</f>
        <v>1.9</v>
      </c>
      <c r="K140" s="3">
        <f>(9.81*(LN(I140)))+30.6</f>
        <v>40.34379989323088</v>
      </c>
      <c r="L140" s="3">
        <f>AVERAGE(K131:K139)</f>
        <v>36.141143096478359</v>
      </c>
      <c r="M140" s="3">
        <f>AVERAGE(H140,L140)</f>
        <v>39.812063936101829</v>
      </c>
    </row>
    <row r="141" spans="1:13" x14ac:dyDescent="0.2">
      <c r="A141">
        <v>1219990601</v>
      </c>
      <c r="B141" t="s">
        <v>205</v>
      </c>
      <c r="C141" s="7">
        <v>36332</v>
      </c>
      <c r="D141" s="3">
        <v>18</v>
      </c>
      <c r="F141" s="3">
        <f t="shared" si="4"/>
        <v>5.4864000000000006</v>
      </c>
      <c r="G141" s="3">
        <f t="shared" si="5"/>
        <v>35.470256117710861</v>
      </c>
      <c r="I141" s="6">
        <v>1.65</v>
      </c>
      <c r="K141" s="3">
        <f>(9.81*(LN(I141)))+30.6</f>
        <v>35.512605574421521</v>
      </c>
      <c r="L141" s="6"/>
      <c r="M141" s="6"/>
    </row>
    <row r="142" spans="1:13" x14ac:dyDescent="0.2">
      <c r="A142">
        <v>1219990602</v>
      </c>
      <c r="B142" t="s">
        <v>205</v>
      </c>
      <c r="C142" s="7">
        <v>36338</v>
      </c>
      <c r="D142" s="3">
        <v>15</v>
      </c>
      <c r="F142" s="3">
        <f t="shared" si="4"/>
        <v>4.5720000000000001</v>
      </c>
      <c r="G142" s="3">
        <f t="shared" si="5"/>
        <v>38.097509751111744</v>
      </c>
      <c r="I142" s="6"/>
      <c r="L142" s="6"/>
      <c r="M142" s="6"/>
    </row>
    <row r="143" spans="1:13" x14ac:dyDescent="0.2">
      <c r="A143">
        <v>1219990701</v>
      </c>
      <c r="B143" t="s">
        <v>205</v>
      </c>
      <c r="C143" s="7">
        <v>36366</v>
      </c>
      <c r="D143" s="3">
        <v>7</v>
      </c>
      <c r="F143" s="3">
        <f t="shared" si="4"/>
        <v>2.1335999999999999</v>
      </c>
      <c r="G143" s="3">
        <f t="shared" si="5"/>
        <v>49.079947901107531</v>
      </c>
      <c r="I143" s="6">
        <v>2.8</v>
      </c>
      <c r="K143" s="3">
        <f>(9.81*(LN(I143)))+30.6</f>
        <v>40.70056648254716</v>
      </c>
      <c r="L143" s="6"/>
      <c r="M143" s="6"/>
    </row>
    <row r="144" spans="1:13" x14ac:dyDescent="0.2">
      <c r="A144">
        <v>1219990801</v>
      </c>
      <c r="B144" t="s">
        <v>205</v>
      </c>
      <c r="C144" s="7">
        <v>36378</v>
      </c>
      <c r="D144" s="3">
        <v>7</v>
      </c>
      <c r="F144" s="3">
        <f t="shared" si="4"/>
        <v>2.1335999999999999</v>
      </c>
      <c r="G144" s="3">
        <f t="shared" si="5"/>
        <v>49.079947901107531</v>
      </c>
      <c r="I144" s="6">
        <v>2.4300000000000002</v>
      </c>
      <c r="K144" s="3">
        <f>(9.81*(LN(I144)))+30.6</f>
        <v>39.310213234627604</v>
      </c>
      <c r="L144" s="6"/>
      <c r="M144" s="6"/>
    </row>
    <row r="145" spans="1:13" x14ac:dyDescent="0.2">
      <c r="A145">
        <v>1219990802</v>
      </c>
      <c r="B145" t="s">
        <v>205</v>
      </c>
      <c r="C145" s="7">
        <v>36386</v>
      </c>
      <c r="D145" s="3">
        <v>10</v>
      </c>
      <c r="F145" s="3">
        <f t="shared" si="4"/>
        <v>3.048</v>
      </c>
      <c r="G145" s="3">
        <f t="shared" si="5"/>
        <v>43.940261958950401</v>
      </c>
      <c r="I145" s="6"/>
      <c r="L145" s="6"/>
      <c r="M145" s="6"/>
    </row>
    <row r="146" spans="1:13" x14ac:dyDescent="0.2">
      <c r="A146">
        <v>1219990803</v>
      </c>
      <c r="B146" t="s">
        <v>205</v>
      </c>
      <c r="C146" s="7">
        <v>36394</v>
      </c>
      <c r="D146" s="3">
        <v>10</v>
      </c>
      <c r="F146" s="3">
        <f t="shared" si="4"/>
        <v>3.048</v>
      </c>
      <c r="G146" s="3">
        <f t="shared" si="5"/>
        <v>43.940261958950401</v>
      </c>
      <c r="I146" s="6">
        <v>2.21</v>
      </c>
      <c r="K146" s="3">
        <f>(9.81*(LN(I146)))+30.6</f>
        <v>38.379256577345984</v>
      </c>
      <c r="L146" s="6"/>
      <c r="M146" s="6"/>
    </row>
    <row r="147" spans="1:13" x14ac:dyDescent="0.2">
      <c r="A147">
        <v>1219990804</v>
      </c>
      <c r="B147" t="s">
        <v>205</v>
      </c>
      <c r="C147" s="7">
        <v>36402</v>
      </c>
      <c r="D147" s="3">
        <v>11</v>
      </c>
      <c r="F147" s="3">
        <f t="shared" si="4"/>
        <v>3.3528000000000002</v>
      </c>
      <c r="G147" s="3">
        <f t="shared" si="5"/>
        <v>42.566842267970074</v>
      </c>
      <c r="I147" s="6"/>
      <c r="L147" s="6"/>
      <c r="M147" s="6"/>
    </row>
    <row r="148" spans="1:13" x14ac:dyDescent="0.2">
      <c r="A148">
        <v>1219990901</v>
      </c>
      <c r="B148" t="s">
        <v>205</v>
      </c>
      <c r="C148" s="7">
        <v>36410</v>
      </c>
      <c r="D148" s="3">
        <v>8</v>
      </c>
      <c r="F148" s="3">
        <f t="shared" si="4"/>
        <v>2.4384000000000001</v>
      </c>
      <c r="G148" s="3">
        <f t="shared" si="5"/>
        <v>47.155760533388161</v>
      </c>
      <c r="I148" s="6">
        <v>2.2999999999999998</v>
      </c>
      <c r="J148" s="3">
        <f>AVERAGE(I141:I147)</f>
        <v>2.2725</v>
      </c>
      <c r="K148" s="3">
        <f>(9.81*(LN(I148)))+30.6</f>
        <v>38.770838495993374</v>
      </c>
      <c r="L148" s="3">
        <f>AVERAGE(K141:K147)</f>
        <v>38.475660467235571</v>
      </c>
      <c r="M148" s="6">
        <f>AVERAGE(H148,L148)</f>
        <v>38.475660467235571</v>
      </c>
    </row>
    <row r="149" spans="1:13" x14ac:dyDescent="0.2">
      <c r="A149">
        <v>1220000501</v>
      </c>
      <c r="B149" t="s">
        <v>205</v>
      </c>
      <c r="C149" s="7">
        <v>36667</v>
      </c>
      <c r="D149" s="3">
        <v>12</v>
      </c>
      <c r="F149" s="3">
        <f t="shared" si="4"/>
        <v>3.6576000000000004</v>
      </c>
      <c r="G149" s="3">
        <f t="shared" si="5"/>
        <v>41.313008325549511</v>
      </c>
      <c r="I149" s="6"/>
      <c r="L149" s="6"/>
      <c r="M149" s="6"/>
    </row>
    <row r="150" spans="1:13" x14ac:dyDescent="0.2">
      <c r="A150">
        <v>1220000601</v>
      </c>
      <c r="B150" t="s">
        <v>205</v>
      </c>
      <c r="C150" s="7">
        <v>36702</v>
      </c>
      <c r="D150" s="3">
        <v>14</v>
      </c>
      <c r="F150" s="3">
        <f t="shared" si="4"/>
        <v>4.2671999999999999</v>
      </c>
      <c r="G150" s="3">
        <f t="shared" si="5"/>
        <v>39.091697029238723</v>
      </c>
      <c r="I150" s="6"/>
      <c r="L150" s="6"/>
      <c r="M150" s="6"/>
    </row>
    <row r="151" spans="1:13" x14ac:dyDescent="0.2">
      <c r="A151">
        <v>1220000702</v>
      </c>
      <c r="B151" t="s">
        <v>205</v>
      </c>
      <c r="C151" s="7">
        <v>36724</v>
      </c>
      <c r="D151" s="3">
        <v>8</v>
      </c>
      <c r="F151" s="3">
        <f t="shared" si="4"/>
        <v>2.4384000000000001</v>
      </c>
      <c r="G151" s="3">
        <f t="shared" si="5"/>
        <v>47.155760533388161</v>
      </c>
      <c r="I151" s="6"/>
      <c r="L151" s="6"/>
      <c r="M151" s="6"/>
    </row>
    <row r="152" spans="1:13" x14ac:dyDescent="0.2">
      <c r="A152">
        <v>1220000703</v>
      </c>
      <c r="B152" t="s">
        <v>205</v>
      </c>
      <c r="C152" s="7">
        <v>36730</v>
      </c>
      <c r="D152" s="3">
        <v>8</v>
      </c>
      <c r="F152" s="3">
        <f t="shared" si="4"/>
        <v>2.4384000000000001</v>
      </c>
      <c r="G152" s="3">
        <f t="shared" si="5"/>
        <v>47.155760533388161</v>
      </c>
      <c r="I152" s="6"/>
      <c r="L152" s="6"/>
      <c r="M152" s="6"/>
    </row>
    <row r="153" spans="1:13" x14ac:dyDescent="0.2">
      <c r="A153">
        <v>1220000704</v>
      </c>
      <c r="B153" t="s">
        <v>205</v>
      </c>
      <c r="C153" s="7">
        <v>36737</v>
      </c>
      <c r="D153" s="3">
        <v>12</v>
      </c>
      <c r="F153" s="3">
        <f t="shared" si="4"/>
        <v>3.6576000000000004</v>
      </c>
      <c r="G153" s="3">
        <f t="shared" si="5"/>
        <v>41.313008325549511</v>
      </c>
      <c r="I153" s="6"/>
      <c r="L153" s="6"/>
      <c r="M153" s="6"/>
    </row>
    <row r="154" spans="1:13" x14ac:dyDescent="0.2">
      <c r="A154">
        <v>1220000801</v>
      </c>
      <c r="B154" t="s">
        <v>205</v>
      </c>
      <c r="C154" s="7">
        <v>36757</v>
      </c>
      <c r="D154" s="3">
        <v>8</v>
      </c>
      <c r="F154" s="3">
        <f t="shared" si="4"/>
        <v>2.4384000000000001</v>
      </c>
      <c r="G154" s="3">
        <f t="shared" si="5"/>
        <v>47.155760533388161</v>
      </c>
      <c r="I154" s="6"/>
      <c r="L154" s="6"/>
      <c r="M154" s="6"/>
    </row>
    <row r="155" spans="1:13" x14ac:dyDescent="0.2">
      <c r="A155">
        <v>1220000901</v>
      </c>
      <c r="B155" t="s">
        <v>205</v>
      </c>
      <c r="C155" s="7">
        <v>36775</v>
      </c>
      <c r="D155" s="3">
        <v>7</v>
      </c>
      <c r="F155" s="3">
        <f t="shared" si="4"/>
        <v>2.1335999999999999</v>
      </c>
      <c r="G155" s="3">
        <f t="shared" si="5"/>
        <v>49.079947901107531</v>
      </c>
      <c r="I155" s="6"/>
      <c r="L155" s="6"/>
      <c r="M155" s="6"/>
    </row>
    <row r="156" spans="1:13" x14ac:dyDescent="0.2">
      <c r="A156">
        <v>1220010601</v>
      </c>
      <c r="B156" t="s">
        <v>205</v>
      </c>
      <c r="C156" s="7">
        <v>37066</v>
      </c>
      <c r="D156" s="3">
        <v>12</v>
      </c>
      <c r="F156" s="3">
        <f t="shared" si="4"/>
        <v>3.6576000000000004</v>
      </c>
      <c r="G156" s="3">
        <f t="shared" si="5"/>
        <v>41.313008325549511</v>
      </c>
      <c r="I156" s="6">
        <v>1.6</v>
      </c>
      <c r="K156" s="3">
        <f t="shared" ref="K156:K164" si="6">(9.81*(LN(I156)))+30.6</f>
        <v>35.21073560290067</v>
      </c>
      <c r="L156" s="6"/>
      <c r="M156" s="6"/>
    </row>
    <row r="157" spans="1:13" x14ac:dyDescent="0.2">
      <c r="A157">
        <v>1220010701</v>
      </c>
      <c r="B157" t="s">
        <v>205</v>
      </c>
      <c r="C157" s="7">
        <v>37082</v>
      </c>
      <c r="D157" s="3">
        <v>9</v>
      </c>
      <c r="F157" s="3">
        <f t="shared" si="4"/>
        <v>2.7432000000000003</v>
      </c>
      <c r="G157" s="3">
        <f t="shared" si="5"/>
        <v>45.458506989579675</v>
      </c>
      <c r="I157" s="6">
        <v>2.9</v>
      </c>
      <c r="K157" s="3">
        <f t="shared" si="6"/>
        <v>41.04481232989572</v>
      </c>
      <c r="L157" s="6"/>
      <c r="M157" s="6"/>
    </row>
    <row r="158" spans="1:13" x14ac:dyDescent="0.2">
      <c r="A158">
        <v>1220010702</v>
      </c>
      <c r="B158" t="s">
        <v>205</v>
      </c>
      <c r="C158" s="7">
        <v>37098</v>
      </c>
      <c r="D158" s="3">
        <v>8</v>
      </c>
      <c r="F158" s="3">
        <f t="shared" si="4"/>
        <v>2.4384000000000001</v>
      </c>
      <c r="G158" s="3">
        <f t="shared" si="5"/>
        <v>47.155760533388161</v>
      </c>
      <c r="I158" s="6">
        <v>4.5</v>
      </c>
      <c r="K158" s="3">
        <f t="shared" si="6"/>
        <v>45.354999262375252</v>
      </c>
      <c r="L158" s="6"/>
      <c r="M158" s="6"/>
    </row>
    <row r="159" spans="1:13" x14ac:dyDescent="0.2">
      <c r="A159">
        <v>1220010801</v>
      </c>
      <c r="B159" t="s">
        <v>205</v>
      </c>
      <c r="C159" s="7">
        <v>37115</v>
      </c>
      <c r="D159" s="3">
        <v>7</v>
      </c>
      <c r="F159" s="3">
        <f t="shared" si="4"/>
        <v>2.1335999999999999</v>
      </c>
      <c r="G159" s="3">
        <f t="shared" si="5"/>
        <v>49.079947901107531</v>
      </c>
      <c r="I159" s="6">
        <v>2.8</v>
      </c>
      <c r="K159" s="3">
        <f t="shared" si="6"/>
        <v>40.70056648254716</v>
      </c>
      <c r="L159" s="6"/>
      <c r="M159" s="6"/>
    </row>
    <row r="160" spans="1:13" x14ac:dyDescent="0.2">
      <c r="A160">
        <v>1220010901</v>
      </c>
      <c r="B160" t="s">
        <v>205</v>
      </c>
      <c r="C160" s="7">
        <v>37135</v>
      </c>
      <c r="D160" s="3">
        <v>9</v>
      </c>
      <c r="F160" s="3">
        <f t="shared" si="4"/>
        <v>2.7432000000000003</v>
      </c>
      <c r="G160" s="3">
        <f t="shared" si="5"/>
        <v>45.458506989579675</v>
      </c>
      <c r="I160" s="6">
        <v>1.7</v>
      </c>
      <c r="K160" s="3">
        <f t="shared" si="6"/>
        <v>35.805463142919891</v>
      </c>
      <c r="L160" s="6"/>
      <c r="M160" s="6"/>
    </row>
    <row r="161" spans="1:14" x14ac:dyDescent="0.2">
      <c r="A161">
        <v>1220010902</v>
      </c>
      <c r="B161" t="s">
        <v>205</v>
      </c>
      <c r="C161" s="7">
        <v>37150</v>
      </c>
      <c r="D161" s="3">
        <v>8</v>
      </c>
      <c r="F161" s="3">
        <f t="shared" si="4"/>
        <v>2.4384000000000001</v>
      </c>
      <c r="G161" s="3">
        <f t="shared" si="5"/>
        <v>47.155760533388161</v>
      </c>
      <c r="I161" s="6">
        <v>1.5</v>
      </c>
      <c r="J161" s="3">
        <f>AVERAGE(I156:I159)</f>
        <v>2.95</v>
      </c>
      <c r="K161" s="3">
        <f t="shared" si="6"/>
        <v>34.577612710541096</v>
      </c>
      <c r="L161" s="3">
        <f>AVERAGE(K156:K159)</f>
        <v>40.577778419429706</v>
      </c>
      <c r="M161" s="6">
        <f>AVERAGE(L161,H161)</f>
        <v>40.577778419429706</v>
      </c>
    </row>
    <row r="162" spans="1:14" x14ac:dyDescent="0.2">
      <c r="A162">
        <v>1220020601</v>
      </c>
      <c r="B162" t="s">
        <v>205</v>
      </c>
      <c r="C162" s="7">
        <v>37413</v>
      </c>
      <c r="D162" s="3">
        <v>13</v>
      </c>
      <c r="F162" s="3">
        <f t="shared" si="4"/>
        <v>3.9624000000000001</v>
      </c>
      <c r="G162" s="3">
        <f t="shared" si="5"/>
        <v>40.159592907973853</v>
      </c>
      <c r="I162" s="6">
        <v>0.22</v>
      </c>
      <c r="K162" s="3">
        <f t="shared" si="6"/>
        <v>15.746406942901903</v>
      </c>
      <c r="L162" s="6"/>
      <c r="M162" s="6"/>
    </row>
    <row r="163" spans="1:14" x14ac:dyDescent="0.2">
      <c r="A163">
        <v>1220020602</v>
      </c>
      <c r="B163" t="s">
        <v>205</v>
      </c>
      <c r="C163" s="7">
        <v>37425</v>
      </c>
      <c r="D163" s="3">
        <v>13</v>
      </c>
      <c r="F163" s="3">
        <f t="shared" si="4"/>
        <v>3.9624000000000001</v>
      </c>
      <c r="G163" s="3">
        <f t="shared" si="5"/>
        <v>40.159592907973853</v>
      </c>
      <c r="I163" s="6">
        <v>0.24</v>
      </c>
      <c r="K163" s="3">
        <f t="shared" si="6"/>
        <v>16.599988551170171</v>
      </c>
      <c r="L163" s="6"/>
      <c r="M163" s="6"/>
    </row>
    <row r="164" spans="1:14" x14ac:dyDescent="0.2">
      <c r="A164">
        <v>1220020603</v>
      </c>
      <c r="B164" t="s">
        <v>205</v>
      </c>
      <c r="C164" s="7">
        <v>37436</v>
      </c>
      <c r="D164" s="3">
        <v>13</v>
      </c>
      <c r="F164" s="3">
        <f t="shared" si="4"/>
        <v>3.9624000000000001</v>
      </c>
      <c r="G164" s="3">
        <f t="shared" si="5"/>
        <v>40.159592907973853</v>
      </c>
      <c r="I164" s="6">
        <v>0.86</v>
      </c>
      <c r="K164" s="3">
        <f t="shared" si="6"/>
        <v>29.120427451703737</v>
      </c>
      <c r="L164" s="6"/>
      <c r="M164" s="6"/>
    </row>
    <row r="165" spans="1:14" x14ac:dyDescent="0.2">
      <c r="A165">
        <v>1220020701</v>
      </c>
      <c r="B165" t="s">
        <v>205</v>
      </c>
      <c r="C165" s="7">
        <v>37443</v>
      </c>
      <c r="D165" s="3">
        <v>14</v>
      </c>
      <c r="F165" s="3">
        <f t="shared" si="4"/>
        <v>4.2671999999999999</v>
      </c>
      <c r="G165" s="3">
        <f t="shared" si="5"/>
        <v>39.091697029238723</v>
      </c>
      <c r="I165" s="6"/>
      <c r="L165" s="6"/>
      <c r="M165" s="6"/>
    </row>
    <row r="166" spans="1:14" x14ac:dyDescent="0.2">
      <c r="A166">
        <v>1220020702</v>
      </c>
      <c r="B166" t="s">
        <v>205</v>
      </c>
      <c r="C166" s="7">
        <v>37451</v>
      </c>
      <c r="D166" s="3">
        <v>12</v>
      </c>
      <c r="F166" s="3">
        <f t="shared" si="4"/>
        <v>3.6576000000000004</v>
      </c>
      <c r="G166" s="3">
        <f t="shared" si="5"/>
        <v>41.313008325549511</v>
      </c>
      <c r="I166" s="6">
        <v>1.63</v>
      </c>
      <c r="K166" s="3">
        <f>(9.81*(LN(I166)))+30.6</f>
        <v>35.392969945371163</v>
      </c>
      <c r="L166" s="6"/>
      <c r="M166" s="6"/>
    </row>
    <row r="167" spans="1:14" x14ac:dyDescent="0.2">
      <c r="A167">
        <v>1220020703</v>
      </c>
      <c r="B167" t="s">
        <v>205</v>
      </c>
      <c r="C167" s="7">
        <v>37458</v>
      </c>
      <c r="D167" s="3">
        <v>9</v>
      </c>
      <c r="F167" s="3">
        <f t="shared" si="4"/>
        <v>2.7432000000000003</v>
      </c>
      <c r="G167" s="3">
        <f t="shared" si="5"/>
        <v>45.458506989579675</v>
      </c>
      <c r="I167" s="6"/>
      <c r="L167" s="6"/>
      <c r="M167" s="6"/>
    </row>
    <row r="168" spans="1:14" x14ac:dyDescent="0.2">
      <c r="A168">
        <v>1220020801</v>
      </c>
      <c r="B168" t="s">
        <v>205</v>
      </c>
      <c r="C168" s="7">
        <v>37471</v>
      </c>
      <c r="D168" s="3">
        <v>8</v>
      </c>
      <c r="F168" s="3">
        <f t="shared" si="4"/>
        <v>2.4384000000000001</v>
      </c>
      <c r="G168" s="3">
        <f t="shared" si="5"/>
        <v>47.155760533388161</v>
      </c>
      <c r="I168" s="6">
        <v>2.58</v>
      </c>
      <c r="K168" s="3">
        <f>(9.81*(LN(I168)))+30.6</f>
        <v>39.897814003537889</v>
      </c>
      <c r="L168" s="6"/>
      <c r="M168" s="6"/>
    </row>
    <row r="169" spans="1:14" x14ac:dyDescent="0.2">
      <c r="A169">
        <v>1220020802</v>
      </c>
      <c r="B169" t="s">
        <v>205</v>
      </c>
      <c r="C169" s="7">
        <v>37492</v>
      </c>
      <c r="D169" s="3">
        <v>8</v>
      </c>
      <c r="F169" s="3">
        <f t="shared" si="4"/>
        <v>2.4384000000000001</v>
      </c>
      <c r="G169" s="3">
        <f t="shared" si="5"/>
        <v>47.155760533388161</v>
      </c>
      <c r="I169" s="6">
        <v>3.53</v>
      </c>
      <c r="K169" s="3">
        <f>(9.81*(LN(I169)))+30.6</f>
        <v>42.973332113972468</v>
      </c>
      <c r="L169" s="6"/>
      <c r="M169" s="6"/>
    </row>
    <row r="170" spans="1:14" x14ac:dyDescent="0.2">
      <c r="A170">
        <v>1220020901</v>
      </c>
      <c r="B170" t="s">
        <v>205</v>
      </c>
      <c r="C170" s="7">
        <v>37516</v>
      </c>
      <c r="D170" s="3">
        <v>9</v>
      </c>
      <c r="E170" s="3">
        <f>AVERAGE(D162:D169)</f>
        <v>11.25</v>
      </c>
      <c r="F170" s="3">
        <f t="shared" si="4"/>
        <v>2.7432000000000003</v>
      </c>
      <c r="G170" s="3">
        <f t="shared" si="5"/>
        <v>45.458506989579675</v>
      </c>
      <c r="H170" s="3">
        <f>AVERAGE(G162:G169)</f>
        <v>42.581689016883224</v>
      </c>
      <c r="I170" s="6">
        <v>1.56</v>
      </c>
      <c r="J170" s="3">
        <f>AVERAGE(I162:I169)</f>
        <v>1.5099999999999998</v>
      </c>
      <c r="K170" s="3">
        <f>(9.81*(LN(I170)))+30.6</f>
        <v>34.962367906574784</v>
      </c>
      <c r="L170" s="3">
        <f>AVERAGE(K162:K169)</f>
        <v>29.955156501442886</v>
      </c>
      <c r="M170" s="6">
        <f>AVERAGE(H170,L170)</f>
        <v>36.268422759163059</v>
      </c>
    </row>
    <row r="171" spans="1:14" x14ac:dyDescent="0.2">
      <c r="A171">
        <v>1220030601</v>
      </c>
      <c r="B171" t="s">
        <v>205</v>
      </c>
      <c r="C171" s="4">
        <v>37802</v>
      </c>
      <c r="D171" s="5">
        <v>13</v>
      </c>
      <c r="E171" s="5"/>
      <c r="F171" s="3">
        <f t="shared" si="4"/>
        <v>3.9624000000000001</v>
      </c>
      <c r="G171" s="3">
        <f t="shared" si="5"/>
        <v>40.159592907973853</v>
      </c>
      <c r="H171" s="5"/>
      <c r="I171" s="6">
        <v>0.76</v>
      </c>
      <c r="J171" s="5"/>
      <c r="K171" s="3">
        <f>(9.81*(LN(I171)))+30.6</f>
        <v>27.907774543665731</v>
      </c>
      <c r="L171" s="6"/>
      <c r="M171" s="6"/>
      <c r="N171" s="3">
        <v>21</v>
      </c>
    </row>
    <row r="172" spans="1:14" x14ac:dyDescent="0.2">
      <c r="A172">
        <v>1220030701</v>
      </c>
      <c r="B172" t="s">
        <v>205</v>
      </c>
      <c r="C172" s="4">
        <v>37808</v>
      </c>
      <c r="D172" s="5">
        <v>16</v>
      </c>
      <c r="E172" s="5"/>
      <c r="F172" s="3">
        <f t="shared" si="4"/>
        <v>4.8768000000000002</v>
      </c>
      <c r="G172" s="3">
        <f t="shared" si="5"/>
        <v>37.167509661519347</v>
      </c>
      <c r="H172" s="5"/>
      <c r="I172" s="6"/>
      <c r="J172" s="5"/>
      <c r="L172" s="6"/>
      <c r="M172" s="6"/>
      <c r="N172" s="3">
        <v>23</v>
      </c>
    </row>
    <row r="173" spans="1:14" x14ac:dyDescent="0.2">
      <c r="A173">
        <v>1220030702</v>
      </c>
      <c r="B173" t="s">
        <v>205</v>
      </c>
      <c r="C173" s="4">
        <v>37815</v>
      </c>
      <c r="D173" s="5">
        <v>12</v>
      </c>
      <c r="E173" s="5"/>
      <c r="F173" s="3">
        <f t="shared" si="4"/>
        <v>3.6576000000000004</v>
      </c>
      <c r="G173" s="3">
        <f t="shared" si="5"/>
        <v>41.313008325549511</v>
      </c>
      <c r="H173" s="5"/>
      <c r="I173" s="6">
        <v>0.04</v>
      </c>
      <c r="J173" s="5"/>
      <c r="K173" s="3">
        <f>(9.81*(LN(I173)))+30.6</f>
        <v>-0.97717184195704831</v>
      </c>
      <c r="L173" s="6"/>
      <c r="M173" s="6"/>
      <c r="N173" s="3">
        <v>20</v>
      </c>
    </row>
    <row r="174" spans="1:14" x14ac:dyDescent="0.2">
      <c r="A174">
        <v>1220030703</v>
      </c>
      <c r="B174" t="s">
        <v>205</v>
      </c>
      <c r="C174" s="4">
        <v>37825</v>
      </c>
      <c r="D174" s="5">
        <v>11</v>
      </c>
      <c r="E174" s="5"/>
      <c r="F174" s="3">
        <f t="shared" si="4"/>
        <v>3.3528000000000002</v>
      </c>
      <c r="G174" s="3">
        <f t="shared" si="5"/>
        <v>42.566842267970074</v>
      </c>
      <c r="H174" s="5"/>
      <c r="I174" s="6">
        <v>3.75</v>
      </c>
      <c r="J174" s="5"/>
      <c r="K174" s="3">
        <f>(9.81*(LN(I174)))+30.6</f>
        <v>43.566424790226556</v>
      </c>
      <c r="L174" s="6"/>
      <c r="M174" s="6"/>
      <c r="N174" s="3">
        <v>22</v>
      </c>
    </row>
    <row r="175" spans="1:14" x14ac:dyDescent="0.2">
      <c r="A175">
        <v>1220030704</v>
      </c>
      <c r="B175" t="s">
        <v>205</v>
      </c>
      <c r="C175" s="4">
        <v>37829</v>
      </c>
      <c r="D175" s="5">
        <v>10</v>
      </c>
      <c r="E175" s="5"/>
      <c r="F175" s="3">
        <f t="shared" si="4"/>
        <v>3.048</v>
      </c>
      <c r="G175" s="3">
        <f t="shared" si="5"/>
        <v>43.940261958950401</v>
      </c>
      <c r="H175" s="5"/>
      <c r="I175" s="6"/>
      <c r="J175" s="5"/>
      <c r="L175" s="6"/>
      <c r="M175" s="6"/>
      <c r="N175" s="3">
        <v>21</v>
      </c>
    </row>
    <row r="176" spans="1:14" x14ac:dyDescent="0.2">
      <c r="A176">
        <v>1220030801</v>
      </c>
      <c r="B176" t="s">
        <v>205</v>
      </c>
      <c r="C176" s="4">
        <v>37835</v>
      </c>
      <c r="D176" s="5">
        <v>9</v>
      </c>
      <c r="E176" s="5"/>
      <c r="F176" s="3">
        <f t="shared" si="4"/>
        <v>2.7432000000000003</v>
      </c>
      <c r="G176" s="3">
        <f t="shared" si="5"/>
        <v>45.458506989579675</v>
      </c>
      <c r="H176" s="5"/>
      <c r="I176" s="6"/>
      <c r="J176" s="5"/>
      <c r="L176" s="6"/>
      <c r="M176" s="6"/>
      <c r="N176" s="3">
        <v>26</v>
      </c>
    </row>
    <row r="177" spans="1:16" x14ac:dyDescent="0.2">
      <c r="A177">
        <v>1220030802</v>
      </c>
      <c r="B177" t="s">
        <v>205</v>
      </c>
      <c r="C177" s="4">
        <v>37843</v>
      </c>
      <c r="D177" s="5">
        <v>8</v>
      </c>
      <c r="E177" s="5"/>
      <c r="F177" s="3">
        <f t="shared" si="4"/>
        <v>2.4384000000000001</v>
      </c>
      <c r="G177" s="3">
        <f t="shared" si="5"/>
        <v>47.155760533388161</v>
      </c>
      <c r="H177" s="5"/>
      <c r="I177" s="6">
        <v>2.54</v>
      </c>
      <c r="J177" s="5"/>
      <c r="K177" s="3">
        <f>(9.81*(LN(I177)))+30.6</f>
        <v>39.744529634908673</v>
      </c>
      <c r="L177" s="6"/>
      <c r="M177" s="6"/>
      <c r="N177" s="3">
        <v>23</v>
      </c>
    </row>
    <row r="178" spans="1:16" x14ac:dyDescent="0.2">
      <c r="A178">
        <v>1220030803</v>
      </c>
      <c r="B178" t="s">
        <v>205</v>
      </c>
      <c r="C178" s="4">
        <v>37860</v>
      </c>
      <c r="D178" s="5">
        <v>7</v>
      </c>
      <c r="E178" s="5"/>
      <c r="F178" s="3">
        <f t="shared" si="4"/>
        <v>2.1335999999999999</v>
      </c>
      <c r="G178" s="3">
        <f t="shared" si="5"/>
        <v>49.079947901107531</v>
      </c>
      <c r="H178" s="5"/>
      <c r="I178" s="6">
        <v>3.71</v>
      </c>
      <c r="J178" s="5"/>
      <c r="K178" s="3">
        <f>(9.81*(LN(I178)))+30.6</f>
        <v>43.461222709635763</v>
      </c>
      <c r="L178" s="6"/>
      <c r="M178" s="6"/>
    </row>
    <row r="179" spans="1:16" x14ac:dyDescent="0.2">
      <c r="A179">
        <v>1220030901</v>
      </c>
      <c r="B179" t="s">
        <v>205</v>
      </c>
      <c r="C179" s="4">
        <v>37865</v>
      </c>
      <c r="D179" s="5">
        <v>7</v>
      </c>
      <c r="E179" s="5"/>
      <c r="F179" s="3">
        <f t="shared" si="4"/>
        <v>2.1335999999999999</v>
      </c>
      <c r="G179" s="3">
        <f t="shared" si="5"/>
        <v>49.079947901107531</v>
      </c>
      <c r="H179" s="5"/>
      <c r="I179" s="6">
        <v>2.33</v>
      </c>
      <c r="J179" s="5"/>
      <c r="K179" s="3">
        <f>(9.81*(LN(I179)))+30.6</f>
        <v>38.897967704936349</v>
      </c>
      <c r="L179" s="6"/>
      <c r="M179" s="6"/>
      <c r="N179" s="3">
        <v>21</v>
      </c>
    </row>
    <row r="180" spans="1:16" x14ac:dyDescent="0.2">
      <c r="A180">
        <v>1220030902</v>
      </c>
      <c r="B180" t="s">
        <v>205</v>
      </c>
      <c r="C180" s="4">
        <v>37874</v>
      </c>
      <c r="D180" s="5">
        <v>8</v>
      </c>
      <c r="E180" s="5"/>
      <c r="F180" s="3">
        <f t="shared" si="4"/>
        <v>2.4384000000000001</v>
      </c>
      <c r="G180" s="3">
        <f t="shared" si="5"/>
        <v>47.155760533388161</v>
      </c>
      <c r="H180" s="5"/>
      <c r="I180" s="6">
        <v>2.72</v>
      </c>
      <c r="J180" s="5">
        <f>AVERAGE(I171:I178)</f>
        <v>2.16</v>
      </c>
      <c r="K180" s="3">
        <f>(9.81*(LN(I180)))+30.6</f>
        <v>40.416198745820559</v>
      </c>
      <c r="L180" s="5">
        <f>AVERAGE(K171:K178)</f>
        <v>30.74055596729594</v>
      </c>
      <c r="M180" s="6">
        <f>AVERAGE(H180,L180)</f>
        <v>30.74055596729594</v>
      </c>
      <c r="N180" s="3">
        <v>20</v>
      </c>
    </row>
    <row r="181" spans="1:16" x14ac:dyDescent="0.2">
      <c r="A181">
        <v>1220040601</v>
      </c>
      <c r="B181" t="s">
        <v>205</v>
      </c>
      <c r="C181" s="2">
        <v>38168</v>
      </c>
      <c r="D181" s="3">
        <v>14</v>
      </c>
      <c r="F181" s="3">
        <f t="shared" si="4"/>
        <v>4.2671999999999999</v>
      </c>
      <c r="G181" s="3">
        <f t="shared" si="5"/>
        <v>39.091697029238723</v>
      </c>
      <c r="P181" t="s">
        <v>349</v>
      </c>
    </row>
    <row r="182" spans="1:16" x14ac:dyDescent="0.2">
      <c r="A182">
        <v>1220040701</v>
      </c>
      <c r="B182" t="s">
        <v>205</v>
      </c>
      <c r="C182" s="2">
        <v>38173</v>
      </c>
      <c r="D182" s="3">
        <v>13</v>
      </c>
      <c r="F182" s="3">
        <f t="shared" si="4"/>
        <v>3.9624000000000001</v>
      </c>
      <c r="G182" s="3">
        <f t="shared" si="5"/>
        <v>40.159592907973853</v>
      </c>
    </row>
    <row r="183" spans="1:16" x14ac:dyDescent="0.2">
      <c r="A183">
        <v>1220040702</v>
      </c>
      <c r="B183" t="s">
        <v>205</v>
      </c>
      <c r="C183" s="2">
        <v>38180</v>
      </c>
      <c r="D183" s="3">
        <v>13</v>
      </c>
      <c r="F183" s="3">
        <f t="shared" si="4"/>
        <v>3.9624000000000001</v>
      </c>
      <c r="G183" s="3">
        <f t="shared" si="5"/>
        <v>40.159592907973853</v>
      </c>
    </row>
    <row r="184" spans="1:16" x14ac:dyDescent="0.2">
      <c r="A184">
        <v>1220040703</v>
      </c>
      <c r="B184" t="s">
        <v>205</v>
      </c>
      <c r="C184" s="2">
        <v>38190</v>
      </c>
      <c r="D184" s="3">
        <v>10</v>
      </c>
      <c r="F184" s="3">
        <f t="shared" si="4"/>
        <v>3.048</v>
      </c>
      <c r="G184" s="3">
        <f t="shared" si="5"/>
        <v>43.940261958950401</v>
      </c>
    </row>
    <row r="185" spans="1:16" x14ac:dyDescent="0.2">
      <c r="A185">
        <v>1220040801</v>
      </c>
      <c r="B185" t="s">
        <v>205</v>
      </c>
      <c r="C185" s="2">
        <v>38204</v>
      </c>
      <c r="D185" s="3">
        <v>8</v>
      </c>
      <c r="F185" s="3">
        <f t="shared" si="4"/>
        <v>2.4384000000000001</v>
      </c>
      <c r="G185" s="3">
        <f t="shared" si="5"/>
        <v>47.155760533388161</v>
      </c>
    </row>
    <row r="186" spans="1:16" x14ac:dyDescent="0.2">
      <c r="A186">
        <v>1220040802</v>
      </c>
      <c r="B186" t="s">
        <v>205</v>
      </c>
      <c r="C186" s="2">
        <v>38230</v>
      </c>
      <c r="D186" s="3">
        <v>10</v>
      </c>
      <c r="F186" s="3">
        <f t="shared" si="4"/>
        <v>3.048</v>
      </c>
      <c r="G186" s="3">
        <f t="shared" si="5"/>
        <v>43.940261958950401</v>
      </c>
    </row>
    <row r="187" spans="1:16" x14ac:dyDescent="0.2">
      <c r="A187">
        <v>1220040803</v>
      </c>
      <c r="B187" t="s">
        <v>205</v>
      </c>
      <c r="C187" s="2">
        <v>38238</v>
      </c>
      <c r="D187" s="3">
        <v>9</v>
      </c>
      <c r="E187" s="5"/>
      <c r="F187" s="3">
        <f t="shared" si="4"/>
        <v>2.7432000000000003</v>
      </c>
      <c r="G187" s="3">
        <f t="shared" si="5"/>
        <v>45.458506989579675</v>
      </c>
      <c r="H187" s="5"/>
      <c r="J187" s="5"/>
    </row>
    <row r="188" spans="1:16" x14ac:dyDescent="0.2">
      <c r="A188">
        <v>1220050501</v>
      </c>
      <c r="B188" t="s">
        <v>205</v>
      </c>
      <c r="C188" s="2">
        <v>38502</v>
      </c>
      <c r="D188" s="3">
        <v>15</v>
      </c>
      <c r="E188" s="29"/>
      <c r="F188" s="3">
        <f t="shared" si="4"/>
        <v>4.5720000000000001</v>
      </c>
      <c r="G188" s="3">
        <f t="shared" si="5"/>
        <v>38.097509751111744</v>
      </c>
      <c r="H188" s="29"/>
      <c r="I188" s="30">
        <v>0.56999999999999995</v>
      </c>
      <c r="J188" s="29"/>
      <c r="K188" s="3">
        <f>(9.81*(LN(I188)))+30.6</f>
        <v>25.085613412913759</v>
      </c>
      <c r="N188" s="3">
        <v>16</v>
      </c>
    </row>
    <row r="189" spans="1:16" x14ac:dyDescent="0.2">
      <c r="A189">
        <v>1220050601</v>
      </c>
      <c r="B189" t="s">
        <v>205</v>
      </c>
      <c r="C189" s="2">
        <v>38521</v>
      </c>
      <c r="D189" s="3">
        <v>18</v>
      </c>
      <c r="E189" s="29"/>
      <c r="F189" s="3">
        <f t="shared" si="4"/>
        <v>5.4864000000000006</v>
      </c>
      <c r="G189" s="3">
        <f t="shared" si="5"/>
        <v>35.470256117710861</v>
      </c>
      <c r="H189" s="29"/>
      <c r="I189" s="30">
        <v>1.67</v>
      </c>
      <c r="J189" s="29"/>
      <c r="K189" s="3">
        <f>(9.81*(LN(I189)))+30.6</f>
        <v>35.630799775265196</v>
      </c>
      <c r="N189" s="3">
        <v>20</v>
      </c>
      <c r="P189" t="s">
        <v>351</v>
      </c>
    </row>
    <row r="190" spans="1:16" x14ac:dyDescent="0.2">
      <c r="A190">
        <v>1220050701</v>
      </c>
      <c r="B190" t="s">
        <v>205</v>
      </c>
      <c r="C190" s="2">
        <v>38538</v>
      </c>
      <c r="D190" s="3">
        <v>14</v>
      </c>
      <c r="E190" s="29"/>
      <c r="F190" s="3">
        <f t="shared" si="4"/>
        <v>4.2671999999999999</v>
      </c>
      <c r="G190" s="3">
        <f t="shared" si="5"/>
        <v>39.091697029238723</v>
      </c>
      <c r="H190" s="29"/>
      <c r="I190" s="30">
        <v>1.98</v>
      </c>
      <c r="J190" s="29"/>
      <c r="K190" s="3">
        <f>(9.81*(LN(I190)))+30.6</f>
        <v>37.301180046570217</v>
      </c>
      <c r="N190" s="3">
        <v>23</v>
      </c>
    </row>
    <row r="191" spans="1:16" x14ac:dyDescent="0.2">
      <c r="A191">
        <v>1220050702</v>
      </c>
      <c r="B191" t="s">
        <v>205</v>
      </c>
      <c r="C191" s="2">
        <v>38543</v>
      </c>
      <c r="D191" s="3">
        <v>14</v>
      </c>
      <c r="E191" s="29"/>
      <c r="F191" s="3">
        <f t="shared" si="4"/>
        <v>4.2671999999999999</v>
      </c>
      <c r="G191" s="3">
        <f t="shared" si="5"/>
        <v>39.091697029238723</v>
      </c>
      <c r="H191" s="29"/>
      <c r="I191" s="30"/>
      <c r="J191" s="29"/>
      <c r="N191" s="3">
        <v>23</v>
      </c>
    </row>
    <row r="192" spans="1:16" x14ac:dyDescent="0.2">
      <c r="A192">
        <v>1220050703</v>
      </c>
      <c r="B192" t="s">
        <v>205</v>
      </c>
      <c r="C192" s="2">
        <v>38549</v>
      </c>
      <c r="D192" s="3">
        <v>9</v>
      </c>
      <c r="E192" s="29"/>
      <c r="F192" s="3">
        <f t="shared" si="4"/>
        <v>2.7432000000000003</v>
      </c>
      <c r="G192" s="3">
        <f t="shared" si="5"/>
        <v>45.458506989579675</v>
      </c>
      <c r="H192" s="29"/>
      <c r="I192" s="30">
        <v>3.1</v>
      </c>
      <c r="J192" s="29"/>
      <c r="K192" s="3">
        <f>(9.81*(LN(I192)))+30.6</f>
        <v>41.699054713727698</v>
      </c>
      <c r="N192" s="3">
        <v>28</v>
      </c>
    </row>
    <row r="193" spans="1:16" x14ac:dyDescent="0.2">
      <c r="A193">
        <v>1220050801</v>
      </c>
      <c r="B193" t="s">
        <v>205</v>
      </c>
      <c r="C193" s="2">
        <v>38568</v>
      </c>
      <c r="D193" s="3">
        <v>8.5</v>
      </c>
      <c r="E193" s="29"/>
      <c r="F193" s="3">
        <f t="shared" si="4"/>
        <v>2.5908000000000002</v>
      </c>
      <c r="G193" s="3">
        <f t="shared" si="5"/>
        <v>46.28215973301333</v>
      </c>
      <c r="H193" s="29"/>
      <c r="I193" s="30">
        <v>0.1</v>
      </c>
      <c r="J193" s="29"/>
      <c r="K193" s="3">
        <f>(9.81*(LN(I193)))+30.6</f>
        <v>8.0116402377284146</v>
      </c>
      <c r="N193" s="3">
        <v>26</v>
      </c>
    </row>
    <row r="194" spans="1:16" x14ac:dyDescent="0.2">
      <c r="A194">
        <v>1220050802</v>
      </c>
      <c r="B194" t="s">
        <v>205</v>
      </c>
      <c r="C194" s="2">
        <v>38594</v>
      </c>
      <c r="D194" s="3">
        <v>6</v>
      </c>
      <c r="E194" s="29"/>
      <c r="F194" s="3">
        <f t="shared" ref="F194:F253" si="7">D194*0.3048</f>
        <v>1.8288000000000002</v>
      </c>
      <c r="G194" s="3">
        <f t="shared" ref="G194:G253" si="8" xml:space="preserve"> 60-(14.41*(LN(F194)))</f>
        <v>51.301259197418318</v>
      </c>
      <c r="H194" s="29"/>
      <c r="I194" s="30">
        <v>3.1</v>
      </c>
      <c r="J194" s="29"/>
      <c r="K194" s="3">
        <f>(9.81*(LN(I194)))+30.6</f>
        <v>41.699054713727698</v>
      </c>
      <c r="N194" s="3">
        <v>21</v>
      </c>
    </row>
    <row r="195" spans="1:16" x14ac:dyDescent="0.2">
      <c r="A195">
        <v>1220050901</v>
      </c>
      <c r="B195" t="s">
        <v>205</v>
      </c>
      <c r="C195" s="2">
        <v>38600</v>
      </c>
      <c r="D195" s="3">
        <v>7</v>
      </c>
      <c r="E195" s="5">
        <f>AVERAGE(D188:D194)</f>
        <v>12.071428571428571</v>
      </c>
      <c r="F195" s="3">
        <f t="shared" si="7"/>
        <v>2.1335999999999999</v>
      </c>
      <c r="G195" s="3">
        <f t="shared" si="8"/>
        <v>49.079947901107531</v>
      </c>
      <c r="H195" s="5">
        <f>AVERAGE(G188:G194)</f>
        <v>42.113297978187333</v>
      </c>
      <c r="J195" s="5">
        <f>AVERAGE(I188:I194)</f>
        <v>1.7533333333333332</v>
      </c>
      <c r="L195" s="5">
        <f>AVERAGE(K188:K194)</f>
        <v>31.571223816655493</v>
      </c>
      <c r="M195" s="6">
        <f>AVERAGE(H195,L195)</f>
        <v>36.842260897421411</v>
      </c>
      <c r="N195" s="3">
        <v>20</v>
      </c>
    </row>
    <row r="196" spans="1:16" x14ac:dyDescent="0.2">
      <c r="A196">
        <v>1220060601</v>
      </c>
      <c r="B196" t="s">
        <v>205</v>
      </c>
      <c r="C196" s="2">
        <v>38892</v>
      </c>
      <c r="D196" s="3">
        <v>11</v>
      </c>
      <c r="F196" s="3">
        <f t="shared" si="7"/>
        <v>3.3528000000000002</v>
      </c>
      <c r="G196" s="3">
        <f t="shared" si="8"/>
        <v>42.566842267970074</v>
      </c>
      <c r="I196">
        <v>1.92</v>
      </c>
      <c r="K196" s="3">
        <f>(9.81*(LN(I196)))+30.6</f>
        <v>36.999310075049365</v>
      </c>
      <c r="N196" s="3">
        <v>22</v>
      </c>
      <c r="P196" t="s">
        <v>413</v>
      </c>
    </row>
    <row r="197" spans="1:16" x14ac:dyDescent="0.2">
      <c r="A197">
        <v>1220060602</v>
      </c>
      <c r="B197" t="s">
        <v>205</v>
      </c>
      <c r="C197" s="2">
        <v>38898</v>
      </c>
      <c r="D197" s="3">
        <v>11</v>
      </c>
      <c r="F197" s="3">
        <f t="shared" si="7"/>
        <v>3.3528000000000002</v>
      </c>
      <c r="G197" s="3">
        <f t="shared" si="8"/>
        <v>42.566842267970074</v>
      </c>
      <c r="N197" s="3">
        <v>23</v>
      </c>
      <c r="P197" t="s">
        <v>413</v>
      </c>
    </row>
    <row r="198" spans="1:16" x14ac:dyDescent="0.2">
      <c r="A198">
        <v>1220060701</v>
      </c>
      <c r="B198" t="s">
        <v>205</v>
      </c>
      <c r="C198" s="2">
        <v>38913</v>
      </c>
      <c r="D198" s="3">
        <v>10</v>
      </c>
      <c r="F198" s="3">
        <f t="shared" si="7"/>
        <v>3.048</v>
      </c>
      <c r="G198" s="3">
        <f t="shared" si="8"/>
        <v>43.940261958950401</v>
      </c>
      <c r="I198">
        <v>2.87</v>
      </c>
      <c r="K198" s="3">
        <f>(9.81*(LN(I198)))+30.6</f>
        <v>40.942801012058709</v>
      </c>
      <c r="N198" s="3">
        <v>24</v>
      </c>
      <c r="P198" t="s">
        <v>415</v>
      </c>
    </row>
    <row r="199" spans="1:16" x14ac:dyDescent="0.2">
      <c r="A199">
        <v>1220060702</v>
      </c>
      <c r="B199" t="s">
        <v>205</v>
      </c>
      <c r="C199" s="2">
        <v>38920</v>
      </c>
      <c r="D199" s="3">
        <v>8.5</v>
      </c>
      <c r="F199" s="3">
        <f t="shared" si="7"/>
        <v>2.5908000000000002</v>
      </c>
      <c r="G199" s="3">
        <f t="shared" si="8"/>
        <v>46.28215973301333</v>
      </c>
      <c r="N199" s="3">
        <v>26</v>
      </c>
      <c r="P199" t="s">
        <v>417</v>
      </c>
    </row>
    <row r="200" spans="1:16" x14ac:dyDescent="0.2">
      <c r="A200">
        <v>1220060703</v>
      </c>
      <c r="B200" t="s">
        <v>205</v>
      </c>
      <c r="C200" s="2">
        <v>38929</v>
      </c>
      <c r="D200" s="3">
        <v>8</v>
      </c>
      <c r="F200" s="3">
        <f t="shared" si="7"/>
        <v>2.4384000000000001</v>
      </c>
      <c r="G200" s="3">
        <f t="shared" si="8"/>
        <v>47.155760533388161</v>
      </c>
      <c r="I200">
        <v>4</v>
      </c>
      <c r="K200" s="3">
        <f>(9.81*(LN(I200)))+30.6</f>
        <v>44.199547682586129</v>
      </c>
      <c r="N200" s="3">
        <v>27</v>
      </c>
      <c r="P200" t="s">
        <v>416</v>
      </c>
    </row>
    <row r="201" spans="1:16" x14ac:dyDescent="0.2">
      <c r="A201">
        <v>1220060801</v>
      </c>
      <c r="B201" t="s">
        <v>205</v>
      </c>
      <c r="C201" s="2">
        <v>38934</v>
      </c>
      <c r="D201" s="3">
        <v>8.5</v>
      </c>
      <c r="F201" s="3">
        <f t="shared" si="7"/>
        <v>2.5908000000000002</v>
      </c>
      <c r="G201" s="3">
        <f t="shared" si="8"/>
        <v>46.28215973301333</v>
      </c>
      <c r="I201">
        <v>3.53</v>
      </c>
      <c r="K201" s="3">
        <f>(9.81*(LN(I201)))+30.6</f>
        <v>42.973332113972468</v>
      </c>
      <c r="N201" s="3">
        <v>25</v>
      </c>
      <c r="P201" t="s">
        <v>403</v>
      </c>
    </row>
    <row r="202" spans="1:16" x14ac:dyDescent="0.2">
      <c r="A202">
        <v>1220060802</v>
      </c>
      <c r="B202" t="s">
        <v>205</v>
      </c>
      <c r="C202" s="2">
        <v>38941</v>
      </c>
      <c r="D202" s="3">
        <v>6.5</v>
      </c>
      <c r="F202" s="3">
        <f t="shared" si="7"/>
        <v>1.9812000000000001</v>
      </c>
      <c r="G202" s="3">
        <f t="shared" si="8"/>
        <v>50.147843779842667</v>
      </c>
      <c r="N202" s="3">
        <v>24</v>
      </c>
      <c r="P202" t="s">
        <v>403</v>
      </c>
    </row>
    <row r="203" spans="1:16" x14ac:dyDescent="0.2">
      <c r="A203">
        <v>1220060803</v>
      </c>
      <c r="B203" t="s">
        <v>205</v>
      </c>
      <c r="C203" s="2">
        <v>38950</v>
      </c>
      <c r="D203" s="3">
        <v>8</v>
      </c>
      <c r="F203" s="3">
        <f t="shared" si="7"/>
        <v>2.4384000000000001</v>
      </c>
      <c r="G203" s="3">
        <f t="shared" si="8"/>
        <v>47.155760533388161</v>
      </c>
      <c r="I203">
        <v>3.85</v>
      </c>
      <c r="K203" s="3">
        <f>(9.81*(LN(I203)))+30.6</f>
        <v>43.82459758481999</v>
      </c>
      <c r="N203" s="3">
        <v>22</v>
      </c>
      <c r="P203" t="s">
        <v>413</v>
      </c>
    </row>
    <row r="204" spans="1:16" x14ac:dyDescent="0.2">
      <c r="A204">
        <v>1220060901</v>
      </c>
      <c r="B204" t="s">
        <v>205</v>
      </c>
      <c r="C204" s="2">
        <v>38961</v>
      </c>
      <c r="D204" s="3">
        <v>7</v>
      </c>
      <c r="E204" s="5">
        <f>AVERAGE(D196:D203)</f>
        <v>8.9375</v>
      </c>
      <c r="F204" s="3">
        <f t="shared" si="7"/>
        <v>2.1335999999999999</v>
      </c>
      <c r="G204" s="3">
        <f t="shared" si="8"/>
        <v>49.079947901107531</v>
      </c>
      <c r="H204" s="5">
        <f>AVERAGE(G196:G203)</f>
        <v>45.762203850942022</v>
      </c>
      <c r="I204">
        <v>2.67</v>
      </c>
      <c r="J204" s="5">
        <f>AVERAGE(I196:I203)</f>
        <v>3.2339999999999995</v>
      </c>
      <c r="K204" s="3">
        <f>(9.81*(LN(I204)))+30.6</f>
        <v>40.234189814363276</v>
      </c>
      <c r="L204" s="5">
        <f>AVERAGE(K196:K203)</f>
        <v>41.787917693697338</v>
      </c>
      <c r="M204" s="6">
        <f>AVERAGE(H204,L204)</f>
        <v>43.775060772319677</v>
      </c>
      <c r="N204" s="3">
        <v>21</v>
      </c>
      <c r="P204" t="s">
        <v>414</v>
      </c>
    </row>
    <row r="205" spans="1:16" x14ac:dyDescent="0.2">
      <c r="A205">
        <v>1220070601</v>
      </c>
      <c r="B205" t="s">
        <v>205</v>
      </c>
      <c r="C205" s="2">
        <v>39246</v>
      </c>
      <c r="D205" s="3">
        <v>18</v>
      </c>
      <c r="F205" s="3">
        <f t="shared" si="7"/>
        <v>5.4864000000000006</v>
      </c>
      <c r="G205" s="3">
        <f t="shared" si="8"/>
        <v>35.470256117710861</v>
      </c>
      <c r="I205">
        <v>2.1</v>
      </c>
      <c r="K205" s="3">
        <f>(9.81*(LN(I205)))+30.6</f>
        <v>37.878405351795195</v>
      </c>
      <c r="N205" s="3">
        <v>23</v>
      </c>
      <c r="P205" t="s">
        <v>850</v>
      </c>
    </row>
    <row r="206" spans="1:16" x14ac:dyDescent="0.2">
      <c r="A206">
        <v>1220070602</v>
      </c>
      <c r="B206" t="s">
        <v>205</v>
      </c>
      <c r="C206" s="2">
        <v>39256</v>
      </c>
      <c r="D206" s="3">
        <v>14</v>
      </c>
      <c r="F206" s="3">
        <f t="shared" si="7"/>
        <v>4.2671999999999999</v>
      </c>
      <c r="G206" s="3">
        <f t="shared" si="8"/>
        <v>39.091697029238723</v>
      </c>
      <c r="I206">
        <v>1.2</v>
      </c>
      <c r="K206" s="3">
        <f>(9.81*(LN(I206)))+30.6</f>
        <v>32.388574472148697</v>
      </c>
      <c r="N206" s="3">
        <v>22</v>
      </c>
      <c r="P206" t="s">
        <v>413</v>
      </c>
    </row>
    <row r="207" spans="1:16" x14ac:dyDescent="0.2">
      <c r="A207">
        <v>1220070701</v>
      </c>
      <c r="B207" t="s">
        <v>205</v>
      </c>
      <c r="C207" s="2">
        <v>39264</v>
      </c>
      <c r="D207" s="3">
        <v>13</v>
      </c>
      <c r="F207" s="3">
        <f t="shared" si="7"/>
        <v>3.9624000000000001</v>
      </c>
      <c r="G207" s="3">
        <f t="shared" si="8"/>
        <v>40.159592907973853</v>
      </c>
      <c r="N207" s="3">
        <v>22</v>
      </c>
      <c r="P207" t="s">
        <v>851</v>
      </c>
    </row>
    <row r="208" spans="1:16" x14ac:dyDescent="0.2">
      <c r="A208">
        <v>1220070702</v>
      </c>
      <c r="B208" t="s">
        <v>205</v>
      </c>
      <c r="C208" s="2">
        <v>39270</v>
      </c>
      <c r="D208" s="3">
        <v>13</v>
      </c>
      <c r="F208" s="3">
        <f t="shared" si="7"/>
        <v>3.9624000000000001</v>
      </c>
      <c r="G208" s="3">
        <f t="shared" si="8"/>
        <v>40.159592907973853</v>
      </c>
      <c r="I208">
        <v>2.1</v>
      </c>
      <c r="K208" s="3">
        <f>(9.81*(LN(I208)))+30.6</f>
        <v>37.878405351795195</v>
      </c>
      <c r="N208" s="3">
        <v>23</v>
      </c>
      <c r="P208" t="s">
        <v>852</v>
      </c>
    </row>
    <row r="209" spans="1:16" x14ac:dyDescent="0.2">
      <c r="A209">
        <v>1220070703</v>
      </c>
      <c r="B209" t="s">
        <v>205</v>
      </c>
      <c r="C209" s="2">
        <v>39276</v>
      </c>
      <c r="D209" s="3">
        <v>9</v>
      </c>
      <c r="F209" s="3">
        <f t="shared" si="7"/>
        <v>2.7432000000000003</v>
      </c>
      <c r="G209" s="3">
        <f t="shared" si="8"/>
        <v>45.458506989579675</v>
      </c>
      <c r="N209" s="3">
        <v>21</v>
      </c>
      <c r="P209" t="s">
        <v>853</v>
      </c>
    </row>
    <row r="210" spans="1:16" x14ac:dyDescent="0.2">
      <c r="A210">
        <v>1220070704</v>
      </c>
      <c r="B210" t="s">
        <v>205</v>
      </c>
      <c r="C210" s="2">
        <v>39281</v>
      </c>
      <c r="D210" s="3">
        <v>12</v>
      </c>
      <c r="F210" s="3">
        <f t="shared" si="7"/>
        <v>3.6576000000000004</v>
      </c>
      <c r="G210" s="3">
        <f t="shared" si="8"/>
        <v>41.313008325549511</v>
      </c>
      <c r="I210">
        <v>4.4000000000000004</v>
      </c>
      <c r="K210" s="3">
        <f>(9.81*(LN(I210)))+30.6</f>
        <v>45.134540546466553</v>
      </c>
      <c r="N210" s="3">
        <v>23</v>
      </c>
      <c r="P210" t="s">
        <v>854</v>
      </c>
    </row>
    <row r="211" spans="1:16" x14ac:dyDescent="0.2">
      <c r="A211">
        <v>1220070705</v>
      </c>
      <c r="B211" t="s">
        <v>205</v>
      </c>
      <c r="C211" s="2">
        <v>39289</v>
      </c>
      <c r="D211" s="3">
        <v>10</v>
      </c>
      <c r="F211" s="3">
        <f t="shared" si="7"/>
        <v>3.048</v>
      </c>
      <c r="G211" s="3">
        <f t="shared" si="8"/>
        <v>43.940261958950401</v>
      </c>
      <c r="N211" s="3">
        <v>23</v>
      </c>
      <c r="P211" t="s">
        <v>771</v>
      </c>
    </row>
    <row r="212" spans="1:16" x14ac:dyDescent="0.2">
      <c r="A212">
        <v>1220070801</v>
      </c>
      <c r="B212" t="s">
        <v>205</v>
      </c>
      <c r="C212" s="2">
        <v>39298</v>
      </c>
      <c r="D212" s="3">
        <v>8</v>
      </c>
      <c r="F212" s="3">
        <f t="shared" si="7"/>
        <v>2.4384000000000001</v>
      </c>
      <c r="G212" s="3">
        <f t="shared" si="8"/>
        <v>47.155760533388161</v>
      </c>
      <c r="I212">
        <v>1.8</v>
      </c>
      <c r="K212" s="3">
        <f>(9.81*(LN(I212)))+30.6</f>
        <v>36.366187182689792</v>
      </c>
      <c r="N212" s="3">
        <v>25</v>
      </c>
      <c r="P212" t="s">
        <v>771</v>
      </c>
    </row>
    <row r="213" spans="1:16" x14ac:dyDescent="0.2">
      <c r="A213">
        <v>1220070802</v>
      </c>
      <c r="B213" t="s">
        <v>205</v>
      </c>
      <c r="C213" s="2">
        <v>39322</v>
      </c>
      <c r="D213" s="3">
        <v>6</v>
      </c>
      <c r="F213" s="3">
        <f t="shared" si="7"/>
        <v>1.8288000000000002</v>
      </c>
      <c r="G213" s="3">
        <f t="shared" si="8"/>
        <v>51.301259197418318</v>
      </c>
      <c r="I213">
        <v>3.8</v>
      </c>
      <c r="K213" s="3">
        <f>(9.81*(LN(I213)))+30.6</f>
        <v>43.696360464644258</v>
      </c>
      <c r="N213" s="3">
        <v>21</v>
      </c>
      <c r="P213" t="s">
        <v>771</v>
      </c>
    </row>
    <row r="214" spans="1:16" x14ac:dyDescent="0.2">
      <c r="A214">
        <v>1220070901</v>
      </c>
      <c r="B214" t="s">
        <v>205</v>
      </c>
      <c r="C214" s="2">
        <v>39328</v>
      </c>
      <c r="D214" s="3">
        <v>7</v>
      </c>
      <c r="F214" s="3">
        <f t="shared" si="7"/>
        <v>2.1335999999999999</v>
      </c>
      <c r="G214" s="3">
        <f t="shared" si="8"/>
        <v>49.079947901107531</v>
      </c>
      <c r="N214" s="3">
        <v>22</v>
      </c>
      <c r="P214" t="s">
        <v>771</v>
      </c>
    </row>
    <row r="215" spans="1:16" x14ac:dyDescent="0.2">
      <c r="A215">
        <v>1220070902</v>
      </c>
      <c r="B215" t="s">
        <v>205</v>
      </c>
      <c r="C215" s="2">
        <v>39333</v>
      </c>
      <c r="D215" s="3">
        <v>6.5</v>
      </c>
      <c r="E215" s="5">
        <f>AVERAGE(D205:D213)</f>
        <v>11.444444444444445</v>
      </c>
      <c r="F215" s="3">
        <f t="shared" si="7"/>
        <v>1.9812000000000001</v>
      </c>
      <c r="G215" s="3">
        <f t="shared" si="8"/>
        <v>50.147843779842667</v>
      </c>
      <c r="H215" s="5">
        <f>AVERAGE(G205:G213)</f>
        <v>42.672215107531478</v>
      </c>
      <c r="I215">
        <v>4.5</v>
      </c>
      <c r="J215" s="5">
        <f>AVERAGE(I205:I213)</f>
        <v>2.5666666666666669</v>
      </c>
      <c r="K215" s="3">
        <f>(9.81*(LN(I215)))+30.6</f>
        <v>45.354999262375252</v>
      </c>
      <c r="L215" s="5">
        <f>AVERAGE(K205:K213)</f>
        <v>38.890412228256615</v>
      </c>
      <c r="M215" s="6">
        <f>AVERAGE(H215,L215)</f>
        <v>40.781313667894047</v>
      </c>
      <c r="N215" s="3">
        <v>21</v>
      </c>
      <c r="P215" t="s">
        <v>771</v>
      </c>
    </row>
    <row r="216" spans="1:16" x14ac:dyDescent="0.2">
      <c r="A216">
        <v>1220080501</v>
      </c>
      <c r="B216" t="s">
        <v>205</v>
      </c>
      <c r="C216" s="2">
        <v>39592</v>
      </c>
      <c r="D216" s="3">
        <v>19</v>
      </c>
      <c r="F216" s="3">
        <f t="shared" si="7"/>
        <v>5.7911999999999999</v>
      </c>
      <c r="G216" s="3">
        <f t="shared" si="8"/>
        <v>34.691147459206192</v>
      </c>
      <c r="I216">
        <v>0.4</v>
      </c>
      <c r="K216" s="3">
        <f>(9.81*(LN(I216)))+30.6</f>
        <v>21.611187920314542</v>
      </c>
      <c r="N216" s="3">
        <v>13</v>
      </c>
      <c r="O216">
        <v>13</v>
      </c>
      <c r="P216" t="s">
        <v>1029</v>
      </c>
    </row>
    <row r="217" spans="1:16" x14ac:dyDescent="0.2">
      <c r="A217">
        <v>1220080601</v>
      </c>
      <c r="B217" t="s">
        <v>205</v>
      </c>
      <c r="C217" s="2">
        <v>39619</v>
      </c>
      <c r="D217" s="3">
        <v>14</v>
      </c>
      <c r="F217" s="3">
        <f t="shared" si="7"/>
        <v>4.2671999999999999</v>
      </c>
      <c r="G217" s="3">
        <f t="shared" si="8"/>
        <v>39.091697029238723</v>
      </c>
      <c r="I217">
        <v>1.1499999999999999</v>
      </c>
      <c r="K217" s="3">
        <f>(9.81*(LN(I217)))+30.6</f>
        <v>31.971064654700307</v>
      </c>
      <c r="N217" s="3">
        <v>18</v>
      </c>
      <c r="O217">
        <v>20</v>
      </c>
      <c r="P217" t="s">
        <v>1030</v>
      </c>
    </row>
    <row r="218" spans="1:16" x14ac:dyDescent="0.2">
      <c r="A218">
        <v>1220080701</v>
      </c>
      <c r="B218" t="s">
        <v>205</v>
      </c>
      <c r="C218" s="2">
        <v>39630</v>
      </c>
      <c r="D218" s="3">
        <v>11</v>
      </c>
      <c r="F218" s="3">
        <f t="shared" si="7"/>
        <v>3.3528000000000002</v>
      </c>
      <c r="G218" s="3">
        <f t="shared" si="8"/>
        <v>42.566842267970074</v>
      </c>
      <c r="I218"/>
      <c r="N218" s="3">
        <v>22</v>
      </c>
      <c r="O218">
        <v>23</v>
      </c>
      <c r="P218" t="s">
        <v>1036</v>
      </c>
    </row>
    <row r="219" spans="1:16" x14ac:dyDescent="0.2">
      <c r="A219">
        <v>1220080702</v>
      </c>
      <c r="B219" t="s">
        <v>205</v>
      </c>
      <c r="C219" s="2">
        <v>39635</v>
      </c>
      <c r="D219" s="3">
        <v>12</v>
      </c>
      <c r="F219" s="3">
        <f t="shared" si="7"/>
        <v>3.6576000000000004</v>
      </c>
      <c r="G219" s="3">
        <f t="shared" si="8"/>
        <v>41.313008325549511</v>
      </c>
      <c r="H219"/>
      <c r="I219">
        <v>0.33</v>
      </c>
      <c r="K219" s="3">
        <f t="shared" ref="K219:K230" si="9">(9.81*(LN(I219)))+30.6</f>
        <v>19.724019653442994</v>
      </c>
      <c r="N219" s="3">
        <v>21</v>
      </c>
      <c r="O219">
        <v>24</v>
      </c>
      <c r="P219" t="s">
        <v>1031</v>
      </c>
    </row>
    <row r="220" spans="1:16" x14ac:dyDescent="0.2">
      <c r="A220">
        <v>1220080703</v>
      </c>
      <c r="B220" t="s">
        <v>205</v>
      </c>
      <c r="C220" s="2">
        <v>39648</v>
      </c>
      <c r="D220" s="3">
        <v>11</v>
      </c>
      <c r="F220" s="3">
        <f t="shared" si="7"/>
        <v>3.3528000000000002</v>
      </c>
      <c r="G220" s="3">
        <f t="shared" si="8"/>
        <v>42.566842267970074</v>
      </c>
      <c r="H220"/>
      <c r="I220">
        <v>1.85</v>
      </c>
      <c r="K220" s="3">
        <f t="shared" si="9"/>
        <v>36.634971119475196</v>
      </c>
      <c r="N220" s="3">
        <v>24</v>
      </c>
      <c r="O220">
        <v>23</v>
      </c>
      <c r="P220" t="s">
        <v>1032</v>
      </c>
    </row>
    <row r="221" spans="1:16" x14ac:dyDescent="0.2">
      <c r="A221">
        <v>1220080801</v>
      </c>
      <c r="B221" t="s">
        <v>205</v>
      </c>
      <c r="C221" s="2">
        <v>39662</v>
      </c>
      <c r="D221" s="3">
        <v>8</v>
      </c>
      <c r="F221" s="3">
        <f t="shared" si="7"/>
        <v>2.4384000000000001</v>
      </c>
      <c r="G221" s="3">
        <f t="shared" si="8"/>
        <v>47.155760533388161</v>
      </c>
      <c r="H221"/>
      <c r="I221">
        <v>1.58</v>
      </c>
      <c r="K221" s="3">
        <f t="shared" si="9"/>
        <v>35.087337749451372</v>
      </c>
      <c r="N221" s="3">
        <v>24</v>
      </c>
      <c r="O221">
        <v>25</v>
      </c>
      <c r="P221" t="s">
        <v>1033</v>
      </c>
    </row>
    <row r="222" spans="1:16" x14ac:dyDescent="0.2">
      <c r="A222">
        <v>1220080802</v>
      </c>
      <c r="B222" t="s">
        <v>205</v>
      </c>
      <c r="C222" s="2">
        <v>39674</v>
      </c>
      <c r="D222" s="3">
        <v>10</v>
      </c>
      <c r="F222" s="3">
        <f t="shared" si="7"/>
        <v>3.048</v>
      </c>
      <c r="G222" s="3">
        <f t="shared" si="8"/>
        <v>43.940261958950401</v>
      </c>
      <c r="H222"/>
      <c r="I222">
        <v>3.13</v>
      </c>
      <c r="K222" s="3">
        <f t="shared" si="9"/>
        <v>41.793533774655728</v>
      </c>
      <c r="N222" s="3">
        <v>22</v>
      </c>
      <c r="O222">
        <v>23</v>
      </c>
      <c r="P222" t="s">
        <v>1034</v>
      </c>
    </row>
    <row r="223" spans="1:16" x14ac:dyDescent="0.2">
      <c r="A223">
        <v>1220080803</v>
      </c>
      <c r="B223" t="s">
        <v>205</v>
      </c>
      <c r="C223" s="2">
        <v>39685</v>
      </c>
      <c r="D223" s="3">
        <v>8</v>
      </c>
      <c r="F223" s="3">
        <f t="shared" si="7"/>
        <v>2.4384000000000001</v>
      </c>
      <c r="G223" s="3">
        <f t="shared" si="8"/>
        <v>47.155760533388161</v>
      </c>
      <c r="I223">
        <v>3.27</v>
      </c>
      <c r="J223" s="3">
        <f>AVERAGE(I217:I223)</f>
        <v>1.8849999999999998</v>
      </c>
      <c r="K223" s="3">
        <f t="shared" si="9"/>
        <v>42.222789751958885</v>
      </c>
      <c r="L223" s="3">
        <f>AVERAGE(K217:K223)</f>
        <v>34.572286117280747</v>
      </c>
      <c r="M223" s="3">
        <f>AVERAGE(L223,H223)</f>
        <v>34.572286117280747</v>
      </c>
      <c r="N223" s="3">
        <v>21</v>
      </c>
      <c r="O223">
        <v>20</v>
      </c>
      <c r="P223" t="s">
        <v>1035</v>
      </c>
    </row>
    <row r="224" spans="1:16" x14ac:dyDescent="0.2">
      <c r="A224">
        <v>1220090601</v>
      </c>
      <c r="B224" t="s">
        <v>205</v>
      </c>
      <c r="C224" s="2">
        <v>39985</v>
      </c>
      <c r="F224" s="3">
        <f t="shared" si="7"/>
        <v>0</v>
      </c>
      <c r="G224" s="3" t="e">
        <f t="shared" si="8"/>
        <v>#NUM!</v>
      </c>
      <c r="H224"/>
      <c r="I224">
        <v>1.5</v>
      </c>
      <c r="K224" s="3">
        <f t="shared" si="9"/>
        <v>34.577612710541096</v>
      </c>
      <c r="P224" t="s">
        <v>62</v>
      </c>
    </row>
    <row r="225" spans="1:16" x14ac:dyDescent="0.2">
      <c r="A225">
        <v>1220090701</v>
      </c>
      <c r="B225" t="s">
        <v>205</v>
      </c>
      <c r="C225" s="2">
        <v>39998</v>
      </c>
      <c r="F225" s="3">
        <f t="shared" si="7"/>
        <v>0</v>
      </c>
      <c r="G225" s="3" t="e">
        <f t="shared" si="8"/>
        <v>#NUM!</v>
      </c>
      <c r="I225">
        <v>2.1</v>
      </c>
      <c r="K225" s="3">
        <f t="shared" si="9"/>
        <v>37.878405351795195</v>
      </c>
      <c r="P225" t="s">
        <v>62</v>
      </c>
    </row>
    <row r="226" spans="1:16" x14ac:dyDescent="0.2">
      <c r="A226">
        <v>1220090702</v>
      </c>
      <c r="B226" t="s">
        <v>205</v>
      </c>
      <c r="C226" s="2">
        <v>40015</v>
      </c>
      <c r="F226" s="3">
        <f t="shared" si="7"/>
        <v>0</v>
      </c>
      <c r="G226" s="3" t="e">
        <f t="shared" si="8"/>
        <v>#NUM!</v>
      </c>
      <c r="I226">
        <v>1.8</v>
      </c>
      <c r="K226" s="3">
        <f t="shared" si="9"/>
        <v>36.366187182689792</v>
      </c>
      <c r="P226" t="s">
        <v>62</v>
      </c>
    </row>
    <row r="227" spans="1:16" x14ac:dyDescent="0.2">
      <c r="A227">
        <v>1220090801</v>
      </c>
      <c r="B227" t="s">
        <v>205</v>
      </c>
      <c r="C227" s="2">
        <v>40048</v>
      </c>
      <c r="F227" s="3">
        <f t="shared" si="7"/>
        <v>0</v>
      </c>
      <c r="G227" s="3" t="e">
        <f t="shared" si="8"/>
        <v>#NUM!</v>
      </c>
      <c r="I227">
        <v>5</v>
      </c>
      <c r="K227" s="3">
        <f t="shared" si="9"/>
        <v>46.388585920978528</v>
      </c>
      <c r="P227" t="s">
        <v>62</v>
      </c>
    </row>
    <row r="228" spans="1:16" x14ac:dyDescent="0.2">
      <c r="A228">
        <v>1220090901</v>
      </c>
      <c r="B228" t="s">
        <v>205</v>
      </c>
      <c r="C228" s="2">
        <v>40063</v>
      </c>
      <c r="F228" s="3">
        <f t="shared" si="7"/>
        <v>0</v>
      </c>
      <c r="G228" s="3" t="e">
        <f t="shared" si="8"/>
        <v>#NUM!</v>
      </c>
      <c r="I228">
        <v>2.2999999999999998</v>
      </c>
      <c r="K228" s="3">
        <f t="shared" si="9"/>
        <v>38.770838495993374</v>
      </c>
      <c r="P228" t="s">
        <v>62</v>
      </c>
    </row>
    <row r="229" spans="1:16" x14ac:dyDescent="0.2">
      <c r="A229">
        <v>1220090902</v>
      </c>
      <c r="B229" t="s">
        <v>205</v>
      </c>
      <c r="C229" s="2">
        <v>40082</v>
      </c>
      <c r="F229" s="3">
        <f t="shared" si="7"/>
        <v>0</v>
      </c>
      <c r="G229" s="3" t="e">
        <f t="shared" si="8"/>
        <v>#NUM!</v>
      </c>
      <c r="I229">
        <v>1.9</v>
      </c>
      <c r="J229" s="3">
        <f>AVERAGE(I224:I229)</f>
        <v>2.4333333333333331</v>
      </c>
      <c r="K229" s="3">
        <f t="shared" si="9"/>
        <v>36.896586623351197</v>
      </c>
      <c r="L229" s="3">
        <f>AVERAGE(K224:K229)</f>
        <v>38.479702714224864</v>
      </c>
      <c r="P229" t="s">
        <v>62</v>
      </c>
    </row>
    <row r="230" spans="1:16" x14ac:dyDescent="0.2">
      <c r="A230">
        <v>1220100601</v>
      </c>
      <c r="B230" t="s">
        <v>205</v>
      </c>
      <c r="C230" s="2">
        <v>40342</v>
      </c>
      <c r="D230" s="3">
        <v>15</v>
      </c>
      <c r="F230" s="3">
        <f t="shared" si="7"/>
        <v>4.5720000000000001</v>
      </c>
      <c r="G230" s="3">
        <f t="shared" si="8"/>
        <v>38.097509751111744</v>
      </c>
      <c r="I230" s="12">
        <v>1.2</v>
      </c>
      <c r="K230" s="3">
        <f t="shared" si="9"/>
        <v>32.388574472148697</v>
      </c>
      <c r="N230" s="3">
        <v>20</v>
      </c>
      <c r="O230">
        <v>25</v>
      </c>
      <c r="P230" t="s">
        <v>1246</v>
      </c>
    </row>
    <row r="231" spans="1:16" x14ac:dyDescent="0.2">
      <c r="A231">
        <v>1220100602</v>
      </c>
      <c r="B231" t="s">
        <v>205</v>
      </c>
      <c r="C231" s="2">
        <v>40349</v>
      </c>
      <c r="D231" s="3">
        <v>14</v>
      </c>
      <c r="E231" s="34"/>
      <c r="F231" s="3">
        <f t="shared" si="7"/>
        <v>4.2671999999999999</v>
      </c>
      <c r="G231" s="3">
        <f t="shared" si="8"/>
        <v>39.091697029238723</v>
      </c>
      <c r="N231" s="3">
        <v>22</v>
      </c>
      <c r="O231">
        <v>20</v>
      </c>
      <c r="P231" t="s">
        <v>1247</v>
      </c>
    </row>
    <row r="232" spans="1:16" x14ac:dyDescent="0.2">
      <c r="A232">
        <v>1220100701</v>
      </c>
      <c r="B232" t="s">
        <v>205</v>
      </c>
      <c r="C232" s="2">
        <v>40361</v>
      </c>
      <c r="D232" s="3">
        <v>10</v>
      </c>
      <c r="E232" s="34"/>
      <c r="F232" s="3">
        <f t="shared" si="7"/>
        <v>3.048</v>
      </c>
      <c r="G232" s="3">
        <f t="shared" si="8"/>
        <v>43.940261958950401</v>
      </c>
      <c r="I232" s="12">
        <v>2</v>
      </c>
      <c r="K232" s="3">
        <f>(9.81*(LN(I232)))+30.6</f>
        <v>37.399773841293069</v>
      </c>
      <c r="N232" s="3">
        <v>20</v>
      </c>
      <c r="O232">
        <v>25</v>
      </c>
      <c r="P232" t="s">
        <v>1247</v>
      </c>
    </row>
    <row r="233" spans="1:16" x14ac:dyDescent="0.2">
      <c r="A233">
        <v>1220100702</v>
      </c>
      <c r="B233" t="s">
        <v>205</v>
      </c>
      <c r="C233" s="2">
        <v>40385</v>
      </c>
      <c r="D233" s="3">
        <v>7</v>
      </c>
      <c r="E233" s="34"/>
      <c r="F233" s="3">
        <f t="shared" si="7"/>
        <v>2.1335999999999999</v>
      </c>
      <c r="G233" s="3">
        <f t="shared" si="8"/>
        <v>49.079947901107531</v>
      </c>
      <c r="I233" s="12">
        <v>4</v>
      </c>
      <c r="K233" s="3">
        <f>(9.81*(LN(I233)))+30.6</f>
        <v>44.199547682586129</v>
      </c>
      <c r="N233" s="3">
        <v>25</v>
      </c>
      <c r="O233">
        <v>31</v>
      </c>
      <c r="P233" t="s">
        <v>1247</v>
      </c>
    </row>
    <row r="234" spans="1:16" x14ac:dyDescent="0.2">
      <c r="A234">
        <v>1220100801</v>
      </c>
      <c r="B234" t="s">
        <v>205</v>
      </c>
      <c r="C234" s="2">
        <v>40397</v>
      </c>
      <c r="D234" s="3">
        <v>5</v>
      </c>
      <c r="E234" s="34"/>
      <c r="F234" s="3">
        <f t="shared" si="7"/>
        <v>1.524</v>
      </c>
      <c r="G234" s="3">
        <f t="shared" si="8"/>
        <v>53.928512830819209</v>
      </c>
      <c r="I234" s="12">
        <v>4.5</v>
      </c>
      <c r="K234" s="3">
        <f>(9.81*(LN(I234)))+30.6</f>
        <v>45.354999262375252</v>
      </c>
      <c r="N234" s="3">
        <v>24</v>
      </c>
      <c r="O234">
        <v>27</v>
      </c>
      <c r="P234" t="s">
        <v>852</v>
      </c>
    </row>
    <row r="235" spans="1:16" s="40" customFormat="1" x14ac:dyDescent="0.2">
      <c r="A235" s="40">
        <v>1220100901</v>
      </c>
      <c r="B235" s="40" t="s">
        <v>205</v>
      </c>
      <c r="C235" s="41">
        <v>40418</v>
      </c>
      <c r="D235" s="42">
        <v>6</v>
      </c>
      <c r="E235" s="42">
        <f>AVERAGE(D230:D235)</f>
        <v>9.5</v>
      </c>
      <c r="F235" s="42">
        <f t="shared" si="7"/>
        <v>1.8288000000000002</v>
      </c>
      <c r="G235" s="42">
        <f t="shared" si="8"/>
        <v>51.301259197418318</v>
      </c>
      <c r="H235" s="42">
        <f>AVERAGE(G230:G235)</f>
        <v>45.906531444774316</v>
      </c>
      <c r="I235" s="43">
        <v>2.2999999999999998</v>
      </c>
      <c r="J235" s="42">
        <f>AVERAGE(I230:I235)</f>
        <v>2.8</v>
      </c>
      <c r="K235" s="42">
        <f>(9.81*(LN(I235)))+30.6</f>
        <v>38.770838495993374</v>
      </c>
      <c r="L235" s="42">
        <f>AVERAGE(K230:K235)</f>
        <v>39.622746750879301</v>
      </c>
      <c r="M235" s="42">
        <f>AVERAGE(L235,H235)</f>
        <v>42.764639097826809</v>
      </c>
      <c r="N235" s="42">
        <v>23</v>
      </c>
      <c r="O235" s="40">
        <v>28</v>
      </c>
      <c r="P235" s="40" t="s">
        <v>852</v>
      </c>
    </row>
    <row r="236" spans="1:16" x14ac:dyDescent="0.2">
      <c r="A236">
        <v>1220110601</v>
      </c>
      <c r="B236" t="s">
        <v>205</v>
      </c>
      <c r="C236" s="2">
        <v>40719</v>
      </c>
      <c r="D236" s="3">
        <v>15</v>
      </c>
      <c r="E236" s="42"/>
      <c r="F236" s="3">
        <f t="shared" si="7"/>
        <v>4.5720000000000001</v>
      </c>
      <c r="G236" s="3">
        <f t="shared" si="8"/>
        <v>38.097509751111744</v>
      </c>
      <c r="H236" s="42"/>
      <c r="I236" s="12">
        <v>1.41</v>
      </c>
      <c r="K236" s="3">
        <f>(9.81*(LN(I236)))+30.6</f>
        <v>33.970615000066658</v>
      </c>
      <c r="N236" s="3">
        <v>16</v>
      </c>
      <c r="O236" s="36">
        <v>19</v>
      </c>
      <c r="P236" s="36" t="s">
        <v>1510</v>
      </c>
    </row>
    <row r="237" spans="1:16" x14ac:dyDescent="0.2">
      <c r="A237">
        <v>1220110602</v>
      </c>
      <c r="B237" t="s">
        <v>205</v>
      </c>
      <c r="C237" s="2">
        <v>40728</v>
      </c>
      <c r="D237" s="3">
        <v>14</v>
      </c>
      <c r="E237" s="42"/>
      <c r="F237" s="3">
        <f t="shared" si="7"/>
        <v>4.2671999999999999</v>
      </c>
      <c r="G237" s="3">
        <f t="shared" si="8"/>
        <v>39.091697029238723</v>
      </c>
      <c r="H237" s="42"/>
      <c r="N237" s="3">
        <v>21</v>
      </c>
      <c r="O237" s="36">
        <v>23</v>
      </c>
      <c r="P237" s="36" t="s">
        <v>1512</v>
      </c>
    </row>
    <row r="238" spans="1:16" x14ac:dyDescent="0.2">
      <c r="A238">
        <v>1220110701</v>
      </c>
      <c r="B238" t="s">
        <v>205</v>
      </c>
      <c r="C238" s="2">
        <v>40738</v>
      </c>
      <c r="D238" s="3">
        <v>10</v>
      </c>
      <c r="E238" s="42"/>
      <c r="F238" s="3">
        <f t="shared" si="7"/>
        <v>3.048</v>
      </c>
      <c r="G238" s="3">
        <f t="shared" si="8"/>
        <v>43.940261958950401</v>
      </c>
      <c r="H238" s="42"/>
      <c r="I238" s="12"/>
      <c r="N238" s="3">
        <v>25</v>
      </c>
      <c r="O238" s="36">
        <v>30</v>
      </c>
      <c r="P238" s="36" t="s">
        <v>1511</v>
      </c>
    </row>
    <row r="239" spans="1:16" x14ac:dyDescent="0.2">
      <c r="A239">
        <v>1220110702</v>
      </c>
      <c r="B239" t="s">
        <v>205</v>
      </c>
      <c r="C239" s="2">
        <v>40749</v>
      </c>
      <c r="D239" s="3">
        <v>7</v>
      </c>
      <c r="E239" s="42"/>
      <c r="F239" s="3">
        <f t="shared" si="7"/>
        <v>2.1335999999999999</v>
      </c>
      <c r="G239" s="3">
        <f t="shared" si="8"/>
        <v>49.079947901107531</v>
      </c>
      <c r="H239" s="42"/>
      <c r="I239" s="12">
        <v>4.66</v>
      </c>
      <c r="K239" s="3">
        <f>(9.81*(LN(I239)))+30.6</f>
        <v>45.697741546229409</v>
      </c>
      <c r="N239" s="3">
        <v>25</v>
      </c>
      <c r="O239" s="36">
        <v>25</v>
      </c>
      <c r="P239" s="36" t="s">
        <v>1513</v>
      </c>
    </row>
    <row r="240" spans="1:16" x14ac:dyDescent="0.2">
      <c r="A240">
        <v>1220110801</v>
      </c>
      <c r="B240" t="s">
        <v>205</v>
      </c>
      <c r="C240" s="2">
        <v>40756</v>
      </c>
      <c r="D240" s="3">
        <v>5</v>
      </c>
      <c r="E240" s="42"/>
      <c r="F240" s="3">
        <f t="shared" si="7"/>
        <v>1.524</v>
      </c>
      <c r="G240" s="3">
        <f t="shared" si="8"/>
        <v>53.928512830819209</v>
      </c>
      <c r="H240" s="42"/>
      <c r="I240" s="12"/>
      <c r="N240" s="3">
        <v>25</v>
      </c>
      <c r="O240" s="36">
        <v>25</v>
      </c>
      <c r="P240" s="36" t="s">
        <v>1514</v>
      </c>
    </row>
    <row r="241" spans="1:16" x14ac:dyDescent="0.2">
      <c r="A241">
        <v>1220110802</v>
      </c>
      <c r="B241" t="s">
        <v>205</v>
      </c>
      <c r="C241" s="2">
        <v>40771</v>
      </c>
      <c r="D241" s="3">
        <v>6</v>
      </c>
      <c r="E241" s="42"/>
      <c r="F241" s="3">
        <f t="shared" si="7"/>
        <v>1.8288000000000002</v>
      </c>
      <c r="G241" s="3">
        <f t="shared" si="8"/>
        <v>51.301259197418318</v>
      </c>
      <c r="H241" s="42"/>
      <c r="I241" s="12"/>
      <c r="N241" s="3">
        <v>24</v>
      </c>
      <c r="O241" s="36">
        <v>27</v>
      </c>
      <c r="P241" s="36" t="s">
        <v>1515</v>
      </c>
    </row>
    <row r="242" spans="1:16" x14ac:dyDescent="0.2">
      <c r="A242">
        <v>1220140601</v>
      </c>
      <c r="B242" t="s">
        <v>205</v>
      </c>
      <c r="C242" s="2">
        <v>41805</v>
      </c>
      <c r="D242" s="3">
        <v>9</v>
      </c>
      <c r="E242" s="42"/>
      <c r="F242" s="12">
        <f t="shared" si="7"/>
        <v>2.7432000000000003</v>
      </c>
      <c r="G242" s="3">
        <f t="shared" si="8"/>
        <v>45.458506989579675</v>
      </c>
      <c r="H242" s="42"/>
      <c r="N242" s="3">
        <v>19</v>
      </c>
      <c r="O242" s="36">
        <v>23</v>
      </c>
      <c r="P242" s="36" t="s">
        <v>2433</v>
      </c>
    </row>
    <row r="243" spans="1:16" x14ac:dyDescent="0.2">
      <c r="A243">
        <v>1220140603</v>
      </c>
      <c r="B243" t="s">
        <v>205</v>
      </c>
      <c r="C243" s="2">
        <v>41812</v>
      </c>
      <c r="D243" s="3">
        <v>11</v>
      </c>
      <c r="E243" s="42"/>
      <c r="F243" s="12">
        <f t="shared" si="7"/>
        <v>3.3528000000000002</v>
      </c>
      <c r="G243" s="3">
        <f t="shared" si="8"/>
        <v>42.566842267970074</v>
      </c>
      <c r="N243" s="3">
        <v>20</v>
      </c>
      <c r="O243" s="36">
        <v>21</v>
      </c>
      <c r="P243" s="36" t="s">
        <v>2434</v>
      </c>
    </row>
    <row r="244" spans="1:16" x14ac:dyDescent="0.2">
      <c r="A244">
        <v>1220140602</v>
      </c>
      <c r="B244" t="s">
        <v>205</v>
      </c>
      <c r="C244" s="2">
        <v>41820</v>
      </c>
      <c r="D244" s="3">
        <v>8</v>
      </c>
      <c r="E244" s="42"/>
      <c r="F244" s="3">
        <f t="shared" si="7"/>
        <v>2.4384000000000001</v>
      </c>
      <c r="G244" s="3">
        <f t="shared" si="8"/>
        <v>47.155760533388161</v>
      </c>
      <c r="N244" s="3">
        <v>20</v>
      </c>
      <c r="O244" s="36">
        <v>27</v>
      </c>
      <c r="P244" s="36" t="s">
        <v>2435</v>
      </c>
    </row>
    <row r="245" spans="1:16" x14ac:dyDescent="0.2">
      <c r="A245">
        <v>1220140701</v>
      </c>
      <c r="B245" t="s">
        <v>205</v>
      </c>
      <c r="C245" s="2">
        <v>41827</v>
      </c>
      <c r="D245" s="3">
        <v>8</v>
      </c>
      <c r="E245" s="42"/>
      <c r="F245" s="3">
        <f t="shared" si="7"/>
        <v>2.4384000000000001</v>
      </c>
      <c r="G245" s="3">
        <f t="shared" si="8"/>
        <v>47.155760533388161</v>
      </c>
      <c r="N245" s="3">
        <v>21</v>
      </c>
      <c r="O245" s="36">
        <v>24</v>
      </c>
      <c r="P245" s="36" t="s">
        <v>2436</v>
      </c>
    </row>
    <row r="246" spans="1:16" x14ac:dyDescent="0.2">
      <c r="A246">
        <v>1220140702</v>
      </c>
      <c r="B246" t="s">
        <v>205</v>
      </c>
      <c r="C246" s="2">
        <v>41837</v>
      </c>
      <c r="D246" s="3">
        <v>9</v>
      </c>
      <c r="E246" s="42"/>
      <c r="F246" s="3">
        <f t="shared" si="7"/>
        <v>2.7432000000000003</v>
      </c>
      <c r="G246" s="3">
        <f t="shared" si="8"/>
        <v>45.458506989579675</v>
      </c>
      <c r="N246" s="3">
        <v>21</v>
      </c>
      <c r="O246" s="36">
        <v>22</v>
      </c>
      <c r="P246" s="36" t="s">
        <v>2437</v>
      </c>
    </row>
    <row r="247" spans="1:16" x14ac:dyDescent="0.2">
      <c r="A247">
        <v>1220140703</v>
      </c>
      <c r="B247" t="s">
        <v>205</v>
      </c>
      <c r="C247" s="2">
        <v>41840</v>
      </c>
      <c r="D247" s="3">
        <v>10</v>
      </c>
      <c r="F247" s="3">
        <f t="shared" si="7"/>
        <v>3.048</v>
      </c>
      <c r="G247" s="3">
        <f t="shared" si="8"/>
        <v>43.940261958950401</v>
      </c>
      <c r="N247" s="3">
        <v>22</v>
      </c>
      <c r="O247" s="36">
        <v>24</v>
      </c>
      <c r="P247" s="36" t="s">
        <v>2439</v>
      </c>
    </row>
    <row r="248" spans="1:16" x14ac:dyDescent="0.2">
      <c r="A248">
        <v>1220140704</v>
      </c>
      <c r="B248" t="s">
        <v>205</v>
      </c>
      <c r="C248" s="2">
        <v>41851</v>
      </c>
      <c r="D248" s="3">
        <v>9</v>
      </c>
      <c r="F248" s="3">
        <f t="shared" si="7"/>
        <v>2.7432000000000003</v>
      </c>
      <c r="G248" s="3">
        <f t="shared" si="8"/>
        <v>45.458506989579675</v>
      </c>
      <c r="N248" s="3">
        <v>23</v>
      </c>
      <c r="O248" s="36">
        <v>22</v>
      </c>
      <c r="P248" s="36" t="s">
        <v>2438</v>
      </c>
    </row>
    <row r="249" spans="1:16" x14ac:dyDescent="0.2">
      <c r="A249">
        <v>1220140801</v>
      </c>
      <c r="B249" t="s">
        <v>205</v>
      </c>
      <c r="C249" s="2">
        <v>41854</v>
      </c>
      <c r="D249" s="3">
        <v>9</v>
      </c>
      <c r="F249" s="3">
        <f t="shared" si="7"/>
        <v>2.7432000000000003</v>
      </c>
      <c r="G249" s="3">
        <f t="shared" si="8"/>
        <v>45.458506989579675</v>
      </c>
      <c r="N249" s="3">
        <v>23</v>
      </c>
      <c r="O249" s="36">
        <v>25</v>
      </c>
      <c r="P249" s="36" t="s">
        <v>2440</v>
      </c>
    </row>
    <row r="250" spans="1:16" x14ac:dyDescent="0.2">
      <c r="A250">
        <v>1220140802</v>
      </c>
      <c r="B250" t="s">
        <v>205</v>
      </c>
      <c r="C250" s="2">
        <v>41866</v>
      </c>
      <c r="D250" s="3">
        <v>6</v>
      </c>
      <c r="F250" s="3">
        <f t="shared" si="7"/>
        <v>1.8288000000000002</v>
      </c>
      <c r="G250" s="3">
        <f t="shared" si="8"/>
        <v>51.301259197418318</v>
      </c>
      <c r="N250" s="3">
        <v>20</v>
      </c>
      <c r="O250" s="36">
        <v>21</v>
      </c>
      <c r="P250" s="36" t="s">
        <v>2441</v>
      </c>
    </row>
    <row r="251" spans="1:16" x14ac:dyDescent="0.2">
      <c r="A251">
        <v>1220140803</v>
      </c>
      <c r="B251" t="s">
        <v>205</v>
      </c>
      <c r="C251" s="2">
        <v>41874</v>
      </c>
      <c r="D251" s="3">
        <v>9</v>
      </c>
      <c r="F251" s="3">
        <f t="shared" si="7"/>
        <v>2.7432000000000003</v>
      </c>
      <c r="G251" s="3">
        <f t="shared" si="8"/>
        <v>45.458506989579675</v>
      </c>
      <c r="N251" s="3">
        <v>22</v>
      </c>
      <c r="O251" s="36">
        <v>24</v>
      </c>
      <c r="P251" s="36" t="s">
        <v>2442</v>
      </c>
    </row>
    <row r="252" spans="1:16" x14ac:dyDescent="0.2">
      <c r="A252">
        <v>1220140803</v>
      </c>
      <c r="B252" t="s">
        <v>205</v>
      </c>
      <c r="C252" s="2">
        <v>41883</v>
      </c>
      <c r="D252" s="3">
        <v>9</v>
      </c>
      <c r="F252" s="3">
        <f t="shared" si="7"/>
        <v>2.7432000000000003</v>
      </c>
      <c r="G252" s="3">
        <f t="shared" si="8"/>
        <v>45.458506989579675</v>
      </c>
      <c r="N252" s="3">
        <v>22.4</v>
      </c>
      <c r="O252" s="36">
        <v>26</v>
      </c>
      <c r="P252" s="36" t="s">
        <v>389</v>
      </c>
    </row>
    <row r="253" spans="1:16" x14ac:dyDescent="0.2">
      <c r="A253">
        <v>1220140803</v>
      </c>
      <c r="B253" t="s">
        <v>205</v>
      </c>
      <c r="C253" s="2">
        <v>41891</v>
      </c>
      <c r="D253" s="3">
        <v>8</v>
      </c>
      <c r="E253" s="3">
        <f>AVERAGE(D242:D253)</f>
        <v>8.75</v>
      </c>
      <c r="F253" s="3">
        <f t="shared" si="7"/>
        <v>2.4384000000000001</v>
      </c>
      <c r="G253" s="3">
        <f t="shared" si="8"/>
        <v>47.155760533388161</v>
      </c>
      <c r="H253" s="3">
        <f>AVERAGE(G242:G253)</f>
        <v>46.002223913498447</v>
      </c>
      <c r="N253" s="3">
        <v>21</v>
      </c>
      <c r="O253" s="36">
        <v>27</v>
      </c>
      <c r="P253" s="36" t="s">
        <v>671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>
      <pane ySplit="1" topLeftCell="A11" activePane="bottomLeft" state="frozen"/>
      <selection pane="bottomLeft" activeCell="H47" sqref="H47"/>
    </sheetView>
  </sheetViews>
  <sheetFormatPr defaultRowHeight="12.75" x14ac:dyDescent="0.2"/>
  <cols>
    <col min="1" max="1" width="11" bestFit="1" customWidth="1"/>
    <col min="2" max="2" width="11" customWidth="1"/>
    <col min="3" max="3" width="10.140625" style="2" bestFit="1" customWidth="1"/>
    <col min="4" max="6" width="9.140625" style="3"/>
    <col min="7" max="7" width="10.5703125" style="3" customWidth="1"/>
    <col min="8" max="8" width="15" style="3" customWidth="1"/>
    <col min="9" max="10" width="9.140625" style="3"/>
    <col min="11" max="11" width="15" style="3" bestFit="1" customWidth="1"/>
    <col min="12" max="12" width="10" bestFit="1" customWidth="1"/>
    <col min="13" max="13" width="12.140625" bestFit="1" customWidth="1"/>
  </cols>
  <sheetData>
    <row r="1" spans="1:13" s="13" customFormat="1" ht="14.25" x14ac:dyDescent="0.2">
      <c r="A1" s="13" t="s">
        <v>118</v>
      </c>
      <c r="B1" s="13" t="s">
        <v>178</v>
      </c>
      <c r="C1" s="18" t="s">
        <v>176</v>
      </c>
      <c r="D1" s="14" t="s">
        <v>196</v>
      </c>
      <c r="E1" s="14" t="s">
        <v>2042</v>
      </c>
      <c r="F1" s="14" t="s">
        <v>277</v>
      </c>
      <c r="G1" s="14" t="s">
        <v>278</v>
      </c>
      <c r="H1" s="14" t="s">
        <v>279</v>
      </c>
      <c r="I1" s="14" t="s">
        <v>177</v>
      </c>
      <c r="J1" s="14" t="s">
        <v>2040</v>
      </c>
      <c r="K1" s="14" t="s">
        <v>267</v>
      </c>
      <c r="L1" s="14" t="s">
        <v>264</v>
      </c>
      <c r="M1" s="14" t="s">
        <v>281</v>
      </c>
    </row>
    <row r="2" spans="1:13" x14ac:dyDescent="0.2">
      <c r="A2">
        <v>1419990701</v>
      </c>
      <c r="B2" t="s">
        <v>180</v>
      </c>
      <c r="C2" s="2">
        <v>36352</v>
      </c>
      <c r="D2">
        <v>8.5</v>
      </c>
      <c r="E2"/>
      <c r="F2" s="3">
        <f t="shared" ref="F2:F49" si="0">D2*0.3048</f>
        <v>2.5908000000000002</v>
      </c>
      <c r="G2" s="3">
        <f t="shared" ref="G2:G49" si="1" xml:space="preserve"> 60-(14.41*(LN(F2)))</f>
        <v>46.28215973301333</v>
      </c>
    </row>
    <row r="3" spans="1:13" x14ac:dyDescent="0.2">
      <c r="A3">
        <v>1419990702</v>
      </c>
      <c r="B3" t="s">
        <v>180</v>
      </c>
      <c r="C3" s="2">
        <v>36355</v>
      </c>
      <c r="D3">
        <v>11.5</v>
      </c>
      <c r="E3"/>
      <c r="F3" s="3">
        <f t="shared" si="0"/>
        <v>3.5052000000000003</v>
      </c>
      <c r="G3" s="3">
        <f t="shared" si="1"/>
        <v>41.926292369324358</v>
      </c>
    </row>
    <row r="4" spans="1:13" x14ac:dyDescent="0.2">
      <c r="A4">
        <v>1419990703</v>
      </c>
      <c r="B4" t="s">
        <v>180</v>
      </c>
      <c r="C4" s="2">
        <v>36359</v>
      </c>
      <c r="D4">
        <v>12</v>
      </c>
      <c r="E4"/>
      <c r="F4" s="3">
        <f t="shared" si="0"/>
        <v>3.6576000000000004</v>
      </c>
      <c r="G4" s="3">
        <f t="shared" si="1"/>
        <v>41.313008325549511</v>
      </c>
      <c r="I4" s="2"/>
      <c r="J4" s="2"/>
    </row>
    <row r="5" spans="1:13" x14ac:dyDescent="0.2">
      <c r="A5">
        <v>1419990704</v>
      </c>
      <c r="B5" t="s">
        <v>180</v>
      </c>
      <c r="C5" s="2">
        <v>36361</v>
      </c>
      <c r="D5">
        <v>11.5</v>
      </c>
      <c r="E5"/>
      <c r="F5" s="3">
        <f t="shared" si="0"/>
        <v>3.5052000000000003</v>
      </c>
      <c r="G5" s="3">
        <f t="shared" si="1"/>
        <v>41.926292369324358</v>
      </c>
    </row>
    <row r="6" spans="1:13" x14ac:dyDescent="0.2">
      <c r="A6">
        <v>1419990705</v>
      </c>
      <c r="B6" t="s">
        <v>180</v>
      </c>
      <c r="C6" s="2">
        <v>36366</v>
      </c>
      <c r="D6">
        <v>9.5</v>
      </c>
      <c r="E6"/>
      <c r="F6" s="3">
        <f t="shared" si="0"/>
        <v>2.8956</v>
      </c>
      <c r="G6" s="3">
        <f t="shared" si="1"/>
        <v>44.679398331074999</v>
      </c>
    </row>
    <row r="7" spans="1:13" x14ac:dyDescent="0.2">
      <c r="A7">
        <v>1419990706</v>
      </c>
      <c r="B7" t="s">
        <v>180</v>
      </c>
      <c r="C7" s="2">
        <v>36368</v>
      </c>
      <c r="D7">
        <v>9.5</v>
      </c>
      <c r="E7"/>
      <c r="F7" s="3">
        <f t="shared" si="0"/>
        <v>2.8956</v>
      </c>
      <c r="G7" s="3">
        <f t="shared" si="1"/>
        <v>44.679398331074999</v>
      </c>
    </row>
    <row r="8" spans="1:13" x14ac:dyDescent="0.2">
      <c r="A8">
        <v>1419990801</v>
      </c>
      <c r="B8" t="s">
        <v>180</v>
      </c>
      <c r="C8" s="2">
        <v>36373</v>
      </c>
      <c r="D8">
        <v>10.5</v>
      </c>
      <c r="E8"/>
      <c r="F8" s="3">
        <f t="shared" si="0"/>
        <v>3.2004000000000001</v>
      </c>
      <c r="G8" s="3">
        <f t="shared" si="1"/>
        <v>43.237195693268887</v>
      </c>
    </row>
    <row r="9" spans="1:13" x14ac:dyDescent="0.2">
      <c r="A9">
        <v>1419990802</v>
      </c>
      <c r="B9" t="s">
        <v>180</v>
      </c>
      <c r="C9" s="2">
        <v>36381</v>
      </c>
      <c r="D9">
        <v>12</v>
      </c>
      <c r="E9"/>
      <c r="F9" s="3">
        <f t="shared" si="0"/>
        <v>3.6576000000000004</v>
      </c>
      <c r="G9" s="3">
        <f t="shared" si="1"/>
        <v>41.313008325549511</v>
      </c>
    </row>
    <row r="10" spans="1:13" x14ac:dyDescent="0.2">
      <c r="A10">
        <v>1419990803</v>
      </c>
      <c r="B10" t="s">
        <v>180</v>
      </c>
      <c r="C10" s="2">
        <v>36389</v>
      </c>
      <c r="D10">
        <v>9.5</v>
      </c>
      <c r="E10"/>
      <c r="F10" s="3">
        <f t="shared" si="0"/>
        <v>2.8956</v>
      </c>
      <c r="G10" s="3">
        <f t="shared" si="1"/>
        <v>44.679398331074999</v>
      </c>
    </row>
    <row r="11" spans="1:13" x14ac:dyDescent="0.2">
      <c r="A11">
        <v>1419990804</v>
      </c>
      <c r="B11" t="s">
        <v>180</v>
      </c>
      <c r="C11" s="2">
        <v>36402</v>
      </c>
      <c r="D11">
        <v>9</v>
      </c>
      <c r="E11"/>
      <c r="F11" s="3">
        <f t="shared" si="0"/>
        <v>2.7432000000000003</v>
      </c>
      <c r="G11" s="3">
        <f t="shared" si="1"/>
        <v>45.458506989579675</v>
      </c>
    </row>
    <row r="12" spans="1:13" x14ac:dyDescent="0.2">
      <c r="A12">
        <v>1419990901</v>
      </c>
      <c r="B12" t="s">
        <v>180</v>
      </c>
      <c r="C12" s="2">
        <v>36420</v>
      </c>
      <c r="D12">
        <v>8.5</v>
      </c>
      <c r="E12"/>
      <c r="F12" s="3">
        <f t="shared" si="0"/>
        <v>2.5908000000000002</v>
      </c>
      <c r="G12" s="3">
        <f t="shared" si="1"/>
        <v>46.28215973301333</v>
      </c>
    </row>
    <row r="13" spans="1:13" x14ac:dyDescent="0.2">
      <c r="A13">
        <v>1419991001</v>
      </c>
      <c r="B13" t="s">
        <v>180</v>
      </c>
      <c r="C13" s="2">
        <v>36436</v>
      </c>
      <c r="D13">
        <v>8.5</v>
      </c>
      <c r="E13"/>
      <c r="F13" s="3">
        <f t="shared" si="0"/>
        <v>2.5908000000000002</v>
      </c>
      <c r="G13" s="3">
        <f t="shared" si="1"/>
        <v>46.28215973301333</v>
      </c>
    </row>
    <row r="14" spans="1:13" x14ac:dyDescent="0.2">
      <c r="A14">
        <v>1419991002</v>
      </c>
      <c r="B14" t="s">
        <v>180</v>
      </c>
      <c r="C14" s="2">
        <v>36444</v>
      </c>
      <c r="D14">
        <v>10</v>
      </c>
      <c r="E14"/>
      <c r="F14" s="3">
        <f t="shared" si="0"/>
        <v>3.048</v>
      </c>
      <c r="G14" s="3">
        <f t="shared" si="1"/>
        <v>43.940261958950401</v>
      </c>
    </row>
    <row r="15" spans="1:13" x14ac:dyDescent="0.2">
      <c r="A15">
        <v>1420000601</v>
      </c>
      <c r="B15" t="s">
        <v>180</v>
      </c>
      <c r="C15" s="2">
        <v>36686</v>
      </c>
      <c r="D15">
        <v>5</v>
      </c>
      <c r="E15"/>
      <c r="F15" s="3">
        <f t="shared" si="0"/>
        <v>1.524</v>
      </c>
      <c r="G15" s="3">
        <f t="shared" si="1"/>
        <v>53.928512830819209</v>
      </c>
    </row>
    <row r="16" spans="1:13" x14ac:dyDescent="0.2">
      <c r="A16">
        <v>1420000602</v>
      </c>
      <c r="B16" t="s">
        <v>180</v>
      </c>
      <c r="C16" s="2">
        <v>36690</v>
      </c>
      <c r="D16">
        <v>9</v>
      </c>
      <c r="E16"/>
      <c r="F16" s="3">
        <f t="shared" si="0"/>
        <v>2.7432000000000003</v>
      </c>
      <c r="G16" s="3">
        <f t="shared" si="1"/>
        <v>45.458506989579675</v>
      </c>
    </row>
    <row r="17" spans="1:8" x14ac:dyDescent="0.2">
      <c r="A17">
        <v>1420000701</v>
      </c>
      <c r="B17" t="s">
        <v>180</v>
      </c>
      <c r="C17" s="2">
        <v>36709</v>
      </c>
      <c r="D17">
        <v>9</v>
      </c>
      <c r="E17"/>
      <c r="F17" s="3">
        <f t="shared" si="0"/>
        <v>2.7432000000000003</v>
      </c>
      <c r="G17" s="3">
        <f t="shared" si="1"/>
        <v>45.458506989579675</v>
      </c>
    </row>
    <row r="18" spans="1:8" x14ac:dyDescent="0.2">
      <c r="A18">
        <v>1420000702</v>
      </c>
      <c r="B18" t="s">
        <v>180</v>
      </c>
      <c r="C18" s="2">
        <v>36711</v>
      </c>
      <c r="D18">
        <v>9.5</v>
      </c>
      <c r="E18"/>
      <c r="F18" s="3">
        <f t="shared" si="0"/>
        <v>2.8956</v>
      </c>
      <c r="G18" s="3">
        <f t="shared" si="1"/>
        <v>44.679398331074999</v>
      </c>
    </row>
    <row r="19" spans="1:8" x14ac:dyDescent="0.2">
      <c r="A19">
        <v>1420000703</v>
      </c>
      <c r="B19" t="s">
        <v>180</v>
      </c>
      <c r="C19" s="2">
        <v>36718</v>
      </c>
      <c r="D19">
        <v>12.5</v>
      </c>
      <c r="E19"/>
      <c r="F19" s="3">
        <f t="shared" si="0"/>
        <v>3.81</v>
      </c>
      <c r="G19" s="3">
        <f t="shared" si="1"/>
        <v>40.724763384512634</v>
      </c>
    </row>
    <row r="20" spans="1:8" x14ac:dyDescent="0.2">
      <c r="A20">
        <v>1420000704</v>
      </c>
      <c r="B20" t="s">
        <v>180</v>
      </c>
      <c r="C20" s="2">
        <v>36729</v>
      </c>
      <c r="D20">
        <v>11.5</v>
      </c>
      <c r="E20"/>
      <c r="F20" s="3">
        <f t="shared" si="0"/>
        <v>3.5052000000000003</v>
      </c>
      <c r="G20" s="3">
        <f t="shared" si="1"/>
        <v>41.926292369324358</v>
      </c>
    </row>
    <row r="21" spans="1:8" x14ac:dyDescent="0.2">
      <c r="A21">
        <v>1420000801</v>
      </c>
      <c r="B21" t="s">
        <v>180</v>
      </c>
      <c r="C21" s="2">
        <v>36762</v>
      </c>
      <c r="D21">
        <v>9</v>
      </c>
      <c r="E21"/>
      <c r="F21" s="3">
        <f t="shared" si="0"/>
        <v>2.7432000000000003</v>
      </c>
      <c r="G21" s="3">
        <f t="shared" si="1"/>
        <v>45.458506989579675</v>
      </c>
    </row>
    <row r="22" spans="1:8" x14ac:dyDescent="0.2">
      <c r="A22">
        <v>1420000802</v>
      </c>
      <c r="B22" t="s">
        <v>180</v>
      </c>
      <c r="C22" s="2">
        <v>36768</v>
      </c>
      <c r="D22">
        <v>9.5</v>
      </c>
      <c r="E22"/>
      <c r="F22" s="3">
        <f t="shared" si="0"/>
        <v>2.8956</v>
      </c>
      <c r="G22" s="3">
        <f t="shared" si="1"/>
        <v>44.679398331074999</v>
      </c>
    </row>
    <row r="23" spans="1:8" x14ac:dyDescent="0.2">
      <c r="A23">
        <v>1420000901</v>
      </c>
      <c r="B23" t="s">
        <v>180</v>
      </c>
      <c r="C23" s="2">
        <v>36777</v>
      </c>
      <c r="D23">
        <v>9</v>
      </c>
      <c r="E23"/>
      <c r="F23" s="3">
        <f t="shared" si="0"/>
        <v>2.7432000000000003</v>
      </c>
      <c r="G23" s="3">
        <f t="shared" si="1"/>
        <v>45.458506989579675</v>
      </c>
    </row>
    <row r="24" spans="1:8" x14ac:dyDescent="0.2">
      <c r="A24">
        <v>1420000902</v>
      </c>
      <c r="B24" t="s">
        <v>180</v>
      </c>
      <c r="C24" s="2">
        <v>36778</v>
      </c>
      <c r="D24">
        <v>7</v>
      </c>
      <c r="E24"/>
      <c r="F24" s="3">
        <f t="shared" si="0"/>
        <v>2.1335999999999999</v>
      </c>
      <c r="G24" s="3">
        <f t="shared" si="1"/>
        <v>49.079947901107531</v>
      </c>
    </row>
    <row r="25" spans="1:8" x14ac:dyDescent="0.2">
      <c r="A25">
        <v>1420000903</v>
      </c>
      <c r="B25" t="s">
        <v>180</v>
      </c>
      <c r="C25" s="2">
        <v>36797</v>
      </c>
      <c r="D25">
        <v>8.5</v>
      </c>
      <c r="E25" s="3">
        <f>AVERAGE(D15:D22)</f>
        <v>9.375</v>
      </c>
      <c r="F25" s="3">
        <f t="shared" si="0"/>
        <v>2.5908000000000002</v>
      </c>
      <c r="G25" s="3">
        <f t="shared" si="1"/>
        <v>46.28215973301333</v>
      </c>
      <c r="H25" s="3">
        <f>AVERAGE(G15:G22)</f>
        <v>45.289235776943151</v>
      </c>
    </row>
    <row r="26" spans="1:8" x14ac:dyDescent="0.2">
      <c r="A26">
        <v>1420010601</v>
      </c>
      <c r="B26" t="s">
        <v>180</v>
      </c>
      <c r="C26" s="2">
        <v>37061</v>
      </c>
      <c r="D26">
        <v>7</v>
      </c>
      <c r="E26"/>
      <c r="F26" s="3">
        <f t="shared" si="0"/>
        <v>2.1335999999999999</v>
      </c>
      <c r="G26" s="3">
        <f t="shared" si="1"/>
        <v>49.079947901107531</v>
      </c>
    </row>
    <row r="27" spans="1:8" x14ac:dyDescent="0.2">
      <c r="A27">
        <v>1420010602</v>
      </c>
      <c r="B27" t="s">
        <v>180</v>
      </c>
      <c r="C27" s="2">
        <v>37065</v>
      </c>
      <c r="D27">
        <v>9.5</v>
      </c>
      <c r="E27"/>
      <c r="F27" s="3">
        <f t="shared" si="0"/>
        <v>2.8956</v>
      </c>
      <c r="G27" s="3">
        <f t="shared" si="1"/>
        <v>44.679398331074999</v>
      </c>
    </row>
    <row r="28" spans="1:8" x14ac:dyDescent="0.2">
      <c r="A28">
        <v>1420010701</v>
      </c>
      <c r="B28" t="s">
        <v>180</v>
      </c>
      <c r="C28" s="2">
        <v>37089</v>
      </c>
      <c r="D28">
        <v>8</v>
      </c>
      <c r="E28"/>
      <c r="F28" s="3">
        <f t="shared" si="0"/>
        <v>2.4384000000000001</v>
      </c>
      <c r="G28" s="3">
        <f t="shared" si="1"/>
        <v>47.155760533388161</v>
      </c>
    </row>
    <row r="29" spans="1:8" x14ac:dyDescent="0.2">
      <c r="A29">
        <v>1420010702</v>
      </c>
      <c r="B29" t="s">
        <v>180</v>
      </c>
      <c r="C29" s="2">
        <v>37101</v>
      </c>
      <c r="D29">
        <v>8</v>
      </c>
      <c r="E29"/>
      <c r="F29" s="3">
        <f t="shared" si="0"/>
        <v>2.4384000000000001</v>
      </c>
      <c r="G29" s="3">
        <f t="shared" si="1"/>
        <v>47.155760533388161</v>
      </c>
    </row>
    <row r="30" spans="1:8" x14ac:dyDescent="0.2">
      <c r="A30">
        <v>1420010801</v>
      </c>
      <c r="B30" t="s">
        <v>180</v>
      </c>
      <c r="C30" s="2">
        <v>37110</v>
      </c>
      <c r="D30">
        <v>6.5</v>
      </c>
      <c r="E30"/>
      <c r="F30" s="3">
        <f t="shared" si="0"/>
        <v>1.9812000000000001</v>
      </c>
      <c r="G30" s="3">
        <f t="shared" si="1"/>
        <v>50.147843779842667</v>
      </c>
    </row>
    <row r="31" spans="1:8" x14ac:dyDescent="0.2">
      <c r="A31">
        <v>1420010802</v>
      </c>
      <c r="B31" t="s">
        <v>180</v>
      </c>
      <c r="C31" s="2">
        <v>37122</v>
      </c>
      <c r="D31">
        <v>5.5</v>
      </c>
      <c r="E31"/>
      <c r="F31" s="3">
        <f t="shared" si="0"/>
        <v>1.6764000000000001</v>
      </c>
      <c r="G31" s="3">
        <f t="shared" si="1"/>
        <v>52.555093139838888</v>
      </c>
    </row>
    <row r="32" spans="1:8" x14ac:dyDescent="0.2">
      <c r="A32">
        <v>1420010901</v>
      </c>
      <c r="B32" t="s">
        <v>180</v>
      </c>
      <c r="C32" s="2">
        <v>37163</v>
      </c>
      <c r="D32">
        <v>6</v>
      </c>
      <c r="E32" s="3">
        <f>AVERAGE(D26:D31)</f>
        <v>7.416666666666667</v>
      </c>
      <c r="F32" s="3">
        <f t="shared" si="0"/>
        <v>1.8288000000000002</v>
      </c>
      <c r="G32" s="3">
        <f t="shared" si="1"/>
        <v>51.301259197418318</v>
      </c>
      <c r="H32" s="3">
        <f>AVERAGE(G26:G31)</f>
        <v>48.462300703106735</v>
      </c>
    </row>
    <row r="33" spans="1:12" x14ac:dyDescent="0.2">
      <c r="A33">
        <v>1420020601</v>
      </c>
      <c r="B33" t="s">
        <v>180</v>
      </c>
      <c r="C33" s="2">
        <v>37425</v>
      </c>
      <c r="D33">
        <v>4</v>
      </c>
      <c r="E33"/>
      <c r="F33" s="3">
        <f t="shared" si="0"/>
        <v>1.2192000000000001</v>
      </c>
      <c r="G33" s="3">
        <f t="shared" si="1"/>
        <v>57.144011405256975</v>
      </c>
    </row>
    <row r="34" spans="1:12" x14ac:dyDescent="0.2">
      <c r="A34">
        <v>1420020701</v>
      </c>
      <c r="B34" t="s">
        <v>180</v>
      </c>
      <c r="C34" s="2">
        <v>37442</v>
      </c>
      <c r="D34">
        <v>8.5</v>
      </c>
      <c r="E34"/>
      <c r="F34" s="3">
        <f t="shared" si="0"/>
        <v>2.5908000000000002</v>
      </c>
      <c r="G34" s="3">
        <f t="shared" si="1"/>
        <v>46.28215973301333</v>
      </c>
    </row>
    <row r="35" spans="1:12" x14ac:dyDescent="0.2">
      <c r="A35">
        <v>1420020702</v>
      </c>
      <c r="B35" t="s">
        <v>180</v>
      </c>
      <c r="C35" s="2">
        <v>37450</v>
      </c>
      <c r="D35">
        <v>5.5</v>
      </c>
      <c r="E35"/>
      <c r="F35" s="3">
        <f t="shared" si="0"/>
        <v>1.6764000000000001</v>
      </c>
      <c r="G35" s="3">
        <f t="shared" si="1"/>
        <v>52.555093139838888</v>
      </c>
    </row>
    <row r="36" spans="1:12" x14ac:dyDescent="0.2">
      <c r="A36">
        <v>1420020703</v>
      </c>
      <c r="B36" t="s">
        <v>180</v>
      </c>
      <c r="C36" s="2">
        <v>37464</v>
      </c>
      <c r="D36">
        <v>4.5</v>
      </c>
      <c r="E36"/>
      <c r="F36" s="3">
        <f t="shared" si="0"/>
        <v>1.3716000000000002</v>
      </c>
      <c r="G36" s="3">
        <f t="shared" si="1"/>
        <v>55.446757861448489</v>
      </c>
    </row>
    <row r="37" spans="1:12" x14ac:dyDescent="0.2">
      <c r="A37">
        <v>1420020801</v>
      </c>
      <c r="B37" t="s">
        <v>180</v>
      </c>
      <c r="C37" s="2">
        <v>37476</v>
      </c>
      <c r="D37">
        <v>4.5</v>
      </c>
      <c r="E37"/>
      <c r="F37" s="3">
        <f t="shared" si="0"/>
        <v>1.3716000000000002</v>
      </c>
      <c r="G37" s="3">
        <f t="shared" si="1"/>
        <v>55.446757861448489</v>
      </c>
    </row>
    <row r="38" spans="1:12" x14ac:dyDescent="0.2">
      <c r="A38">
        <v>1420020802</v>
      </c>
      <c r="B38" t="s">
        <v>180</v>
      </c>
      <c r="C38" s="2">
        <v>37495</v>
      </c>
      <c r="D38">
        <v>5</v>
      </c>
      <c r="E38"/>
      <c r="F38" s="3">
        <f t="shared" si="0"/>
        <v>1.524</v>
      </c>
      <c r="G38" s="3">
        <f t="shared" si="1"/>
        <v>53.928512830819209</v>
      </c>
    </row>
    <row r="39" spans="1:12" x14ac:dyDescent="0.2">
      <c r="A39">
        <v>1420020803</v>
      </c>
      <c r="B39" t="s">
        <v>180</v>
      </c>
      <c r="C39" s="2">
        <v>37498</v>
      </c>
      <c r="D39">
        <v>6.5</v>
      </c>
      <c r="E39"/>
      <c r="F39" s="3">
        <f t="shared" si="0"/>
        <v>1.9812000000000001</v>
      </c>
      <c r="G39" s="3">
        <f t="shared" si="1"/>
        <v>50.147843779842667</v>
      </c>
    </row>
    <row r="40" spans="1:12" x14ac:dyDescent="0.2">
      <c r="A40">
        <v>1420020901</v>
      </c>
      <c r="B40" t="s">
        <v>180</v>
      </c>
      <c r="C40" s="2">
        <v>37503</v>
      </c>
      <c r="D40">
        <v>5</v>
      </c>
      <c r="E40"/>
      <c r="F40" s="3">
        <f t="shared" si="0"/>
        <v>1.524</v>
      </c>
      <c r="G40" s="3">
        <f t="shared" si="1"/>
        <v>53.928512830819209</v>
      </c>
    </row>
    <row r="41" spans="1:12" x14ac:dyDescent="0.2">
      <c r="A41">
        <v>1420030601</v>
      </c>
      <c r="B41" t="s">
        <v>180</v>
      </c>
      <c r="C41" s="2">
        <v>37791</v>
      </c>
      <c r="D41" s="5">
        <v>8</v>
      </c>
      <c r="E41" s="5"/>
      <c r="F41" s="3">
        <f t="shared" si="0"/>
        <v>2.4384000000000001</v>
      </c>
      <c r="G41" s="3">
        <f t="shared" si="1"/>
        <v>47.155760533388161</v>
      </c>
    </row>
    <row r="42" spans="1:12" x14ac:dyDescent="0.2">
      <c r="A42">
        <v>1420030602</v>
      </c>
      <c r="B42" t="s">
        <v>180</v>
      </c>
      <c r="C42" s="2">
        <v>37800</v>
      </c>
      <c r="D42" s="5">
        <v>9</v>
      </c>
      <c r="E42" s="5"/>
      <c r="F42" s="3">
        <f t="shared" si="0"/>
        <v>2.7432000000000003</v>
      </c>
      <c r="G42" s="3">
        <f t="shared" si="1"/>
        <v>45.458506989579675</v>
      </c>
    </row>
    <row r="43" spans="1:12" x14ac:dyDescent="0.2">
      <c r="A43">
        <v>1420030701</v>
      </c>
      <c r="B43" t="s">
        <v>180</v>
      </c>
      <c r="C43" s="2">
        <v>37823</v>
      </c>
      <c r="D43" s="5">
        <v>7.5</v>
      </c>
      <c r="E43" s="5"/>
      <c r="F43" s="3">
        <f t="shared" si="0"/>
        <v>2.286</v>
      </c>
      <c r="G43" s="3">
        <f t="shared" si="1"/>
        <v>48.085760622980558</v>
      </c>
    </row>
    <row r="44" spans="1:12" x14ac:dyDescent="0.2">
      <c r="A44">
        <v>1420030801</v>
      </c>
      <c r="B44" t="s">
        <v>180</v>
      </c>
      <c r="C44" s="2">
        <v>37846</v>
      </c>
      <c r="D44" s="5">
        <v>7</v>
      </c>
      <c r="E44" s="5"/>
      <c r="F44" s="3">
        <f t="shared" si="0"/>
        <v>2.1335999999999999</v>
      </c>
      <c r="G44" s="3">
        <f t="shared" si="1"/>
        <v>49.079947901107531</v>
      </c>
    </row>
    <row r="45" spans="1:12" x14ac:dyDescent="0.2">
      <c r="A45">
        <v>1420040701</v>
      </c>
      <c r="B45" t="s">
        <v>180</v>
      </c>
      <c r="C45" s="2">
        <v>38169</v>
      </c>
      <c r="D45" s="3">
        <v>8.75</v>
      </c>
      <c r="F45" s="3">
        <f t="shared" si="0"/>
        <v>2.6670000000000003</v>
      </c>
      <c r="G45" s="3">
        <f t="shared" si="1"/>
        <v>45.864449326669771</v>
      </c>
      <c r="L45" s="2" t="s">
        <v>348</v>
      </c>
    </row>
    <row r="46" spans="1:12" x14ac:dyDescent="0.2">
      <c r="A46">
        <v>1420060701</v>
      </c>
      <c r="B46" t="s">
        <v>180</v>
      </c>
      <c r="C46" s="2">
        <v>38899</v>
      </c>
      <c r="D46" s="3">
        <v>8.75</v>
      </c>
      <c r="F46" s="3">
        <f t="shared" si="0"/>
        <v>2.6670000000000003</v>
      </c>
      <c r="G46" s="3">
        <f t="shared" si="1"/>
        <v>45.864449326669771</v>
      </c>
      <c r="L46" s="2" t="s">
        <v>400</v>
      </c>
    </row>
    <row r="47" spans="1:12" x14ac:dyDescent="0.2">
      <c r="A47">
        <v>1420070701</v>
      </c>
      <c r="B47" t="s">
        <v>180</v>
      </c>
      <c r="C47" s="2">
        <v>38899</v>
      </c>
      <c r="D47" s="3">
        <v>9.5</v>
      </c>
      <c r="F47" s="3">
        <f t="shared" si="0"/>
        <v>2.8956</v>
      </c>
      <c r="G47" s="3">
        <f t="shared" si="1"/>
        <v>44.679398331074999</v>
      </c>
      <c r="L47" s="2" t="s">
        <v>716</v>
      </c>
    </row>
    <row r="48" spans="1:12" x14ac:dyDescent="0.2">
      <c r="A48">
        <v>1420080701</v>
      </c>
      <c r="B48" t="s">
        <v>180</v>
      </c>
      <c r="C48" s="2" t="s">
        <v>901</v>
      </c>
      <c r="D48" s="3">
        <v>9</v>
      </c>
      <c r="F48" s="3">
        <f t="shared" si="0"/>
        <v>2.7432000000000003</v>
      </c>
      <c r="G48" s="3">
        <f t="shared" si="1"/>
        <v>45.458506989579675</v>
      </c>
      <c r="L48" s="2" t="s">
        <v>902</v>
      </c>
    </row>
    <row r="49" spans="1:12" x14ac:dyDescent="0.2">
      <c r="A49">
        <v>1420080701</v>
      </c>
      <c r="B49" t="s">
        <v>180</v>
      </c>
      <c r="C49" s="2" t="s">
        <v>901</v>
      </c>
      <c r="D49" s="3">
        <v>9</v>
      </c>
      <c r="F49" s="3">
        <f t="shared" si="0"/>
        <v>2.7432000000000003</v>
      </c>
      <c r="G49" s="3">
        <f t="shared" si="1"/>
        <v>45.458506989579675</v>
      </c>
      <c r="L49" s="2" t="s">
        <v>902</v>
      </c>
    </row>
  </sheetData>
  <phoneticPr fontId="14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6"/>
  <sheetViews>
    <sheetView zoomScale="120" zoomScaleNormal="120" workbookViewId="0">
      <pane xSplit="3" ySplit="1" topLeftCell="D286" activePane="bottomRight" state="frozen"/>
      <selection pane="topRight" activeCell="D1" sqref="D1"/>
      <selection pane="bottomLeft" activeCell="A2" sqref="A2"/>
      <selection pane="bottomRight" activeCell="L319" sqref="L319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9.140625" style="37"/>
    <col min="4" max="4" width="9.140625" style="39"/>
    <col min="5" max="5" width="13.85546875" style="39" customWidth="1"/>
    <col min="6" max="6" width="9.140625" style="39"/>
    <col min="7" max="7" width="10.5703125" style="39" customWidth="1"/>
    <col min="8" max="8" width="15" style="39" customWidth="1"/>
    <col min="9" max="9" width="9.140625" style="71"/>
    <col min="10" max="10" width="13.85546875" style="39" customWidth="1"/>
    <col min="11" max="11" width="10.28515625" style="71" customWidth="1"/>
    <col min="12" max="12" width="12.28515625" style="45" customWidth="1"/>
    <col min="13" max="13" width="9.140625" style="45"/>
    <col min="14" max="14" width="15" style="72" bestFit="1" customWidth="1"/>
    <col min="15" max="15" width="12.5703125" style="72" bestFit="1" customWidth="1"/>
    <col min="16" max="16" width="37" style="37" customWidth="1"/>
    <col min="17" max="16384" width="9.140625" style="37"/>
  </cols>
  <sheetData>
    <row r="1" spans="1:21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69" t="s">
        <v>177</v>
      </c>
      <c r="J1" s="68" t="s">
        <v>1093</v>
      </c>
      <c r="K1" s="69" t="s">
        <v>280</v>
      </c>
      <c r="L1" s="68" t="s">
        <v>284</v>
      </c>
      <c r="M1" s="68" t="s">
        <v>285</v>
      </c>
      <c r="N1" s="70" t="s">
        <v>267</v>
      </c>
      <c r="O1" s="70" t="s">
        <v>281</v>
      </c>
      <c r="P1" s="68" t="s">
        <v>264</v>
      </c>
      <c r="R1" s="161" t="s">
        <v>294</v>
      </c>
      <c r="S1" s="164" t="s">
        <v>692</v>
      </c>
      <c r="T1" s="164" t="s">
        <v>279</v>
      </c>
      <c r="U1" s="164" t="s">
        <v>1093</v>
      </c>
    </row>
    <row r="2" spans="1:21" ht="15" x14ac:dyDescent="0.25">
      <c r="A2" s="37">
        <v>1519860601</v>
      </c>
      <c r="B2" s="37" t="s">
        <v>209</v>
      </c>
      <c r="C2" s="38">
        <v>31584</v>
      </c>
      <c r="D2" s="39">
        <v>8.5</v>
      </c>
      <c r="F2" s="39">
        <f t="shared" ref="F2:F65" si="0">D2*0.3048</f>
        <v>2.5908000000000002</v>
      </c>
      <c r="G2" s="39">
        <f t="shared" ref="G2:G65" si="1" xml:space="preserve"> 60-(14.41*(LN(F2)))</f>
        <v>46.28215973301333</v>
      </c>
      <c r="R2" s="160">
        <v>1986</v>
      </c>
      <c r="S2" s="163">
        <v>10.5</v>
      </c>
      <c r="T2" s="163">
        <v>43.325686951330695</v>
      </c>
      <c r="U2" s="162"/>
    </row>
    <row r="3" spans="1:21" ht="15" x14ac:dyDescent="0.25">
      <c r="A3" s="37">
        <v>1519860602</v>
      </c>
      <c r="B3" s="37" t="s">
        <v>209</v>
      </c>
      <c r="C3" s="38">
        <v>31591</v>
      </c>
      <c r="D3" s="39">
        <v>9.5</v>
      </c>
      <c r="F3" s="39">
        <f t="shared" si="0"/>
        <v>2.8956</v>
      </c>
      <c r="G3" s="39">
        <f t="shared" si="1"/>
        <v>44.679398331074999</v>
      </c>
      <c r="R3" s="160">
        <v>1987</v>
      </c>
      <c r="S3" s="163"/>
      <c r="T3" s="163"/>
      <c r="U3" s="162"/>
    </row>
    <row r="4" spans="1:21" ht="15" x14ac:dyDescent="0.25">
      <c r="A4" s="37">
        <v>1519860701</v>
      </c>
      <c r="B4" s="37" t="s">
        <v>209</v>
      </c>
      <c r="C4" s="38">
        <v>31598</v>
      </c>
      <c r="D4" s="39">
        <v>9.5</v>
      </c>
      <c r="F4" s="39">
        <f t="shared" si="0"/>
        <v>2.8956</v>
      </c>
      <c r="G4" s="39">
        <f t="shared" si="1"/>
        <v>44.679398331074999</v>
      </c>
      <c r="R4" s="160">
        <v>1988</v>
      </c>
      <c r="S4" s="163">
        <v>11.6</v>
      </c>
      <c r="T4" s="163">
        <v>41.819549723065322</v>
      </c>
      <c r="U4" s="162"/>
    </row>
    <row r="5" spans="1:21" ht="15" x14ac:dyDescent="0.25">
      <c r="A5" s="37">
        <v>1519860702</v>
      </c>
      <c r="B5" s="37" t="s">
        <v>209</v>
      </c>
      <c r="C5" s="38">
        <v>31605</v>
      </c>
      <c r="D5" s="39">
        <v>10.5</v>
      </c>
      <c r="F5" s="39">
        <f t="shared" si="0"/>
        <v>3.2004000000000001</v>
      </c>
      <c r="G5" s="39">
        <f t="shared" si="1"/>
        <v>43.237195693268887</v>
      </c>
      <c r="R5" s="160">
        <v>1989</v>
      </c>
      <c r="S5" s="163">
        <v>11.227272727272727</v>
      </c>
      <c r="T5" s="163">
        <v>42.320474878147927</v>
      </c>
      <c r="U5" s="162"/>
    </row>
    <row r="6" spans="1:21" ht="15" x14ac:dyDescent="0.25">
      <c r="A6" s="37">
        <v>1519860703</v>
      </c>
      <c r="B6" s="37" t="s">
        <v>209</v>
      </c>
      <c r="C6" s="38">
        <v>31612</v>
      </c>
      <c r="D6" s="39">
        <v>10</v>
      </c>
      <c r="F6" s="39">
        <f t="shared" si="0"/>
        <v>3.048</v>
      </c>
      <c r="G6" s="39">
        <f t="shared" si="1"/>
        <v>43.940261958950401</v>
      </c>
      <c r="R6" s="160">
        <v>1990</v>
      </c>
      <c r="S6" s="163">
        <v>9.5</v>
      </c>
      <c r="T6" s="163">
        <v>44.695387245627032</v>
      </c>
      <c r="U6" s="162"/>
    </row>
    <row r="7" spans="1:21" ht="15" x14ac:dyDescent="0.25">
      <c r="A7" s="37">
        <v>1519860704</v>
      </c>
      <c r="B7" s="37" t="s">
        <v>209</v>
      </c>
      <c r="C7" s="38">
        <v>31620</v>
      </c>
      <c r="D7" s="39">
        <v>12</v>
      </c>
      <c r="F7" s="39">
        <f t="shared" si="0"/>
        <v>3.6576000000000004</v>
      </c>
      <c r="G7" s="39">
        <f t="shared" si="1"/>
        <v>41.313008325549511</v>
      </c>
      <c r="R7" s="160">
        <v>1991</v>
      </c>
      <c r="S7" s="163">
        <v>11.75</v>
      </c>
      <c r="T7" s="163">
        <v>41.627621853955915</v>
      </c>
      <c r="U7" s="162"/>
    </row>
    <row r="8" spans="1:21" ht="15" x14ac:dyDescent="0.25">
      <c r="A8" s="37">
        <v>1519860801</v>
      </c>
      <c r="B8" s="37" t="s">
        <v>209</v>
      </c>
      <c r="C8" s="38">
        <v>31627</v>
      </c>
      <c r="D8" s="39">
        <v>10.5</v>
      </c>
      <c r="F8" s="39">
        <f t="shared" si="0"/>
        <v>3.2004000000000001</v>
      </c>
      <c r="G8" s="39">
        <f t="shared" si="1"/>
        <v>43.237195693268887</v>
      </c>
      <c r="R8" s="160">
        <v>1992</v>
      </c>
      <c r="S8" s="163"/>
      <c r="T8" s="163"/>
      <c r="U8" s="162"/>
    </row>
    <row r="9" spans="1:21" ht="15" x14ac:dyDescent="0.25">
      <c r="A9" s="37">
        <v>1519860802</v>
      </c>
      <c r="B9" s="37" t="s">
        <v>209</v>
      </c>
      <c r="C9" s="38">
        <v>31633</v>
      </c>
      <c r="D9" s="39">
        <v>10.5</v>
      </c>
      <c r="F9" s="39">
        <f t="shared" si="0"/>
        <v>3.2004000000000001</v>
      </c>
      <c r="G9" s="39">
        <f t="shared" si="1"/>
        <v>43.237195693268887</v>
      </c>
      <c r="R9" s="160">
        <v>1993</v>
      </c>
      <c r="S9" s="163"/>
      <c r="T9" s="163"/>
      <c r="U9" s="162"/>
    </row>
    <row r="10" spans="1:21" ht="15" x14ac:dyDescent="0.25">
      <c r="A10" s="37">
        <v>1519860803</v>
      </c>
      <c r="B10" s="37" t="s">
        <v>209</v>
      </c>
      <c r="C10" s="38">
        <v>31640</v>
      </c>
      <c r="D10" s="39">
        <v>11.5</v>
      </c>
      <c r="F10" s="39">
        <f t="shared" si="0"/>
        <v>3.5052000000000003</v>
      </c>
      <c r="G10" s="39">
        <f t="shared" si="1"/>
        <v>41.926292369324358</v>
      </c>
      <c r="R10" s="160">
        <v>1994</v>
      </c>
      <c r="S10" s="163"/>
      <c r="T10" s="163"/>
      <c r="U10" s="162"/>
    </row>
    <row r="11" spans="1:21" ht="15" x14ac:dyDescent="0.25">
      <c r="A11" s="37">
        <v>1519860804</v>
      </c>
      <c r="B11" s="37" t="s">
        <v>209</v>
      </c>
      <c r="C11" s="38">
        <v>31654</v>
      </c>
      <c r="D11" s="39">
        <v>12.5</v>
      </c>
      <c r="E11" s="39">
        <f>AVERAGE(D2:D11)</f>
        <v>10.5</v>
      </c>
      <c r="F11" s="39">
        <f t="shared" si="0"/>
        <v>3.81</v>
      </c>
      <c r="G11" s="39">
        <f t="shared" si="1"/>
        <v>40.724763384512634</v>
      </c>
      <c r="H11" s="39">
        <f>AVERAGE(G2:G11)</f>
        <v>43.325686951330695</v>
      </c>
      <c r="R11" s="160">
        <v>1995</v>
      </c>
      <c r="S11" s="163">
        <v>11.944444444444445</v>
      </c>
      <c r="T11" s="163">
        <v>41.392308610951702</v>
      </c>
      <c r="U11" s="163">
        <v>1.8066666666666666</v>
      </c>
    </row>
    <row r="12" spans="1:21" ht="15" x14ac:dyDescent="0.25">
      <c r="A12" s="37">
        <v>1519870601</v>
      </c>
      <c r="B12" s="37" t="s">
        <v>209</v>
      </c>
      <c r="C12" s="38">
        <v>31952</v>
      </c>
      <c r="D12" s="39">
        <v>13</v>
      </c>
      <c r="F12" s="39">
        <f t="shared" si="0"/>
        <v>3.9624000000000001</v>
      </c>
      <c r="G12" s="39">
        <f t="shared" si="1"/>
        <v>40.159592907973853</v>
      </c>
      <c r="R12" s="160">
        <v>1996</v>
      </c>
      <c r="S12" s="163">
        <v>11.388888888888889</v>
      </c>
      <c r="T12" s="163">
        <v>42.084348415458834</v>
      </c>
      <c r="U12" s="163">
        <v>2.9800000000000004</v>
      </c>
    </row>
    <row r="13" spans="1:21" ht="15" x14ac:dyDescent="0.25">
      <c r="A13" s="37">
        <v>1519870701</v>
      </c>
      <c r="B13" s="37" t="s">
        <v>209</v>
      </c>
      <c r="C13" s="38">
        <v>31959</v>
      </c>
      <c r="D13" s="39">
        <v>13.5</v>
      </c>
      <c r="F13" s="39">
        <f t="shared" si="0"/>
        <v>4.1147999999999998</v>
      </c>
      <c r="G13" s="39">
        <f t="shared" si="1"/>
        <v>39.615754781741025</v>
      </c>
      <c r="R13" s="160">
        <v>1997</v>
      </c>
      <c r="S13" s="163">
        <v>12.6875</v>
      </c>
      <c r="T13" s="163">
        <v>40.543102844487493</v>
      </c>
      <c r="U13" s="163">
        <v>1.4499999999999997</v>
      </c>
    </row>
    <row r="14" spans="1:21" ht="15" x14ac:dyDescent="0.25">
      <c r="A14" s="37">
        <v>1519870702</v>
      </c>
      <c r="B14" s="37" t="s">
        <v>209</v>
      </c>
      <c r="C14" s="38">
        <v>31968</v>
      </c>
      <c r="D14" s="39">
        <v>13</v>
      </c>
      <c r="F14" s="39">
        <f t="shared" si="0"/>
        <v>3.9624000000000001</v>
      </c>
      <c r="G14" s="39">
        <f t="shared" si="1"/>
        <v>40.159592907973853</v>
      </c>
      <c r="R14" s="160">
        <v>1998</v>
      </c>
      <c r="S14" s="163">
        <v>11.291666666666666</v>
      </c>
      <c r="T14" s="163">
        <v>42.204971878586633</v>
      </c>
      <c r="U14" s="163">
        <v>1.8499999999999999</v>
      </c>
    </row>
    <row r="15" spans="1:21" ht="15" x14ac:dyDescent="0.25">
      <c r="A15" s="37">
        <v>1519870703</v>
      </c>
      <c r="B15" s="37" t="s">
        <v>209</v>
      </c>
      <c r="C15" s="38">
        <v>31976</v>
      </c>
      <c r="D15" s="39">
        <v>12</v>
      </c>
      <c r="F15" s="39">
        <f t="shared" si="0"/>
        <v>3.6576000000000004</v>
      </c>
      <c r="G15" s="39">
        <f t="shared" si="1"/>
        <v>41.313008325549511</v>
      </c>
      <c r="R15" s="160">
        <v>1999</v>
      </c>
      <c r="S15" s="163">
        <v>12.166666666666666</v>
      </c>
      <c r="T15" s="163">
        <v>41.125109326263221</v>
      </c>
      <c r="U15" s="163">
        <v>2.7900000000000005</v>
      </c>
    </row>
    <row r="16" spans="1:21" ht="15" x14ac:dyDescent="0.25">
      <c r="A16" s="37">
        <v>1519870704</v>
      </c>
      <c r="B16" s="37" t="s">
        <v>209</v>
      </c>
      <c r="C16" s="38">
        <v>31983</v>
      </c>
      <c r="D16" s="39">
        <v>10</v>
      </c>
      <c r="F16" s="39">
        <f t="shared" si="0"/>
        <v>3.048</v>
      </c>
      <c r="G16" s="39">
        <f t="shared" si="1"/>
        <v>43.940261958950401</v>
      </c>
      <c r="R16" s="160">
        <v>2000</v>
      </c>
      <c r="S16" s="163">
        <v>11.454545454545455</v>
      </c>
      <c r="T16" s="163">
        <v>41.999857857636655</v>
      </c>
      <c r="U16" s="163">
        <v>3.1040000000000001</v>
      </c>
    </row>
    <row r="17" spans="1:21" ht="15" x14ac:dyDescent="0.25">
      <c r="A17" s="37">
        <v>1519870801</v>
      </c>
      <c r="B17" s="37" t="s">
        <v>209</v>
      </c>
      <c r="C17" s="38">
        <v>31990</v>
      </c>
      <c r="D17" s="39">
        <v>11</v>
      </c>
      <c r="F17" s="39">
        <f t="shared" si="0"/>
        <v>3.3528000000000002</v>
      </c>
      <c r="G17" s="39">
        <f t="shared" si="1"/>
        <v>42.566842267970074</v>
      </c>
      <c r="R17" s="160">
        <v>2001</v>
      </c>
      <c r="S17" s="163">
        <v>12.222222222222221</v>
      </c>
      <c r="T17" s="163">
        <v>41.081597570336655</v>
      </c>
      <c r="U17" s="163">
        <v>2.34</v>
      </c>
    </row>
    <row r="18" spans="1:21" ht="15" x14ac:dyDescent="0.25">
      <c r="A18" s="37">
        <v>1519870802</v>
      </c>
      <c r="B18" s="37" t="s">
        <v>209</v>
      </c>
      <c r="C18" s="38">
        <v>31997</v>
      </c>
      <c r="D18" s="39">
        <v>11</v>
      </c>
      <c r="F18" s="39">
        <f t="shared" si="0"/>
        <v>3.3528000000000002</v>
      </c>
      <c r="G18" s="39">
        <f t="shared" si="1"/>
        <v>42.566842267970074</v>
      </c>
      <c r="R18" s="160">
        <v>2002</v>
      </c>
      <c r="S18" s="163">
        <v>11.3</v>
      </c>
      <c r="T18" s="163">
        <v>42.185238914269725</v>
      </c>
      <c r="U18" s="163">
        <v>2.9519999999999995</v>
      </c>
    </row>
    <row r="19" spans="1:21" ht="15" x14ac:dyDescent="0.25">
      <c r="A19" s="37">
        <v>1519870803</v>
      </c>
      <c r="B19" s="37" t="s">
        <v>209</v>
      </c>
      <c r="C19" s="38">
        <v>32004</v>
      </c>
      <c r="D19" s="39">
        <v>9.5</v>
      </c>
      <c r="F19" s="39">
        <f t="shared" si="0"/>
        <v>2.8956</v>
      </c>
      <c r="G19" s="39">
        <f t="shared" si="1"/>
        <v>44.679398331074999</v>
      </c>
      <c r="R19" s="160">
        <v>2003</v>
      </c>
      <c r="S19" s="163">
        <v>12</v>
      </c>
      <c r="T19" s="163">
        <v>41.341352536314425</v>
      </c>
      <c r="U19" s="163">
        <v>3.46</v>
      </c>
    </row>
    <row r="20" spans="1:21" ht="15" x14ac:dyDescent="0.25">
      <c r="A20" s="37">
        <v>1519870804</v>
      </c>
      <c r="B20" s="37" t="s">
        <v>209</v>
      </c>
      <c r="C20" s="38">
        <v>32012</v>
      </c>
      <c r="D20" s="39">
        <v>8.5</v>
      </c>
      <c r="F20" s="39">
        <f t="shared" si="0"/>
        <v>2.5908000000000002</v>
      </c>
      <c r="G20" s="39">
        <f t="shared" si="1"/>
        <v>46.28215973301333</v>
      </c>
      <c r="R20" s="160">
        <v>2004</v>
      </c>
      <c r="S20" s="163">
        <v>12.5</v>
      </c>
      <c r="T20" s="163">
        <v>40.75637082444171</v>
      </c>
      <c r="U20" s="163">
        <v>2.7166666666666668</v>
      </c>
    </row>
    <row r="21" spans="1:21" ht="15" x14ac:dyDescent="0.25">
      <c r="A21" s="37">
        <v>1519870805</v>
      </c>
      <c r="B21" s="37" t="s">
        <v>209</v>
      </c>
      <c r="C21" s="38">
        <v>32018</v>
      </c>
      <c r="D21" s="39">
        <v>10.5</v>
      </c>
      <c r="F21" s="39">
        <f t="shared" si="0"/>
        <v>3.2004000000000001</v>
      </c>
      <c r="G21" s="39">
        <f t="shared" si="1"/>
        <v>43.237195693268887</v>
      </c>
      <c r="R21" s="160">
        <v>2005</v>
      </c>
      <c r="S21" s="163">
        <v>14.666666666666666</v>
      </c>
      <c r="T21" s="163">
        <v>38.485447782820707</v>
      </c>
      <c r="U21" s="163">
        <v>1.9522222222222223</v>
      </c>
    </row>
    <row r="22" spans="1:21" ht="15" x14ac:dyDescent="0.25">
      <c r="A22" s="37">
        <v>1519880601</v>
      </c>
      <c r="B22" s="37" t="s">
        <v>209</v>
      </c>
      <c r="C22" s="38">
        <v>32317</v>
      </c>
      <c r="D22" s="39">
        <v>12</v>
      </c>
      <c r="F22" s="39">
        <f t="shared" si="0"/>
        <v>3.6576000000000004</v>
      </c>
      <c r="G22" s="39">
        <f t="shared" si="1"/>
        <v>41.313008325549511</v>
      </c>
      <c r="R22" s="160">
        <v>2006</v>
      </c>
      <c r="S22" s="163">
        <v>15</v>
      </c>
      <c r="T22" s="163">
        <v>38.129942403084655</v>
      </c>
      <c r="U22" s="163">
        <v>2.04</v>
      </c>
    </row>
    <row r="23" spans="1:21" ht="15" x14ac:dyDescent="0.25">
      <c r="A23" s="37">
        <v>1519880602</v>
      </c>
      <c r="B23" s="37" t="s">
        <v>209</v>
      </c>
      <c r="C23" s="38">
        <v>32324</v>
      </c>
      <c r="D23" s="39">
        <v>12.5</v>
      </c>
      <c r="F23" s="39">
        <f t="shared" si="0"/>
        <v>3.81</v>
      </c>
      <c r="G23" s="39">
        <f t="shared" si="1"/>
        <v>40.724763384512634</v>
      </c>
      <c r="R23" s="160">
        <v>2007</v>
      </c>
      <c r="S23" s="163">
        <v>14.4</v>
      </c>
      <c r="T23" s="163">
        <v>38.688878750337778</v>
      </c>
      <c r="U23" s="163">
        <v>2.1040000000000001</v>
      </c>
    </row>
    <row r="24" spans="1:21" ht="15" x14ac:dyDescent="0.25">
      <c r="A24" s="37">
        <v>1519880701</v>
      </c>
      <c r="B24" s="37" t="s">
        <v>209</v>
      </c>
      <c r="C24" s="38">
        <v>32330</v>
      </c>
      <c r="D24" s="39">
        <v>12.5</v>
      </c>
      <c r="F24" s="39">
        <f t="shared" si="0"/>
        <v>3.81</v>
      </c>
      <c r="G24" s="39">
        <f t="shared" si="1"/>
        <v>40.724763384512634</v>
      </c>
      <c r="R24" s="160">
        <v>2008</v>
      </c>
      <c r="S24" s="163">
        <v>14.722222222222221</v>
      </c>
      <c r="T24" s="163">
        <v>38.379727368708245</v>
      </c>
      <c r="U24" s="163">
        <v>2.5679999999999996</v>
      </c>
    </row>
    <row r="25" spans="1:21" ht="15" x14ac:dyDescent="0.25">
      <c r="A25" s="37">
        <v>1519880702</v>
      </c>
      <c r="B25" s="37" t="s">
        <v>209</v>
      </c>
      <c r="C25" s="38">
        <v>32338</v>
      </c>
      <c r="D25" s="39">
        <v>12</v>
      </c>
      <c r="F25" s="39">
        <f t="shared" si="0"/>
        <v>3.6576000000000004</v>
      </c>
      <c r="G25" s="39">
        <f t="shared" si="1"/>
        <v>41.313008325549511</v>
      </c>
      <c r="R25" s="160">
        <v>2009</v>
      </c>
      <c r="S25" s="163">
        <v>14.375</v>
      </c>
      <c r="T25" s="163">
        <v>38.734064880599597</v>
      </c>
      <c r="U25" s="163">
        <v>3.25</v>
      </c>
    </row>
    <row r="26" spans="1:21" ht="15" x14ac:dyDescent="0.25">
      <c r="A26" s="37">
        <v>1519880703</v>
      </c>
      <c r="B26" s="37" t="s">
        <v>209</v>
      </c>
      <c r="C26" s="38">
        <v>32346</v>
      </c>
      <c r="D26" s="39">
        <v>11.5</v>
      </c>
      <c r="F26" s="39">
        <f t="shared" si="0"/>
        <v>3.5052000000000003</v>
      </c>
      <c r="G26" s="39">
        <f t="shared" si="1"/>
        <v>41.926292369324358</v>
      </c>
      <c r="R26" s="160">
        <v>2010</v>
      </c>
      <c r="S26" s="163"/>
      <c r="T26" s="163"/>
      <c r="U26" s="163"/>
    </row>
    <row r="27" spans="1:21" ht="15" x14ac:dyDescent="0.25">
      <c r="A27" s="37">
        <v>1519880704</v>
      </c>
      <c r="B27" s="37" t="s">
        <v>209</v>
      </c>
      <c r="C27" s="38">
        <v>32353</v>
      </c>
      <c r="D27" s="39">
        <v>11.5</v>
      </c>
      <c r="F27" s="39">
        <f t="shared" si="0"/>
        <v>3.5052000000000003</v>
      </c>
      <c r="G27" s="39">
        <f t="shared" si="1"/>
        <v>41.926292369324358</v>
      </c>
      <c r="R27" s="160">
        <v>2011</v>
      </c>
      <c r="S27" s="163"/>
      <c r="T27" s="163"/>
      <c r="U27" s="163"/>
    </row>
    <row r="28" spans="1:21" ht="15" x14ac:dyDescent="0.25">
      <c r="A28" s="37">
        <v>1519880801</v>
      </c>
      <c r="B28" s="37" t="s">
        <v>209</v>
      </c>
      <c r="C28" s="38">
        <v>32362</v>
      </c>
      <c r="D28" s="39">
        <v>11</v>
      </c>
      <c r="F28" s="39">
        <f t="shared" si="0"/>
        <v>3.3528000000000002</v>
      </c>
      <c r="G28" s="39">
        <f t="shared" si="1"/>
        <v>42.566842267970074</v>
      </c>
      <c r="R28" s="160">
        <v>2012</v>
      </c>
      <c r="S28" s="163">
        <v>12.5625</v>
      </c>
      <c r="T28" s="163">
        <v>40.665436542920311</v>
      </c>
      <c r="U28" s="163">
        <v>2.81</v>
      </c>
    </row>
    <row r="29" spans="1:21" ht="15" x14ac:dyDescent="0.25">
      <c r="A29" s="37">
        <v>1519880802</v>
      </c>
      <c r="B29" s="37" t="s">
        <v>209</v>
      </c>
      <c r="C29" s="38">
        <v>32367</v>
      </c>
      <c r="D29" s="39">
        <v>11</v>
      </c>
      <c r="F29" s="39">
        <f t="shared" si="0"/>
        <v>3.3528000000000002</v>
      </c>
      <c r="G29" s="39">
        <f t="shared" si="1"/>
        <v>42.566842267970074</v>
      </c>
      <c r="R29" s="356">
        <v>2013</v>
      </c>
      <c r="S29" s="39">
        <v>13.4375</v>
      </c>
      <c r="T29" s="39">
        <v>39.699369583307821</v>
      </c>
      <c r="U29" s="39">
        <v>1.8399999999999999</v>
      </c>
    </row>
    <row r="30" spans="1:21" x14ac:dyDescent="0.2">
      <c r="A30" s="37">
        <v>1519880803</v>
      </c>
      <c r="B30" s="37" t="s">
        <v>209</v>
      </c>
      <c r="C30" s="38">
        <v>32376</v>
      </c>
      <c r="D30" s="39">
        <v>11</v>
      </c>
      <c r="F30" s="39">
        <f t="shared" si="0"/>
        <v>3.3528000000000002</v>
      </c>
      <c r="G30" s="39">
        <f t="shared" si="1"/>
        <v>42.566842267970074</v>
      </c>
    </row>
    <row r="31" spans="1:21" x14ac:dyDescent="0.2">
      <c r="A31" s="37">
        <v>1519880804</v>
      </c>
      <c r="B31" s="37" t="s">
        <v>209</v>
      </c>
      <c r="C31" s="38">
        <v>32383</v>
      </c>
      <c r="D31" s="39">
        <v>11</v>
      </c>
      <c r="F31" s="39">
        <f t="shared" si="0"/>
        <v>3.3528000000000002</v>
      </c>
      <c r="G31" s="39">
        <f t="shared" si="1"/>
        <v>42.566842267970074</v>
      </c>
    </row>
    <row r="32" spans="1:21" x14ac:dyDescent="0.2">
      <c r="A32" s="37">
        <v>1519880901</v>
      </c>
      <c r="B32" s="37" t="s">
        <v>209</v>
      </c>
      <c r="C32" s="38">
        <v>32408</v>
      </c>
      <c r="D32" s="39">
        <v>10.5</v>
      </c>
      <c r="E32" s="39">
        <f>AVERAGE(D22:D31)</f>
        <v>11.6</v>
      </c>
      <c r="F32" s="39">
        <f t="shared" si="0"/>
        <v>3.2004000000000001</v>
      </c>
      <c r="G32" s="39">
        <f t="shared" si="1"/>
        <v>43.237195693268887</v>
      </c>
      <c r="H32" s="39">
        <f>AVERAGE(G22:G31)</f>
        <v>41.819549723065322</v>
      </c>
    </row>
    <row r="33" spans="1:15" x14ac:dyDescent="0.2">
      <c r="A33" s="37">
        <v>1519890601</v>
      </c>
      <c r="B33" s="37" t="s">
        <v>209</v>
      </c>
      <c r="C33" s="38">
        <v>32676</v>
      </c>
      <c r="D33" s="39">
        <v>11</v>
      </c>
      <c r="F33" s="39">
        <f t="shared" si="0"/>
        <v>3.3528000000000002</v>
      </c>
      <c r="G33" s="39">
        <f t="shared" si="1"/>
        <v>42.566842267970074</v>
      </c>
    </row>
    <row r="34" spans="1:15" x14ac:dyDescent="0.2">
      <c r="A34" s="37">
        <v>1519890602</v>
      </c>
      <c r="B34" s="37" t="s">
        <v>209</v>
      </c>
      <c r="C34" s="38">
        <v>32678</v>
      </c>
      <c r="D34" s="39">
        <v>11</v>
      </c>
      <c r="F34" s="39">
        <f t="shared" si="0"/>
        <v>3.3528000000000002</v>
      </c>
      <c r="G34" s="39">
        <f t="shared" si="1"/>
        <v>42.566842267970074</v>
      </c>
    </row>
    <row r="35" spans="1:15" x14ac:dyDescent="0.2">
      <c r="A35" s="37">
        <v>1519890603</v>
      </c>
      <c r="B35" s="37" t="s">
        <v>209</v>
      </c>
      <c r="C35" s="38">
        <v>32685</v>
      </c>
      <c r="D35" s="39">
        <v>10</v>
      </c>
      <c r="F35" s="39">
        <f t="shared" si="0"/>
        <v>3.048</v>
      </c>
      <c r="G35" s="39">
        <f t="shared" si="1"/>
        <v>43.940261958950401</v>
      </c>
      <c r="O35" s="72">
        <v>25.55</v>
      </c>
    </row>
    <row r="36" spans="1:15" x14ac:dyDescent="0.2">
      <c r="A36" s="37">
        <v>1519890701</v>
      </c>
      <c r="B36" s="37" t="s">
        <v>209</v>
      </c>
      <c r="C36" s="38">
        <v>32692</v>
      </c>
      <c r="D36" s="39">
        <v>11</v>
      </c>
      <c r="F36" s="39">
        <f t="shared" si="0"/>
        <v>3.3528000000000002</v>
      </c>
      <c r="G36" s="39">
        <f t="shared" si="1"/>
        <v>42.566842267970074</v>
      </c>
      <c r="O36" s="72">
        <v>27.77</v>
      </c>
    </row>
    <row r="37" spans="1:15" x14ac:dyDescent="0.2">
      <c r="A37" s="37">
        <v>1519890702</v>
      </c>
      <c r="B37" s="37" t="s">
        <v>209</v>
      </c>
      <c r="C37" s="38">
        <v>32699</v>
      </c>
      <c r="D37" s="39">
        <v>11.5</v>
      </c>
      <c r="F37" s="39">
        <f t="shared" si="0"/>
        <v>3.5052000000000003</v>
      </c>
      <c r="G37" s="39">
        <f t="shared" si="1"/>
        <v>41.926292369324358</v>
      </c>
      <c r="O37" s="72">
        <v>23.33</v>
      </c>
    </row>
    <row r="38" spans="1:15" x14ac:dyDescent="0.2">
      <c r="A38" s="37">
        <v>1519890703</v>
      </c>
      <c r="B38" s="37" t="s">
        <v>209</v>
      </c>
      <c r="C38" s="38">
        <v>32707</v>
      </c>
      <c r="D38" s="39">
        <v>11.5</v>
      </c>
      <c r="F38" s="39">
        <f t="shared" si="0"/>
        <v>3.5052000000000003</v>
      </c>
      <c r="G38" s="39">
        <f t="shared" si="1"/>
        <v>41.926292369324358</v>
      </c>
      <c r="O38" s="72">
        <v>27.77</v>
      </c>
    </row>
    <row r="39" spans="1:15" x14ac:dyDescent="0.2">
      <c r="A39" s="37">
        <v>1519890704</v>
      </c>
      <c r="B39" s="37" t="s">
        <v>209</v>
      </c>
      <c r="C39" s="38">
        <v>32714</v>
      </c>
      <c r="D39" s="39">
        <v>11</v>
      </c>
      <c r="F39" s="39">
        <f t="shared" si="0"/>
        <v>3.3528000000000002</v>
      </c>
      <c r="G39" s="39">
        <f t="shared" si="1"/>
        <v>42.566842267970074</v>
      </c>
      <c r="O39" s="72">
        <v>31.11</v>
      </c>
    </row>
    <row r="40" spans="1:15" x14ac:dyDescent="0.2">
      <c r="A40" s="37">
        <v>1519890705</v>
      </c>
      <c r="B40" s="37" t="s">
        <v>209</v>
      </c>
      <c r="C40" s="38">
        <v>32720</v>
      </c>
      <c r="D40" s="39">
        <v>12</v>
      </c>
      <c r="F40" s="39">
        <f t="shared" si="0"/>
        <v>3.6576000000000004</v>
      </c>
      <c r="G40" s="39">
        <f t="shared" si="1"/>
        <v>41.313008325549511</v>
      </c>
      <c r="O40" s="72">
        <v>21.11</v>
      </c>
    </row>
    <row r="41" spans="1:15" x14ac:dyDescent="0.2">
      <c r="A41" s="37">
        <v>1519890801</v>
      </c>
      <c r="B41" s="37" t="s">
        <v>209</v>
      </c>
      <c r="C41" s="38">
        <v>32728</v>
      </c>
      <c r="D41" s="39">
        <v>9.5</v>
      </c>
      <c r="F41" s="39">
        <f t="shared" si="0"/>
        <v>2.8956</v>
      </c>
      <c r="G41" s="39">
        <f t="shared" si="1"/>
        <v>44.679398331074999</v>
      </c>
      <c r="O41" s="72">
        <v>18.329999999999998</v>
      </c>
    </row>
    <row r="42" spans="1:15" x14ac:dyDescent="0.2">
      <c r="A42" s="37">
        <v>1519890802</v>
      </c>
      <c r="B42" s="37" t="s">
        <v>209</v>
      </c>
      <c r="C42" s="38">
        <v>32740</v>
      </c>
      <c r="D42" s="39">
        <v>13</v>
      </c>
      <c r="F42" s="39">
        <f t="shared" si="0"/>
        <v>3.9624000000000001</v>
      </c>
      <c r="G42" s="39">
        <f t="shared" si="1"/>
        <v>40.159592907973853</v>
      </c>
      <c r="O42" s="72">
        <v>23.88</v>
      </c>
    </row>
    <row r="43" spans="1:15" x14ac:dyDescent="0.2">
      <c r="A43" s="37">
        <v>1519890901</v>
      </c>
      <c r="B43" s="37" t="s">
        <v>209</v>
      </c>
      <c r="C43" s="38">
        <v>32753</v>
      </c>
      <c r="D43" s="39">
        <v>12</v>
      </c>
      <c r="F43" s="39">
        <f t="shared" si="0"/>
        <v>3.6576000000000004</v>
      </c>
      <c r="G43" s="39">
        <f t="shared" si="1"/>
        <v>41.313008325549511</v>
      </c>
      <c r="O43" s="72">
        <v>17.77</v>
      </c>
    </row>
    <row r="44" spans="1:15" x14ac:dyDescent="0.2">
      <c r="A44" s="37">
        <v>1519890902</v>
      </c>
      <c r="B44" s="37" t="s">
        <v>209</v>
      </c>
      <c r="C44" s="38">
        <v>32768</v>
      </c>
      <c r="D44" s="39">
        <v>12</v>
      </c>
      <c r="E44" s="39">
        <f>AVERAGE(D33:D43)</f>
        <v>11.227272727272727</v>
      </c>
      <c r="F44" s="39">
        <f t="shared" si="0"/>
        <v>3.6576000000000004</v>
      </c>
      <c r="G44" s="39">
        <f t="shared" si="1"/>
        <v>41.313008325549511</v>
      </c>
      <c r="H44" s="39">
        <f>AVERAGE(G33:G43)</f>
        <v>42.320474878147927</v>
      </c>
      <c r="O44" s="72">
        <v>21.11</v>
      </c>
    </row>
    <row r="45" spans="1:15" x14ac:dyDescent="0.2">
      <c r="A45" s="37">
        <v>1519900601</v>
      </c>
      <c r="B45" s="37" t="s">
        <v>209</v>
      </c>
      <c r="C45" s="38">
        <v>33034</v>
      </c>
      <c r="D45" s="39">
        <v>10</v>
      </c>
      <c r="F45" s="39">
        <f t="shared" si="0"/>
        <v>3.048</v>
      </c>
      <c r="G45" s="39">
        <f t="shared" si="1"/>
        <v>43.940261958950401</v>
      </c>
    </row>
    <row r="46" spans="1:15" x14ac:dyDescent="0.2">
      <c r="A46" s="37">
        <v>1519900602</v>
      </c>
      <c r="B46" s="37" t="s">
        <v>209</v>
      </c>
      <c r="C46" s="38">
        <v>33038</v>
      </c>
      <c r="D46" s="39">
        <v>9</v>
      </c>
      <c r="F46" s="39">
        <f t="shared" si="0"/>
        <v>2.7432000000000003</v>
      </c>
      <c r="G46" s="39">
        <f t="shared" si="1"/>
        <v>45.458506989579675</v>
      </c>
    </row>
    <row r="47" spans="1:15" x14ac:dyDescent="0.2">
      <c r="A47" s="37">
        <v>1519900701</v>
      </c>
      <c r="B47" s="37" t="s">
        <v>209</v>
      </c>
      <c r="C47" s="38">
        <v>33055</v>
      </c>
      <c r="D47" s="39">
        <v>9.5</v>
      </c>
      <c r="F47" s="39">
        <f t="shared" si="0"/>
        <v>2.8956</v>
      </c>
      <c r="G47" s="39">
        <f t="shared" si="1"/>
        <v>44.679398331074999</v>
      </c>
    </row>
    <row r="48" spans="1:15" x14ac:dyDescent="0.2">
      <c r="A48" s="37">
        <v>1519900702</v>
      </c>
      <c r="B48" s="37" t="s">
        <v>209</v>
      </c>
      <c r="C48" s="38">
        <v>33063</v>
      </c>
      <c r="D48" s="39">
        <v>9</v>
      </c>
      <c r="F48" s="39">
        <f t="shared" si="0"/>
        <v>2.7432000000000003</v>
      </c>
      <c r="G48" s="39">
        <f t="shared" si="1"/>
        <v>45.458506989579675</v>
      </c>
    </row>
    <row r="49" spans="1:11" x14ac:dyDescent="0.2">
      <c r="A49" s="37">
        <v>1519900703</v>
      </c>
      <c r="B49" s="37" t="s">
        <v>209</v>
      </c>
      <c r="C49" s="38">
        <v>33073</v>
      </c>
      <c r="D49" s="39">
        <v>10</v>
      </c>
      <c r="F49" s="39">
        <f t="shared" si="0"/>
        <v>3.048</v>
      </c>
      <c r="G49" s="39">
        <f t="shared" si="1"/>
        <v>43.940261958950401</v>
      </c>
    </row>
    <row r="50" spans="1:11" x14ac:dyDescent="0.2">
      <c r="A50" s="37">
        <v>1519900704</v>
      </c>
      <c r="B50" s="37" t="s">
        <v>209</v>
      </c>
      <c r="C50" s="38">
        <v>33077</v>
      </c>
      <c r="D50" s="39">
        <v>9</v>
      </c>
      <c r="F50" s="39">
        <f t="shared" si="0"/>
        <v>2.7432000000000003</v>
      </c>
      <c r="G50" s="39">
        <f t="shared" si="1"/>
        <v>45.458506989579675</v>
      </c>
    </row>
    <row r="51" spans="1:11" x14ac:dyDescent="0.2">
      <c r="A51" s="37">
        <v>1519900801</v>
      </c>
      <c r="B51" s="37" t="s">
        <v>209</v>
      </c>
      <c r="C51" s="38">
        <v>33088</v>
      </c>
      <c r="D51" s="39">
        <v>9.5</v>
      </c>
      <c r="F51" s="39">
        <f t="shared" si="0"/>
        <v>2.8956</v>
      </c>
      <c r="G51" s="39">
        <f t="shared" si="1"/>
        <v>44.679398331074999</v>
      </c>
    </row>
    <row r="52" spans="1:11" x14ac:dyDescent="0.2">
      <c r="A52" s="37">
        <v>1519900802</v>
      </c>
      <c r="B52" s="37" t="s">
        <v>209</v>
      </c>
      <c r="C52" s="38">
        <v>33095</v>
      </c>
      <c r="D52" s="39">
        <v>10</v>
      </c>
      <c r="F52" s="39">
        <f t="shared" si="0"/>
        <v>3.048</v>
      </c>
      <c r="G52" s="39">
        <f t="shared" si="1"/>
        <v>43.940261958950401</v>
      </c>
    </row>
    <row r="53" spans="1:11" x14ac:dyDescent="0.2">
      <c r="A53" s="37">
        <v>1519900803</v>
      </c>
      <c r="B53" s="37" t="s">
        <v>209</v>
      </c>
      <c r="C53" s="38">
        <v>33102</v>
      </c>
      <c r="D53" s="39">
        <v>9</v>
      </c>
      <c r="F53" s="39">
        <f t="shared" si="0"/>
        <v>2.7432000000000003</v>
      </c>
      <c r="G53" s="39">
        <f t="shared" si="1"/>
        <v>45.458506989579675</v>
      </c>
    </row>
    <row r="54" spans="1:11" x14ac:dyDescent="0.2">
      <c r="A54" s="37">
        <v>1519900804</v>
      </c>
      <c r="B54" s="37" t="s">
        <v>209</v>
      </c>
      <c r="C54" s="38">
        <v>33113</v>
      </c>
      <c r="D54" s="39">
        <v>10</v>
      </c>
      <c r="F54" s="39">
        <f t="shared" si="0"/>
        <v>3.048</v>
      </c>
      <c r="G54" s="39">
        <f t="shared" si="1"/>
        <v>43.940261958950401</v>
      </c>
    </row>
    <row r="55" spans="1:11" x14ac:dyDescent="0.2">
      <c r="A55" s="37">
        <v>1519900901</v>
      </c>
      <c r="B55" s="37" t="s">
        <v>209</v>
      </c>
      <c r="C55" s="38">
        <v>33123</v>
      </c>
      <c r="D55" s="39">
        <v>10</v>
      </c>
      <c r="E55" s="39">
        <f>AVERAGE(D45:D54)</f>
        <v>9.5</v>
      </c>
      <c r="F55" s="39">
        <f t="shared" si="0"/>
        <v>3.048</v>
      </c>
      <c r="G55" s="39">
        <f t="shared" si="1"/>
        <v>43.940261958950401</v>
      </c>
      <c r="H55" s="39">
        <f>AVERAGE(G45:G54)</f>
        <v>44.695387245627032</v>
      </c>
    </row>
    <row r="56" spans="1:11" x14ac:dyDescent="0.2">
      <c r="A56" s="37">
        <v>1519910601</v>
      </c>
      <c r="B56" s="37" t="s">
        <v>209</v>
      </c>
      <c r="C56" s="38">
        <v>33391</v>
      </c>
      <c r="D56" s="39">
        <v>12</v>
      </c>
      <c r="F56" s="39">
        <f t="shared" si="0"/>
        <v>3.6576000000000004</v>
      </c>
      <c r="G56" s="39">
        <f t="shared" si="1"/>
        <v>41.313008325549511</v>
      </c>
      <c r="I56" s="71">
        <v>0.1</v>
      </c>
      <c r="K56" s="71">
        <f>(9.81*(LN(I56)))+30.6</f>
        <v>8.0116402377284146</v>
      </c>
    </row>
    <row r="57" spans="1:11" x14ac:dyDescent="0.2">
      <c r="A57" s="37">
        <v>1519910602</v>
      </c>
      <c r="B57" s="37" t="s">
        <v>209</v>
      </c>
      <c r="C57" s="38">
        <v>33398</v>
      </c>
      <c r="D57" s="39">
        <v>12</v>
      </c>
      <c r="F57" s="39">
        <f t="shared" si="0"/>
        <v>3.6576000000000004</v>
      </c>
      <c r="G57" s="39">
        <f t="shared" si="1"/>
        <v>41.313008325549511</v>
      </c>
    </row>
    <row r="58" spans="1:11" x14ac:dyDescent="0.2">
      <c r="A58" s="37">
        <v>1519910603</v>
      </c>
      <c r="B58" s="37" t="s">
        <v>209</v>
      </c>
      <c r="C58" s="38">
        <v>33405</v>
      </c>
      <c r="D58" s="39">
        <v>10.5</v>
      </c>
      <c r="F58" s="39">
        <f t="shared" si="0"/>
        <v>3.2004000000000001</v>
      </c>
      <c r="G58" s="39">
        <f t="shared" si="1"/>
        <v>43.237195693268887</v>
      </c>
    </row>
    <row r="59" spans="1:11" x14ac:dyDescent="0.2">
      <c r="A59" s="37">
        <v>1519910604</v>
      </c>
      <c r="B59" s="37" t="s">
        <v>209</v>
      </c>
      <c r="C59" s="38">
        <v>33412</v>
      </c>
      <c r="D59" s="39">
        <v>12</v>
      </c>
      <c r="F59" s="39">
        <f t="shared" si="0"/>
        <v>3.6576000000000004</v>
      </c>
      <c r="G59" s="39">
        <f t="shared" si="1"/>
        <v>41.313008325549511</v>
      </c>
    </row>
    <row r="60" spans="1:11" x14ac:dyDescent="0.2">
      <c r="A60" s="37">
        <v>1519910605</v>
      </c>
      <c r="B60" s="37" t="s">
        <v>209</v>
      </c>
      <c r="C60" s="38">
        <v>33419</v>
      </c>
      <c r="D60" s="39">
        <v>11</v>
      </c>
      <c r="F60" s="39">
        <f t="shared" si="0"/>
        <v>3.3528000000000002</v>
      </c>
      <c r="G60" s="39">
        <f t="shared" si="1"/>
        <v>42.566842267970074</v>
      </c>
    </row>
    <row r="61" spans="1:11" x14ac:dyDescent="0.2">
      <c r="A61" s="37">
        <v>1519910701</v>
      </c>
      <c r="B61" s="37" t="s">
        <v>209</v>
      </c>
      <c r="C61" s="38">
        <v>33426</v>
      </c>
      <c r="D61" s="39">
        <v>12</v>
      </c>
      <c r="F61" s="39">
        <f t="shared" si="0"/>
        <v>3.6576000000000004</v>
      </c>
      <c r="G61" s="39">
        <f t="shared" si="1"/>
        <v>41.313008325549511</v>
      </c>
    </row>
    <row r="62" spans="1:11" x14ac:dyDescent="0.2">
      <c r="A62" s="37">
        <v>1519910702</v>
      </c>
      <c r="B62" s="37" t="s">
        <v>209</v>
      </c>
      <c r="C62" s="38">
        <v>33433</v>
      </c>
      <c r="D62" s="39">
        <v>12</v>
      </c>
      <c r="F62" s="39">
        <f t="shared" si="0"/>
        <v>3.6576000000000004</v>
      </c>
      <c r="G62" s="39">
        <f t="shared" si="1"/>
        <v>41.313008325549511</v>
      </c>
    </row>
    <row r="63" spans="1:11" x14ac:dyDescent="0.2">
      <c r="A63" s="37">
        <v>1519910703</v>
      </c>
      <c r="B63" s="37" t="s">
        <v>209</v>
      </c>
      <c r="C63" s="38">
        <v>33440</v>
      </c>
      <c r="D63" s="39">
        <v>12</v>
      </c>
      <c r="F63" s="39">
        <f t="shared" si="0"/>
        <v>3.6576000000000004</v>
      </c>
      <c r="G63" s="39">
        <f t="shared" si="1"/>
        <v>41.313008325549511</v>
      </c>
    </row>
    <row r="64" spans="1:11" x14ac:dyDescent="0.2">
      <c r="A64" s="37">
        <v>1519910704</v>
      </c>
      <c r="B64" s="37" t="s">
        <v>209</v>
      </c>
      <c r="C64" s="38">
        <v>33447</v>
      </c>
      <c r="D64" s="39">
        <v>12</v>
      </c>
      <c r="F64" s="39">
        <f t="shared" si="0"/>
        <v>3.6576000000000004</v>
      </c>
      <c r="G64" s="39">
        <f t="shared" si="1"/>
        <v>41.313008325549511</v>
      </c>
      <c r="I64" s="71">
        <v>0.1</v>
      </c>
      <c r="K64" s="71">
        <f>(9.81*(LN(I64)))+30.6</f>
        <v>8.0116402377284146</v>
      </c>
    </row>
    <row r="65" spans="1:15" x14ac:dyDescent="0.2">
      <c r="A65" s="37">
        <v>1519910801</v>
      </c>
      <c r="B65" s="37" t="s">
        <v>209</v>
      </c>
      <c r="C65" s="38">
        <v>33454</v>
      </c>
      <c r="D65" s="39">
        <v>11.5</v>
      </c>
      <c r="F65" s="39">
        <f t="shared" si="0"/>
        <v>3.5052000000000003</v>
      </c>
      <c r="G65" s="39">
        <f t="shared" si="1"/>
        <v>41.926292369324358</v>
      </c>
    </row>
    <row r="66" spans="1:15" x14ac:dyDescent="0.2">
      <c r="A66" s="37">
        <v>1519910802</v>
      </c>
      <c r="B66" s="37" t="s">
        <v>209</v>
      </c>
      <c r="C66" s="38">
        <v>33461</v>
      </c>
      <c r="D66" s="39">
        <v>12</v>
      </c>
      <c r="F66" s="39">
        <f t="shared" ref="F66:F129" si="2">D66*0.3048</f>
        <v>3.6576000000000004</v>
      </c>
      <c r="G66" s="39">
        <f t="shared" ref="G66:G129" si="3" xml:space="preserve"> 60-(14.41*(LN(F66)))</f>
        <v>41.313008325549511</v>
      </c>
    </row>
    <row r="67" spans="1:15" x14ac:dyDescent="0.2">
      <c r="A67" s="37">
        <v>1519910803</v>
      </c>
      <c r="B67" s="37" t="s">
        <v>209</v>
      </c>
      <c r="C67" s="38">
        <v>33468</v>
      </c>
      <c r="D67" s="39">
        <v>11.5</v>
      </c>
      <c r="F67" s="39">
        <f t="shared" si="2"/>
        <v>3.5052000000000003</v>
      </c>
      <c r="G67" s="39">
        <f t="shared" si="3"/>
        <v>41.926292369324358</v>
      </c>
    </row>
    <row r="68" spans="1:15" x14ac:dyDescent="0.2">
      <c r="A68" s="37">
        <v>1519910804</v>
      </c>
      <c r="B68" s="37" t="s">
        <v>209</v>
      </c>
      <c r="C68" s="38">
        <v>33475</v>
      </c>
      <c r="D68" s="39">
        <v>12</v>
      </c>
      <c r="F68" s="39">
        <f t="shared" si="2"/>
        <v>3.6576000000000004</v>
      </c>
      <c r="G68" s="39">
        <f t="shared" si="3"/>
        <v>41.313008325549511</v>
      </c>
      <c r="I68" s="71">
        <v>0.1</v>
      </c>
      <c r="K68" s="71">
        <f>(9.81*(LN(I68)))+30.6</f>
        <v>8.0116402377284146</v>
      </c>
    </row>
    <row r="69" spans="1:15" x14ac:dyDescent="0.2">
      <c r="A69" s="37">
        <v>1519910901</v>
      </c>
      <c r="B69" s="37" t="s">
        <v>209</v>
      </c>
      <c r="C69" s="38">
        <v>33482</v>
      </c>
      <c r="D69" s="39">
        <v>12</v>
      </c>
      <c r="E69" s="39">
        <f>AVERAGE(D56:D69)</f>
        <v>11.75</v>
      </c>
      <c r="F69" s="39">
        <f t="shared" si="2"/>
        <v>3.6576000000000004</v>
      </c>
      <c r="G69" s="39">
        <f t="shared" si="3"/>
        <v>41.313008325549511</v>
      </c>
      <c r="H69" s="39">
        <f>AVERAGE(G56:G69)</f>
        <v>41.627621853955915</v>
      </c>
      <c r="M69" s="45">
        <f>AVERAGE(L69,H69)</f>
        <v>41.627621853955915</v>
      </c>
    </row>
    <row r="70" spans="1:15" x14ac:dyDescent="0.2">
      <c r="A70" s="37">
        <v>1519930701</v>
      </c>
      <c r="B70" s="37" t="s">
        <v>209</v>
      </c>
      <c r="C70" s="38">
        <v>34153</v>
      </c>
      <c r="D70" s="39">
        <v>10.5</v>
      </c>
      <c r="F70" s="39">
        <f t="shared" si="2"/>
        <v>3.2004000000000001</v>
      </c>
      <c r="G70" s="39">
        <f t="shared" si="3"/>
        <v>43.237195693268887</v>
      </c>
      <c r="I70" s="71">
        <v>2.6</v>
      </c>
      <c r="K70" s="71">
        <f>(9.81*(LN(I70)))+30.6</f>
        <v>39.973567275719148</v>
      </c>
      <c r="O70" s="72">
        <v>26.66</v>
      </c>
    </row>
    <row r="71" spans="1:15" x14ac:dyDescent="0.2">
      <c r="A71" s="37">
        <v>1519930702</v>
      </c>
      <c r="B71" s="37" t="s">
        <v>209</v>
      </c>
      <c r="C71" s="38">
        <v>34164</v>
      </c>
      <c r="D71" s="39">
        <v>10</v>
      </c>
      <c r="F71" s="39">
        <f t="shared" si="2"/>
        <v>3.048</v>
      </c>
      <c r="G71" s="39">
        <f t="shared" si="3"/>
        <v>43.940261958950401</v>
      </c>
      <c r="O71" s="72">
        <v>27.22</v>
      </c>
    </row>
    <row r="72" spans="1:15" x14ac:dyDescent="0.2">
      <c r="A72" s="37">
        <v>1519930703</v>
      </c>
      <c r="B72" s="37" t="s">
        <v>209</v>
      </c>
      <c r="C72" s="38">
        <v>34167</v>
      </c>
      <c r="D72" s="39">
        <v>10.5</v>
      </c>
      <c r="F72" s="39">
        <f t="shared" si="2"/>
        <v>3.2004000000000001</v>
      </c>
      <c r="G72" s="39">
        <f t="shared" si="3"/>
        <v>43.237195693268887</v>
      </c>
      <c r="I72" s="71">
        <v>1.8</v>
      </c>
      <c r="K72" s="71">
        <f>(9.81*(LN(I72)))+30.6</f>
        <v>36.366187182689792</v>
      </c>
      <c r="O72" s="72">
        <v>26.66</v>
      </c>
    </row>
    <row r="73" spans="1:15" x14ac:dyDescent="0.2">
      <c r="A73" s="37">
        <v>1519930704</v>
      </c>
      <c r="B73" s="37" t="s">
        <v>209</v>
      </c>
      <c r="C73" s="38">
        <v>34174</v>
      </c>
      <c r="D73" s="39">
        <v>11</v>
      </c>
      <c r="F73" s="39">
        <f t="shared" si="2"/>
        <v>3.3528000000000002</v>
      </c>
      <c r="G73" s="39">
        <f t="shared" si="3"/>
        <v>42.566842267970074</v>
      </c>
      <c r="O73" s="72">
        <v>26.11</v>
      </c>
    </row>
    <row r="74" spans="1:15" x14ac:dyDescent="0.2">
      <c r="A74" s="37">
        <v>1519930705</v>
      </c>
      <c r="B74" s="37" t="s">
        <v>209</v>
      </c>
      <c r="C74" s="38">
        <v>34181</v>
      </c>
      <c r="D74" s="39">
        <v>11</v>
      </c>
      <c r="F74" s="39">
        <f t="shared" si="2"/>
        <v>3.3528000000000002</v>
      </c>
      <c r="G74" s="39">
        <f t="shared" si="3"/>
        <v>42.566842267970074</v>
      </c>
      <c r="I74" s="71">
        <v>3.2</v>
      </c>
      <c r="K74" s="71">
        <f>(9.81*(LN(I74)))+30.6</f>
        <v>42.01050944419373</v>
      </c>
      <c r="O74" s="72">
        <v>27.77</v>
      </c>
    </row>
    <row r="75" spans="1:15" x14ac:dyDescent="0.2">
      <c r="A75" s="37">
        <v>1519930801</v>
      </c>
      <c r="B75" s="37" t="s">
        <v>209</v>
      </c>
      <c r="C75" s="38">
        <v>34189</v>
      </c>
      <c r="D75" s="39">
        <v>11</v>
      </c>
      <c r="F75" s="39">
        <f t="shared" si="2"/>
        <v>3.3528000000000002</v>
      </c>
      <c r="G75" s="39">
        <f t="shared" si="3"/>
        <v>42.566842267970074</v>
      </c>
      <c r="L75" s="73"/>
      <c r="M75" s="73"/>
      <c r="O75" s="72">
        <v>25.55</v>
      </c>
    </row>
    <row r="76" spans="1:15" x14ac:dyDescent="0.2">
      <c r="A76" s="37">
        <v>1519930802</v>
      </c>
      <c r="B76" s="37" t="s">
        <v>209</v>
      </c>
      <c r="C76" s="38">
        <v>34197</v>
      </c>
      <c r="D76" s="39">
        <v>12.5</v>
      </c>
      <c r="F76" s="39">
        <f t="shared" si="2"/>
        <v>3.81</v>
      </c>
      <c r="G76" s="39">
        <f t="shared" si="3"/>
        <v>40.724763384512634</v>
      </c>
      <c r="I76" s="71">
        <v>2.2999999999999998</v>
      </c>
      <c r="K76" s="71">
        <f>(9.81*(LN(I76)))+30.6</f>
        <v>38.770838495993374</v>
      </c>
      <c r="O76" s="72">
        <v>26.66</v>
      </c>
    </row>
    <row r="77" spans="1:15" x14ac:dyDescent="0.2">
      <c r="A77" s="37">
        <v>1519930803</v>
      </c>
      <c r="B77" s="37" t="s">
        <v>209</v>
      </c>
      <c r="C77" s="38">
        <v>34204</v>
      </c>
      <c r="D77" s="39">
        <v>12</v>
      </c>
      <c r="F77" s="39">
        <f t="shared" si="2"/>
        <v>3.6576000000000004</v>
      </c>
      <c r="G77" s="39">
        <f t="shared" si="3"/>
        <v>41.313008325549511</v>
      </c>
      <c r="O77" s="72">
        <v>25.55</v>
      </c>
    </row>
    <row r="78" spans="1:15" x14ac:dyDescent="0.2">
      <c r="A78" s="37">
        <v>1519930901</v>
      </c>
      <c r="B78" s="37" t="s">
        <v>209</v>
      </c>
      <c r="C78" s="38">
        <v>34216</v>
      </c>
      <c r="D78" s="39">
        <v>11.5</v>
      </c>
      <c r="F78" s="39">
        <f t="shared" si="2"/>
        <v>3.5052000000000003</v>
      </c>
      <c r="G78" s="39">
        <f t="shared" si="3"/>
        <v>41.926292369324358</v>
      </c>
      <c r="I78" s="71">
        <v>3.1</v>
      </c>
      <c r="K78" s="71">
        <f>(9.81*(LN(I78)))+30.6</f>
        <v>41.699054713727698</v>
      </c>
      <c r="L78" s="73"/>
      <c r="M78" s="73"/>
      <c r="O78" s="72">
        <v>21.11</v>
      </c>
    </row>
    <row r="79" spans="1:15" x14ac:dyDescent="0.2">
      <c r="A79" s="37">
        <v>1519930902</v>
      </c>
      <c r="B79" s="37" t="s">
        <v>209</v>
      </c>
      <c r="C79" s="38">
        <v>34226</v>
      </c>
      <c r="D79" s="39">
        <v>11.5</v>
      </c>
      <c r="F79" s="39">
        <f t="shared" si="2"/>
        <v>3.5052000000000003</v>
      </c>
      <c r="G79" s="39">
        <f t="shared" si="3"/>
        <v>41.926292369324358</v>
      </c>
      <c r="O79" s="72">
        <v>16.66</v>
      </c>
    </row>
    <row r="80" spans="1:15" x14ac:dyDescent="0.2">
      <c r="A80" s="37">
        <v>1519930903</v>
      </c>
      <c r="B80" s="37" t="s">
        <v>209</v>
      </c>
      <c r="C80" s="38">
        <v>34231</v>
      </c>
      <c r="D80" s="39">
        <v>12.5</v>
      </c>
      <c r="F80" s="39">
        <f t="shared" si="2"/>
        <v>3.81</v>
      </c>
      <c r="G80" s="39">
        <f t="shared" si="3"/>
        <v>40.724763384512634</v>
      </c>
      <c r="I80" s="71">
        <v>3.1</v>
      </c>
      <c r="K80" s="71">
        <f>(9.81*(LN(I80)))+30.6</f>
        <v>41.699054713727698</v>
      </c>
      <c r="L80" s="73"/>
      <c r="M80" s="73"/>
      <c r="O80" s="72">
        <v>15.55</v>
      </c>
    </row>
    <row r="81" spans="1:15" x14ac:dyDescent="0.2">
      <c r="A81" s="37">
        <v>1519940701</v>
      </c>
      <c r="B81" s="37" t="s">
        <v>209</v>
      </c>
      <c r="C81" s="38">
        <v>34522</v>
      </c>
      <c r="D81" s="39">
        <v>10</v>
      </c>
      <c r="F81" s="39">
        <f t="shared" si="2"/>
        <v>3.048</v>
      </c>
      <c r="G81" s="39">
        <f t="shared" si="3"/>
        <v>43.940261958950401</v>
      </c>
    </row>
    <row r="82" spans="1:15" x14ac:dyDescent="0.2">
      <c r="A82" s="37">
        <v>1519940702</v>
      </c>
      <c r="B82" s="37" t="s">
        <v>209</v>
      </c>
      <c r="C82" s="38">
        <v>34543</v>
      </c>
      <c r="D82" s="39">
        <v>10</v>
      </c>
      <c r="F82" s="39">
        <f t="shared" si="2"/>
        <v>3.048</v>
      </c>
      <c r="G82" s="39">
        <f t="shared" si="3"/>
        <v>43.940261958950401</v>
      </c>
      <c r="L82" s="73"/>
      <c r="M82" s="73"/>
    </row>
    <row r="83" spans="1:15" x14ac:dyDescent="0.2">
      <c r="A83" s="37">
        <v>1519940801</v>
      </c>
      <c r="B83" s="37" t="s">
        <v>209</v>
      </c>
      <c r="C83" s="38">
        <v>34552</v>
      </c>
      <c r="D83" s="39">
        <v>10</v>
      </c>
      <c r="F83" s="39">
        <f t="shared" si="2"/>
        <v>3.048</v>
      </c>
      <c r="G83" s="39">
        <f t="shared" si="3"/>
        <v>43.940261958950401</v>
      </c>
    </row>
    <row r="84" spans="1:15" x14ac:dyDescent="0.2">
      <c r="A84" s="37">
        <v>1519940802</v>
      </c>
      <c r="B84" s="37" t="s">
        <v>209</v>
      </c>
      <c r="C84" s="38">
        <v>34564</v>
      </c>
      <c r="D84" s="39">
        <v>10.5</v>
      </c>
      <c r="F84" s="39">
        <f t="shared" si="2"/>
        <v>3.2004000000000001</v>
      </c>
      <c r="G84" s="39">
        <f t="shared" si="3"/>
        <v>43.237195693268887</v>
      </c>
      <c r="L84" s="73"/>
      <c r="M84" s="73"/>
    </row>
    <row r="85" spans="1:15" x14ac:dyDescent="0.2">
      <c r="A85" s="37">
        <v>1519940803</v>
      </c>
      <c r="B85" s="37" t="s">
        <v>209</v>
      </c>
      <c r="C85" s="38">
        <v>34567</v>
      </c>
      <c r="D85" s="39">
        <v>10</v>
      </c>
      <c r="F85" s="39">
        <f t="shared" si="2"/>
        <v>3.048</v>
      </c>
      <c r="G85" s="39">
        <f t="shared" si="3"/>
        <v>43.940261958950401</v>
      </c>
    </row>
    <row r="86" spans="1:15" x14ac:dyDescent="0.2">
      <c r="A86" s="37">
        <v>1519940804</v>
      </c>
      <c r="B86" s="37" t="s">
        <v>209</v>
      </c>
      <c r="C86" s="38">
        <v>34568</v>
      </c>
      <c r="D86" s="39">
        <v>9.5</v>
      </c>
      <c r="F86" s="39">
        <f t="shared" si="2"/>
        <v>2.8956</v>
      </c>
      <c r="G86" s="39">
        <f t="shared" si="3"/>
        <v>44.679398331074999</v>
      </c>
      <c r="L86" s="73"/>
    </row>
    <row r="87" spans="1:15" x14ac:dyDescent="0.2">
      <c r="A87" s="37">
        <v>1519950601</v>
      </c>
      <c r="B87" s="37" t="s">
        <v>209</v>
      </c>
      <c r="C87" s="38">
        <v>34851</v>
      </c>
      <c r="D87" s="39">
        <v>13</v>
      </c>
      <c r="F87" s="39">
        <f t="shared" si="2"/>
        <v>3.9624000000000001</v>
      </c>
      <c r="G87" s="39">
        <f t="shared" si="3"/>
        <v>40.159592907973853</v>
      </c>
      <c r="I87" s="71">
        <v>0.64</v>
      </c>
      <c r="K87" s="71">
        <f>(9.81*(LN(I87)))+30.6</f>
        <v>26.221923523215207</v>
      </c>
      <c r="O87" s="72">
        <v>26.66</v>
      </c>
    </row>
    <row r="88" spans="1:15" x14ac:dyDescent="0.2">
      <c r="A88" s="37">
        <v>1519950602</v>
      </c>
      <c r="B88" s="37" t="s">
        <v>209</v>
      </c>
      <c r="C88" s="38">
        <v>34867</v>
      </c>
      <c r="D88" s="39">
        <v>12</v>
      </c>
      <c r="F88" s="39">
        <f t="shared" si="2"/>
        <v>3.6576000000000004</v>
      </c>
      <c r="G88" s="39">
        <f t="shared" si="3"/>
        <v>41.313008325549511</v>
      </c>
      <c r="I88" s="71">
        <v>2.5</v>
      </c>
      <c r="K88" s="71">
        <f>(9.81*(LN(I88)))+30.6</f>
        <v>39.588812079685468</v>
      </c>
      <c r="O88" s="72">
        <v>27.77</v>
      </c>
    </row>
    <row r="89" spans="1:15" x14ac:dyDescent="0.2">
      <c r="A89" s="37">
        <v>1519950603</v>
      </c>
      <c r="B89" s="37" t="s">
        <v>209</v>
      </c>
      <c r="C89" s="38">
        <v>34875</v>
      </c>
      <c r="D89" s="39">
        <v>12</v>
      </c>
      <c r="F89" s="39">
        <f t="shared" si="2"/>
        <v>3.6576000000000004</v>
      </c>
      <c r="G89" s="39">
        <f t="shared" si="3"/>
        <v>41.313008325549511</v>
      </c>
      <c r="O89" s="72">
        <v>31.66</v>
      </c>
    </row>
    <row r="90" spans="1:15" x14ac:dyDescent="0.2">
      <c r="A90" s="37">
        <v>1519950701</v>
      </c>
      <c r="B90" s="37" t="s">
        <v>209</v>
      </c>
      <c r="C90" s="38">
        <v>34882</v>
      </c>
      <c r="D90" s="39">
        <v>12</v>
      </c>
      <c r="F90" s="39">
        <f t="shared" si="2"/>
        <v>3.6576000000000004</v>
      </c>
      <c r="G90" s="39">
        <f t="shared" si="3"/>
        <v>41.313008325549511</v>
      </c>
      <c r="I90" s="71">
        <v>1.9</v>
      </c>
      <c r="K90" s="71">
        <f>(9.81*(LN(I90)))+30.6</f>
        <v>36.896586623351197</v>
      </c>
      <c r="O90" s="72">
        <v>21.11</v>
      </c>
    </row>
    <row r="91" spans="1:15" x14ac:dyDescent="0.2">
      <c r="A91" s="37">
        <v>1519950702</v>
      </c>
      <c r="B91" s="37" t="s">
        <v>209</v>
      </c>
      <c r="C91" s="38">
        <v>34893</v>
      </c>
      <c r="D91" s="39">
        <v>12</v>
      </c>
      <c r="F91" s="39">
        <f t="shared" si="2"/>
        <v>3.6576000000000004</v>
      </c>
      <c r="G91" s="39">
        <f t="shared" si="3"/>
        <v>41.313008325549511</v>
      </c>
      <c r="O91" s="72">
        <v>25.55</v>
      </c>
    </row>
    <row r="92" spans="1:15" x14ac:dyDescent="0.2">
      <c r="A92" s="37">
        <v>1519950703</v>
      </c>
      <c r="B92" s="37" t="s">
        <v>209</v>
      </c>
      <c r="C92" s="38">
        <v>34903</v>
      </c>
      <c r="D92" s="39">
        <v>12</v>
      </c>
      <c r="F92" s="39">
        <f t="shared" si="2"/>
        <v>3.6576000000000004</v>
      </c>
      <c r="G92" s="39">
        <f t="shared" si="3"/>
        <v>41.313008325549511</v>
      </c>
      <c r="I92" s="71">
        <v>2</v>
      </c>
      <c r="K92" s="71">
        <f>(9.81*(LN(I92)))+30.6</f>
        <v>37.399773841293069</v>
      </c>
      <c r="O92" s="72">
        <v>26.66</v>
      </c>
    </row>
    <row r="93" spans="1:15" x14ac:dyDescent="0.2">
      <c r="A93" s="37">
        <v>1519950704</v>
      </c>
      <c r="B93" s="37" t="s">
        <v>209</v>
      </c>
      <c r="C93" s="38">
        <v>34910</v>
      </c>
      <c r="D93" s="39">
        <v>12</v>
      </c>
      <c r="F93" s="39">
        <f t="shared" si="2"/>
        <v>3.6576000000000004</v>
      </c>
      <c r="G93" s="39">
        <f t="shared" si="3"/>
        <v>41.313008325549511</v>
      </c>
      <c r="O93" s="72">
        <v>28.88</v>
      </c>
    </row>
    <row r="94" spans="1:15" x14ac:dyDescent="0.2">
      <c r="A94" s="37">
        <v>1519950801</v>
      </c>
      <c r="B94" s="37" t="s">
        <v>209</v>
      </c>
      <c r="C94" s="38">
        <v>34924</v>
      </c>
      <c r="D94" s="39">
        <v>11.5</v>
      </c>
      <c r="F94" s="39">
        <f t="shared" si="2"/>
        <v>3.5052000000000003</v>
      </c>
      <c r="G94" s="39">
        <f t="shared" si="3"/>
        <v>41.926292369324358</v>
      </c>
      <c r="I94" s="71">
        <v>1.9</v>
      </c>
      <c r="K94" s="71">
        <f>(9.81*(LN(I94)))+30.6</f>
        <v>36.896586623351197</v>
      </c>
      <c r="O94" s="72">
        <v>31.11</v>
      </c>
    </row>
    <row r="95" spans="1:15" x14ac:dyDescent="0.2">
      <c r="A95" s="37">
        <v>1519950802</v>
      </c>
      <c r="B95" s="37" t="s">
        <v>209</v>
      </c>
      <c r="C95" s="38">
        <v>34931</v>
      </c>
      <c r="D95" s="39">
        <v>11</v>
      </c>
      <c r="F95" s="39">
        <f t="shared" si="2"/>
        <v>3.3528000000000002</v>
      </c>
      <c r="G95" s="39">
        <f t="shared" si="3"/>
        <v>42.566842267970074</v>
      </c>
      <c r="O95" s="72">
        <v>30</v>
      </c>
    </row>
    <row r="96" spans="1:15" x14ac:dyDescent="0.2">
      <c r="A96" s="37">
        <v>1519950901</v>
      </c>
      <c r="B96" s="37" t="s">
        <v>209</v>
      </c>
      <c r="C96" s="38">
        <v>34951</v>
      </c>
      <c r="D96" s="39">
        <v>11</v>
      </c>
      <c r="F96" s="39">
        <f t="shared" si="2"/>
        <v>3.3528000000000002</v>
      </c>
      <c r="G96" s="39">
        <f t="shared" si="3"/>
        <v>42.566842267970074</v>
      </c>
      <c r="I96" s="71">
        <v>1.9</v>
      </c>
      <c r="K96" s="71">
        <f>(9.81*(LN(I96)))+30.6</f>
        <v>36.896586623351197</v>
      </c>
      <c r="O96" s="72">
        <v>15.55</v>
      </c>
    </row>
    <row r="97" spans="1:15" x14ac:dyDescent="0.2">
      <c r="A97" s="37">
        <v>1519950902</v>
      </c>
      <c r="B97" s="37" t="s">
        <v>209</v>
      </c>
      <c r="C97" s="38">
        <v>34971</v>
      </c>
      <c r="D97" s="39">
        <v>11.5</v>
      </c>
      <c r="E97" s="39">
        <f>AVERAGE(D87:D95)</f>
        <v>11.944444444444445</v>
      </c>
      <c r="F97" s="39">
        <f t="shared" si="2"/>
        <v>3.5052000000000003</v>
      </c>
      <c r="G97" s="39">
        <f t="shared" si="3"/>
        <v>41.926292369324358</v>
      </c>
      <c r="H97" s="39">
        <f>AVERAGE(G87:G95)</f>
        <v>41.392308610951702</v>
      </c>
      <c r="I97" s="71">
        <v>2.2000000000000002</v>
      </c>
      <c r="J97" s="39">
        <f>AVERAGE(I87:I96)</f>
        <v>1.8066666666666666</v>
      </c>
      <c r="K97" s="71">
        <f>(9.81*(LN(I97)))+30.6</f>
        <v>38.334766705173493</v>
      </c>
      <c r="L97" s="39">
        <f>AVERAGE(K87:K96)</f>
        <v>35.650044885707892</v>
      </c>
      <c r="M97" s="45">
        <f>AVERAGE(L97,H97)</f>
        <v>38.521176748329793</v>
      </c>
      <c r="O97" s="72">
        <v>21.11</v>
      </c>
    </row>
    <row r="98" spans="1:15" x14ac:dyDescent="0.2">
      <c r="A98" s="37">
        <v>1519960601</v>
      </c>
      <c r="B98" s="37" t="s">
        <v>209</v>
      </c>
      <c r="C98" s="38">
        <v>35228</v>
      </c>
      <c r="D98" s="39">
        <v>11</v>
      </c>
      <c r="F98" s="39">
        <f t="shared" si="2"/>
        <v>3.3528000000000002</v>
      </c>
      <c r="G98" s="39">
        <f t="shared" si="3"/>
        <v>42.566842267970074</v>
      </c>
      <c r="I98" s="71">
        <v>2.7</v>
      </c>
      <c r="K98" s="71">
        <f>(9.81*(LN(I98)))+30.6</f>
        <v>40.34379989323088</v>
      </c>
      <c r="O98" s="72">
        <v>25.55</v>
      </c>
    </row>
    <row r="99" spans="1:15" x14ac:dyDescent="0.2">
      <c r="A99" s="37">
        <v>1519960602</v>
      </c>
      <c r="B99" s="37" t="s">
        <v>209</v>
      </c>
      <c r="C99" s="38">
        <v>35235</v>
      </c>
      <c r="D99" s="39">
        <v>10.5</v>
      </c>
      <c r="F99" s="39">
        <f t="shared" si="2"/>
        <v>3.2004000000000001</v>
      </c>
      <c r="G99" s="39">
        <f t="shared" si="3"/>
        <v>43.237195693268887</v>
      </c>
      <c r="O99" s="72">
        <v>18.329999999999998</v>
      </c>
    </row>
    <row r="100" spans="1:15" x14ac:dyDescent="0.2">
      <c r="A100" s="37">
        <v>1519960603</v>
      </c>
      <c r="B100" s="37" t="s">
        <v>209</v>
      </c>
      <c r="C100" s="38">
        <v>35243</v>
      </c>
      <c r="D100" s="39">
        <v>12</v>
      </c>
      <c r="F100" s="39">
        <f t="shared" si="2"/>
        <v>3.6576000000000004</v>
      </c>
      <c r="G100" s="39">
        <f t="shared" si="3"/>
        <v>41.313008325549511</v>
      </c>
      <c r="I100" s="71">
        <v>3.4</v>
      </c>
      <c r="K100" s="71">
        <f>(9.81*(LN(I100)))+30.6</f>
        <v>42.605236984212958</v>
      </c>
      <c r="O100" s="72">
        <v>26.66</v>
      </c>
    </row>
    <row r="101" spans="1:15" x14ac:dyDescent="0.2">
      <c r="A101" s="37">
        <v>1519960701</v>
      </c>
      <c r="B101" s="37" t="s">
        <v>209</v>
      </c>
      <c r="C101" s="38">
        <v>35259</v>
      </c>
      <c r="D101" s="39">
        <v>11.5</v>
      </c>
      <c r="F101" s="39">
        <f t="shared" si="2"/>
        <v>3.5052000000000003</v>
      </c>
      <c r="G101" s="39">
        <f t="shared" si="3"/>
        <v>41.926292369324358</v>
      </c>
      <c r="I101" s="71">
        <v>3.7</v>
      </c>
      <c r="K101" s="71">
        <f>(9.81*(LN(I101)))+30.6</f>
        <v>43.434744960768256</v>
      </c>
      <c r="O101" s="72">
        <v>23.88</v>
      </c>
    </row>
    <row r="102" spans="1:15" x14ac:dyDescent="0.2">
      <c r="A102" s="37">
        <v>1519960702</v>
      </c>
      <c r="B102" s="37" t="s">
        <v>209</v>
      </c>
      <c r="C102" s="38">
        <v>35267</v>
      </c>
      <c r="D102" s="39">
        <v>10.5</v>
      </c>
      <c r="F102" s="39">
        <f t="shared" si="2"/>
        <v>3.2004000000000001</v>
      </c>
      <c r="G102" s="39">
        <f t="shared" si="3"/>
        <v>43.237195693268887</v>
      </c>
      <c r="O102" s="72">
        <v>23.88</v>
      </c>
    </row>
    <row r="103" spans="1:15" x14ac:dyDescent="0.2">
      <c r="A103" s="37">
        <v>1519960801</v>
      </c>
      <c r="B103" s="37" t="s">
        <v>209</v>
      </c>
      <c r="C103" s="38">
        <v>35285</v>
      </c>
      <c r="D103" s="39">
        <v>12</v>
      </c>
      <c r="F103" s="39">
        <f t="shared" si="2"/>
        <v>3.6576000000000004</v>
      </c>
      <c r="G103" s="39">
        <f t="shared" si="3"/>
        <v>41.313008325549511</v>
      </c>
      <c r="I103" s="71">
        <v>2.4</v>
      </c>
      <c r="K103" s="71">
        <f>(9.81*(LN(I103)))+30.6</f>
        <v>39.188348313441757</v>
      </c>
      <c r="O103" s="72">
        <v>31.11</v>
      </c>
    </row>
    <row r="104" spans="1:15" x14ac:dyDescent="0.2">
      <c r="A104" s="37">
        <v>1519960802</v>
      </c>
      <c r="B104" s="37" t="s">
        <v>209</v>
      </c>
      <c r="C104" s="38">
        <v>35293</v>
      </c>
      <c r="D104" s="39">
        <v>11.5</v>
      </c>
      <c r="F104" s="39">
        <f t="shared" si="2"/>
        <v>3.5052000000000003</v>
      </c>
      <c r="G104" s="39">
        <f t="shared" si="3"/>
        <v>41.926292369324358</v>
      </c>
      <c r="O104" s="72">
        <v>25.55</v>
      </c>
    </row>
    <row r="105" spans="1:15" x14ac:dyDescent="0.2">
      <c r="A105" s="37">
        <v>1519960803</v>
      </c>
      <c r="B105" s="37" t="s">
        <v>209</v>
      </c>
      <c r="C105" s="38">
        <v>35300</v>
      </c>
      <c r="D105" s="39">
        <v>12</v>
      </c>
      <c r="F105" s="39">
        <f t="shared" si="2"/>
        <v>3.6576000000000004</v>
      </c>
      <c r="G105" s="39">
        <f t="shared" si="3"/>
        <v>41.313008325549511</v>
      </c>
      <c r="I105" s="71">
        <v>2.7</v>
      </c>
      <c r="K105" s="71">
        <f>(9.81*(LN(I105)))+30.6</f>
        <v>40.34379989323088</v>
      </c>
      <c r="O105" s="72">
        <v>26.66</v>
      </c>
    </row>
    <row r="106" spans="1:15" x14ac:dyDescent="0.2">
      <c r="A106" s="37">
        <v>1519960804</v>
      </c>
      <c r="B106" s="37" t="s">
        <v>209</v>
      </c>
      <c r="C106" s="38">
        <v>35307</v>
      </c>
      <c r="D106" s="39">
        <v>11.5</v>
      </c>
      <c r="F106" s="39">
        <f t="shared" si="2"/>
        <v>3.5052000000000003</v>
      </c>
      <c r="G106" s="39">
        <f t="shared" si="3"/>
        <v>41.926292369324358</v>
      </c>
      <c r="O106" s="72">
        <v>23.88</v>
      </c>
    </row>
    <row r="107" spans="1:15" x14ac:dyDescent="0.2">
      <c r="A107" s="37">
        <v>1519960901</v>
      </c>
      <c r="B107" s="37" t="s">
        <v>209</v>
      </c>
      <c r="C107" s="38">
        <v>35313</v>
      </c>
      <c r="D107" s="39">
        <v>12</v>
      </c>
      <c r="E107" s="39">
        <f>AVERAGE(D98:D106)</f>
        <v>11.388888888888889</v>
      </c>
      <c r="F107" s="39">
        <f t="shared" si="2"/>
        <v>3.6576000000000004</v>
      </c>
      <c r="G107" s="39">
        <f t="shared" si="3"/>
        <v>41.313008325549511</v>
      </c>
      <c r="H107" s="39">
        <f>AVERAGE(G98:G106)</f>
        <v>42.084348415458834</v>
      </c>
      <c r="I107" s="71">
        <v>3</v>
      </c>
      <c r="J107" s="39">
        <f>AVERAGE(I98:I106)</f>
        <v>2.9800000000000004</v>
      </c>
      <c r="K107" s="71">
        <f>(9.81*(LN(I107)))+30.6</f>
        <v>41.377386551834157</v>
      </c>
      <c r="L107" s="39">
        <f>AVERAGE(K98:K106)</f>
        <v>41.183186008976946</v>
      </c>
      <c r="M107" s="45">
        <f>AVERAGE(L107,H107)</f>
        <v>41.63376721221789</v>
      </c>
      <c r="O107" s="72">
        <v>26.66</v>
      </c>
    </row>
    <row r="108" spans="1:15" x14ac:dyDescent="0.2">
      <c r="A108" s="37">
        <v>1519970601</v>
      </c>
      <c r="B108" s="37" t="s">
        <v>209</v>
      </c>
      <c r="C108" s="38">
        <v>35596</v>
      </c>
      <c r="D108" s="39">
        <v>14</v>
      </c>
      <c r="F108" s="39">
        <f t="shared" si="2"/>
        <v>4.2671999999999999</v>
      </c>
      <c r="G108" s="39">
        <f t="shared" si="3"/>
        <v>39.091697029238723</v>
      </c>
    </row>
    <row r="109" spans="1:15" x14ac:dyDescent="0.2">
      <c r="A109" s="37">
        <v>1519970602</v>
      </c>
      <c r="B109" s="37" t="s">
        <v>209</v>
      </c>
      <c r="C109" s="38">
        <v>35603</v>
      </c>
      <c r="D109" s="39">
        <v>14</v>
      </c>
      <c r="F109" s="39">
        <f t="shared" si="2"/>
        <v>4.2671999999999999</v>
      </c>
      <c r="G109" s="39">
        <f t="shared" si="3"/>
        <v>39.091697029238723</v>
      </c>
      <c r="I109" s="71">
        <v>1</v>
      </c>
      <c r="K109" s="71">
        <f>(9.81*(LN(I109)))+30.6</f>
        <v>30.6</v>
      </c>
    </row>
    <row r="110" spans="1:15" x14ac:dyDescent="0.2">
      <c r="A110" s="37">
        <v>1519970701</v>
      </c>
      <c r="B110" s="37" t="s">
        <v>209</v>
      </c>
      <c r="C110" s="38">
        <v>35617</v>
      </c>
      <c r="D110" s="39">
        <v>13</v>
      </c>
      <c r="F110" s="39">
        <f t="shared" si="2"/>
        <v>3.9624000000000001</v>
      </c>
      <c r="G110" s="39">
        <f t="shared" si="3"/>
        <v>40.159592907973853</v>
      </c>
    </row>
    <row r="111" spans="1:15" x14ac:dyDescent="0.2">
      <c r="A111" s="37">
        <v>1519970702</v>
      </c>
      <c r="B111" s="37" t="s">
        <v>209</v>
      </c>
      <c r="C111" s="38">
        <v>35630</v>
      </c>
      <c r="D111" s="39">
        <v>12</v>
      </c>
      <c r="F111" s="39">
        <f t="shared" si="2"/>
        <v>3.6576000000000004</v>
      </c>
      <c r="G111" s="39">
        <f t="shared" si="3"/>
        <v>41.313008325549511</v>
      </c>
      <c r="I111" s="71">
        <v>1.8</v>
      </c>
      <c r="K111" s="71">
        <f>(9.81*(LN(I111)))+30.6</f>
        <v>36.366187182689792</v>
      </c>
    </row>
    <row r="112" spans="1:15" x14ac:dyDescent="0.2">
      <c r="A112" s="37">
        <v>1519970703</v>
      </c>
      <c r="B112" s="37" t="s">
        <v>209</v>
      </c>
      <c r="C112" s="38">
        <v>35635</v>
      </c>
      <c r="D112" s="39">
        <v>12.5</v>
      </c>
      <c r="F112" s="39">
        <f t="shared" si="2"/>
        <v>3.81</v>
      </c>
      <c r="G112" s="39">
        <f t="shared" si="3"/>
        <v>40.724763384512634</v>
      </c>
    </row>
    <row r="113" spans="1:15" x14ac:dyDescent="0.2">
      <c r="A113" s="37">
        <v>1519970801</v>
      </c>
      <c r="B113" s="37" t="s">
        <v>209</v>
      </c>
      <c r="C113" s="38">
        <v>35647</v>
      </c>
      <c r="D113" s="39">
        <v>12.5</v>
      </c>
      <c r="F113" s="39">
        <f t="shared" si="2"/>
        <v>3.81</v>
      </c>
      <c r="G113" s="39">
        <f t="shared" si="3"/>
        <v>40.724763384512634</v>
      </c>
      <c r="I113" s="71">
        <v>1.4</v>
      </c>
      <c r="K113" s="71">
        <f>(9.81*(LN(I113)))+30.6</f>
        <v>33.9007926412541</v>
      </c>
    </row>
    <row r="114" spans="1:15" x14ac:dyDescent="0.2">
      <c r="A114" s="37">
        <v>1519970802</v>
      </c>
      <c r="B114" s="37" t="s">
        <v>209</v>
      </c>
      <c r="C114" s="38">
        <v>35658</v>
      </c>
      <c r="D114" s="39">
        <v>12</v>
      </c>
      <c r="F114" s="39">
        <f t="shared" si="2"/>
        <v>3.6576000000000004</v>
      </c>
      <c r="G114" s="39">
        <f t="shared" si="3"/>
        <v>41.313008325549511</v>
      </c>
    </row>
    <row r="115" spans="1:15" x14ac:dyDescent="0.2">
      <c r="A115" s="37">
        <v>1519970803</v>
      </c>
      <c r="B115" s="37" t="s">
        <v>209</v>
      </c>
      <c r="C115" s="38">
        <v>35666</v>
      </c>
      <c r="D115" s="39">
        <v>11.5</v>
      </c>
      <c r="F115" s="39">
        <f t="shared" si="2"/>
        <v>3.5052000000000003</v>
      </c>
      <c r="G115" s="39">
        <f t="shared" si="3"/>
        <v>41.926292369324358</v>
      </c>
      <c r="I115" s="71">
        <v>1.6</v>
      </c>
      <c r="K115" s="71">
        <f>(9.81*(LN(I115)))+30.6</f>
        <v>35.21073560290067</v>
      </c>
    </row>
    <row r="116" spans="1:15" x14ac:dyDescent="0.2">
      <c r="A116" s="37">
        <v>1519970901</v>
      </c>
      <c r="B116" s="37" t="s">
        <v>209</v>
      </c>
      <c r="C116" s="38">
        <v>35674</v>
      </c>
      <c r="D116" s="39">
        <v>11.5</v>
      </c>
      <c r="F116" s="39">
        <f t="shared" si="2"/>
        <v>3.5052000000000003</v>
      </c>
      <c r="G116" s="39">
        <f t="shared" si="3"/>
        <v>41.926292369324358</v>
      </c>
      <c r="O116" s="72">
        <v>25.55</v>
      </c>
    </row>
    <row r="117" spans="1:15" x14ac:dyDescent="0.2">
      <c r="A117" s="37">
        <v>1519970902</v>
      </c>
      <c r="B117" s="37" t="s">
        <v>209</v>
      </c>
      <c r="C117" s="38">
        <v>35682</v>
      </c>
      <c r="D117" s="39">
        <v>11</v>
      </c>
      <c r="F117" s="39">
        <f t="shared" si="2"/>
        <v>3.3528000000000002</v>
      </c>
      <c r="G117" s="39">
        <f t="shared" si="3"/>
        <v>42.566842267970074</v>
      </c>
      <c r="I117" s="71">
        <v>2</v>
      </c>
      <c r="K117" s="71">
        <f>(9.81*(LN(I117)))+30.6</f>
        <v>37.399773841293069</v>
      </c>
      <c r="O117" s="72">
        <v>20</v>
      </c>
    </row>
    <row r="118" spans="1:15" x14ac:dyDescent="0.2">
      <c r="A118" s="37">
        <v>1519970903</v>
      </c>
      <c r="B118" s="37" t="s">
        <v>209</v>
      </c>
      <c r="C118" s="38">
        <v>35693</v>
      </c>
      <c r="D118" s="39">
        <v>10.5</v>
      </c>
      <c r="F118" s="39">
        <f t="shared" si="2"/>
        <v>3.2004000000000001</v>
      </c>
      <c r="G118" s="39">
        <f t="shared" si="3"/>
        <v>43.237195693268887</v>
      </c>
      <c r="O118" s="72">
        <v>12.77</v>
      </c>
    </row>
    <row r="119" spans="1:15" x14ac:dyDescent="0.2">
      <c r="A119" s="37">
        <v>1519970904</v>
      </c>
      <c r="B119" s="37" t="s">
        <v>209</v>
      </c>
      <c r="C119" s="38">
        <v>35700</v>
      </c>
      <c r="D119" s="39">
        <v>10.5</v>
      </c>
      <c r="E119" s="39">
        <f>AVERAGE(D108:D115)</f>
        <v>12.6875</v>
      </c>
      <c r="F119" s="39">
        <f t="shared" si="2"/>
        <v>3.2004000000000001</v>
      </c>
      <c r="G119" s="39">
        <f t="shared" si="3"/>
        <v>43.237195693268887</v>
      </c>
      <c r="H119" s="39">
        <f>AVERAGE(G108:G115)</f>
        <v>40.543102844487493</v>
      </c>
      <c r="I119" s="71">
        <v>3.1</v>
      </c>
      <c r="J119" s="39">
        <f>AVERAGE(I108:I115)</f>
        <v>1.4499999999999997</v>
      </c>
      <c r="K119" s="71">
        <f>(9.81*(LN(I119)))+30.6</f>
        <v>41.699054713727698</v>
      </c>
      <c r="L119" s="39">
        <f>AVERAGE(K108:K115)</f>
        <v>34.019428856711144</v>
      </c>
      <c r="M119" s="45">
        <f>AVERAGE(L119,H119)</f>
        <v>37.281265850599318</v>
      </c>
      <c r="O119" s="72">
        <v>15.55</v>
      </c>
    </row>
    <row r="120" spans="1:15" x14ac:dyDescent="0.2">
      <c r="A120" s="37">
        <v>1519980601</v>
      </c>
      <c r="B120" s="37" t="s">
        <v>209</v>
      </c>
      <c r="C120" s="38">
        <v>35958</v>
      </c>
      <c r="D120" s="39">
        <v>10.5</v>
      </c>
      <c r="F120" s="39">
        <f t="shared" si="2"/>
        <v>3.2004000000000001</v>
      </c>
      <c r="G120" s="39">
        <f t="shared" si="3"/>
        <v>43.237195693268887</v>
      </c>
    </row>
    <row r="121" spans="1:15" x14ac:dyDescent="0.2">
      <c r="A121" s="37">
        <v>1519980602</v>
      </c>
      <c r="B121" s="37" t="s">
        <v>209</v>
      </c>
      <c r="C121" s="38">
        <v>35965</v>
      </c>
      <c r="D121" s="39">
        <v>12</v>
      </c>
      <c r="F121" s="39">
        <f t="shared" si="2"/>
        <v>3.6576000000000004</v>
      </c>
      <c r="G121" s="39">
        <f t="shared" si="3"/>
        <v>41.313008325549511</v>
      </c>
      <c r="I121" s="71">
        <v>2.8</v>
      </c>
      <c r="K121" s="71">
        <f>(9.81*(LN(I121)))+30.6</f>
        <v>40.70056648254716</v>
      </c>
    </row>
    <row r="122" spans="1:15" x14ac:dyDescent="0.2">
      <c r="A122" s="37">
        <v>1519980603</v>
      </c>
      <c r="B122" s="37" t="s">
        <v>209</v>
      </c>
      <c r="C122" s="38">
        <v>35972</v>
      </c>
      <c r="D122" s="39">
        <v>12</v>
      </c>
      <c r="F122" s="39">
        <f t="shared" si="2"/>
        <v>3.6576000000000004</v>
      </c>
      <c r="G122" s="39">
        <f t="shared" si="3"/>
        <v>41.313008325549511</v>
      </c>
      <c r="I122" s="71">
        <v>1.5</v>
      </c>
      <c r="K122" s="71">
        <f>(9.81*(LN(I122)))+30.6</f>
        <v>34.577612710541096</v>
      </c>
    </row>
    <row r="123" spans="1:15" x14ac:dyDescent="0.2">
      <c r="A123" s="37">
        <v>1519980701</v>
      </c>
      <c r="B123" s="37" t="s">
        <v>209</v>
      </c>
      <c r="C123" s="38">
        <v>35981</v>
      </c>
      <c r="D123" s="39">
        <v>12</v>
      </c>
      <c r="F123" s="39">
        <f t="shared" si="2"/>
        <v>3.6576000000000004</v>
      </c>
      <c r="G123" s="39">
        <f t="shared" si="3"/>
        <v>41.313008325549511</v>
      </c>
    </row>
    <row r="124" spans="1:15" x14ac:dyDescent="0.2">
      <c r="A124" s="37">
        <v>1519980702</v>
      </c>
      <c r="B124" s="37" t="s">
        <v>209</v>
      </c>
      <c r="C124" s="38">
        <v>35989</v>
      </c>
      <c r="D124" s="39">
        <v>11.5</v>
      </c>
      <c r="F124" s="39">
        <f t="shared" si="2"/>
        <v>3.5052000000000003</v>
      </c>
      <c r="G124" s="39">
        <f t="shared" si="3"/>
        <v>41.926292369324358</v>
      </c>
      <c r="I124" s="71">
        <v>1.8</v>
      </c>
      <c r="K124" s="71">
        <f>(9.81*(LN(I124)))+30.6</f>
        <v>36.366187182689792</v>
      </c>
    </row>
    <row r="125" spans="1:15" x14ac:dyDescent="0.2">
      <c r="A125" s="37">
        <v>1519980703</v>
      </c>
      <c r="B125" s="37" t="s">
        <v>209</v>
      </c>
      <c r="C125" s="38">
        <v>35995</v>
      </c>
      <c r="D125" s="39">
        <v>11</v>
      </c>
      <c r="F125" s="39">
        <f t="shared" si="2"/>
        <v>3.3528000000000002</v>
      </c>
      <c r="G125" s="39">
        <f t="shared" si="3"/>
        <v>42.566842267970074</v>
      </c>
    </row>
    <row r="126" spans="1:15" x14ac:dyDescent="0.2">
      <c r="A126" s="37">
        <v>1519980704</v>
      </c>
      <c r="B126" s="37" t="s">
        <v>209</v>
      </c>
      <c r="C126" s="38">
        <v>36001</v>
      </c>
      <c r="D126" s="39">
        <v>10.5</v>
      </c>
      <c r="F126" s="39">
        <f t="shared" si="2"/>
        <v>3.2004000000000001</v>
      </c>
      <c r="G126" s="39">
        <f t="shared" si="3"/>
        <v>43.237195693268887</v>
      </c>
      <c r="I126" s="71">
        <v>2.4</v>
      </c>
      <c r="K126" s="71">
        <f>(9.81*(LN(I126)))+30.6</f>
        <v>39.188348313441757</v>
      </c>
    </row>
    <row r="127" spans="1:15" x14ac:dyDescent="0.2">
      <c r="A127" s="37">
        <v>1519980801</v>
      </c>
      <c r="B127" s="37" t="s">
        <v>209</v>
      </c>
      <c r="C127" s="38">
        <v>36009</v>
      </c>
      <c r="D127" s="39">
        <v>11.5</v>
      </c>
      <c r="F127" s="39">
        <f t="shared" si="2"/>
        <v>3.5052000000000003</v>
      </c>
      <c r="G127" s="39">
        <f t="shared" si="3"/>
        <v>41.926292369324358</v>
      </c>
    </row>
    <row r="128" spans="1:15" x14ac:dyDescent="0.2">
      <c r="A128" s="37">
        <v>1519980802</v>
      </c>
      <c r="B128" s="37" t="s">
        <v>209</v>
      </c>
      <c r="C128" s="38">
        <v>36016</v>
      </c>
      <c r="D128" s="39">
        <v>11.5</v>
      </c>
      <c r="F128" s="39">
        <f t="shared" si="2"/>
        <v>3.5052000000000003</v>
      </c>
      <c r="G128" s="39">
        <f t="shared" si="3"/>
        <v>41.926292369324358</v>
      </c>
      <c r="I128" s="71">
        <v>1</v>
      </c>
      <c r="K128" s="71">
        <f>(9.81*(LN(I128)))+30.6</f>
        <v>30.6</v>
      </c>
    </row>
    <row r="129" spans="1:13" x14ac:dyDescent="0.2">
      <c r="A129" s="37">
        <v>1519980803</v>
      </c>
      <c r="B129" s="37" t="s">
        <v>209</v>
      </c>
      <c r="C129" s="38">
        <v>36023</v>
      </c>
      <c r="D129" s="39">
        <v>11</v>
      </c>
      <c r="F129" s="39">
        <f t="shared" si="2"/>
        <v>3.3528000000000002</v>
      </c>
      <c r="G129" s="39">
        <f t="shared" si="3"/>
        <v>42.566842267970074</v>
      </c>
    </row>
    <row r="130" spans="1:13" x14ac:dyDescent="0.2">
      <c r="A130" s="37">
        <v>1519980804</v>
      </c>
      <c r="B130" s="37" t="s">
        <v>209</v>
      </c>
      <c r="C130" s="38">
        <v>36031</v>
      </c>
      <c r="D130" s="39">
        <v>11</v>
      </c>
      <c r="F130" s="39">
        <f t="shared" ref="F130:F193" si="4">D130*0.3048</f>
        <v>3.3528000000000002</v>
      </c>
      <c r="G130" s="39">
        <f t="shared" ref="G130:G193" si="5" xml:space="preserve"> 60-(14.41*(LN(F130)))</f>
        <v>42.566842267970074</v>
      </c>
      <c r="I130" s="71">
        <v>1.6</v>
      </c>
      <c r="K130" s="71">
        <f>(9.81*(LN(I130)))+30.6</f>
        <v>35.21073560290067</v>
      </c>
    </row>
    <row r="131" spans="1:13" x14ac:dyDescent="0.2">
      <c r="A131" s="37">
        <v>1519980805</v>
      </c>
      <c r="B131" s="37" t="s">
        <v>209</v>
      </c>
      <c r="C131" s="38">
        <v>36037</v>
      </c>
      <c r="D131" s="39">
        <v>11</v>
      </c>
      <c r="F131" s="39">
        <f t="shared" si="4"/>
        <v>3.3528000000000002</v>
      </c>
      <c r="G131" s="39">
        <f t="shared" si="5"/>
        <v>42.566842267970074</v>
      </c>
    </row>
    <row r="132" spans="1:13" x14ac:dyDescent="0.2">
      <c r="A132" s="37">
        <v>1519980901</v>
      </c>
      <c r="B132" s="37" t="s">
        <v>209</v>
      </c>
      <c r="C132" s="38">
        <v>36044</v>
      </c>
      <c r="D132" s="39">
        <v>11.5</v>
      </c>
      <c r="F132" s="39">
        <f t="shared" si="4"/>
        <v>3.5052000000000003</v>
      </c>
      <c r="G132" s="39">
        <f t="shared" si="5"/>
        <v>41.926292369324358</v>
      </c>
      <c r="I132" s="71">
        <v>3.4</v>
      </c>
      <c r="K132" s="71">
        <f>(9.81*(LN(I132)))+30.6</f>
        <v>42.605236984212958</v>
      </c>
    </row>
    <row r="133" spans="1:13" x14ac:dyDescent="0.2">
      <c r="A133" s="37">
        <v>1519980902</v>
      </c>
      <c r="B133" s="37" t="s">
        <v>209</v>
      </c>
      <c r="C133" s="38">
        <v>36051</v>
      </c>
      <c r="D133" s="39">
        <v>11.5</v>
      </c>
      <c r="E133" s="39">
        <f>AVERAGE(D120:D131)</f>
        <v>11.291666666666666</v>
      </c>
      <c r="F133" s="39">
        <f t="shared" si="4"/>
        <v>3.5052000000000003</v>
      </c>
      <c r="G133" s="39">
        <f t="shared" si="5"/>
        <v>41.926292369324358</v>
      </c>
      <c r="H133" s="39">
        <f>AVERAGE(G120:G131)</f>
        <v>42.204971878586633</v>
      </c>
      <c r="J133" s="39">
        <f>AVERAGE(I120:I131)</f>
        <v>1.8499999999999999</v>
      </c>
      <c r="L133" s="39">
        <f>AVERAGE(K120:K131)</f>
        <v>36.10724171535341</v>
      </c>
      <c r="M133" s="45">
        <f>AVERAGE(H133,L133)</f>
        <v>39.156106796970022</v>
      </c>
    </row>
    <row r="134" spans="1:13" x14ac:dyDescent="0.2">
      <c r="A134" s="37">
        <v>1519990601</v>
      </c>
      <c r="B134" s="37" t="s">
        <v>209</v>
      </c>
      <c r="C134" s="74">
        <v>36317</v>
      </c>
      <c r="D134" s="39">
        <v>13</v>
      </c>
      <c r="F134" s="39">
        <f t="shared" si="4"/>
        <v>3.9624000000000001</v>
      </c>
      <c r="G134" s="39">
        <f t="shared" si="5"/>
        <v>40.159592907973853</v>
      </c>
      <c r="I134" s="75">
        <v>2.17</v>
      </c>
      <c r="K134" s="71">
        <f>(9.81*(LN(I134)))+30.6</f>
        <v>38.200073513688736</v>
      </c>
    </row>
    <row r="135" spans="1:13" x14ac:dyDescent="0.2">
      <c r="A135" s="37">
        <v>1519990602</v>
      </c>
      <c r="B135" s="37" t="s">
        <v>209</v>
      </c>
      <c r="C135" s="74">
        <v>36324</v>
      </c>
      <c r="D135" s="39">
        <v>12.5</v>
      </c>
      <c r="F135" s="39">
        <f t="shared" si="4"/>
        <v>3.81</v>
      </c>
      <c r="G135" s="39">
        <f t="shared" si="5"/>
        <v>40.724763384512634</v>
      </c>
      <c r="I135" s="75"/>
    </row>
    <row r="136" spans="1:13" x14ac:dyDescent="0.2">
      <c r="A136" s="37">
        <v>1519990603</v>
      </c>
      <c r="B136" s="37" t="s">
        <v>209</v>
      </c>
      <c r="C136" s="74">
        <v>36331</v>
      </c>
      <c r="D136" s="39">
        <v>12.5</v>
      </c>
      <c r="F136" s="39">
        <f t="shared" si="4"/>
        <v>3.81</v>
      </c>
      <c r="G136" s="39">
        <f t="shared" si="5"/>
        <v>40.724763384512634</v>
      </c>
      <c r="I136" s="75">
        <v>2.4</v>
      </c>
      <c r="K136" s="71">
        <f>(9.81*(LN(I136)))+30.6</f>
        <v>39.188348313441757</v>
      </c>
    </row>
    <row r="137" spans="1:13" x14ac:dyDescent="0.2">
      <c r="A137" s="37">
        <v>1519990604</v>
      </c>
      <c r="B137" s="37" t="s">
        <v>209</v>
      </c>
      <c r="C137" s="74">
        <v>36338</v>
      </c>
      <c r="D137" s="39">
        <v>12.5</v>
      </c>
      <c r="F137" s="39">
        <f t="shared" si="4"/>
        <v>3.81</v>
      </c>
      <c r="G137" s="39">
        <f t="shared" si="5"/>
        <v>40.724763384512634</v>
      </c>
      <c r="I137" s="75"/>
    </row>
    <row r="138" spans="1:13" x14ac:dyDescent="0.2">
      <c r="A138" s="37">
        <v>1519990701</v>
      </c>
      <c r="B138" s="37" t="s">
        <v>209</v>
      </c>
      <c r="C138" s="74">
        <v>36344</v>
      </c>
      <c r="D138" s="39">
        <v>12.5</v>
      </c>
      <c r="F138" s="39">
        <f t="shared" si="4"/>
        <v>3.81</v>
      </c>
      <c r="G138" s="39">
        <f t="shared" si="5"/>
        <v>40.724763384512634</v>
      </c>
      <c r="I138" s="75">
        <v>2.92</v>
      </c>
      <c r="K138" s="71">
        <f>(9.81*(LN(I138)))+30.6</f>
        <v>41.11223527570867</v>
      </c>
    </row>
    <row r="139" spans="1:13" x14ac:dyDescent="0.2">
      <c r="A139" s="37">
        <v>1519990702</v>
      </c>
      <c r="B139" s="37" t="s">
        <v>209</v>
      </c>
      <c r="C139" s="74">
        <v>36351</v>
      </c>
      <c r="D139" s="39">
        <v>12.5</v>
      </c>
      <c r="F139" s="39">
        <f t="shared" si="4"/>
        <v>3.81</v>
      </c>
      <c r="G139" s="39">
        <f t="shared" si="5"/>
        <v>40.724763384512634</v>
      </c>
      <c r="I139" s="75"/>
    </row>
    <row r="140" spans="1:13" x14ac:dyDescent="0.2">
      <c r="A140" s="37">
        <v>1519990703</v>
      </c>
      <c r="B140" s="37" t="s">
        <v>209</v>
      </c>
      <c r="C140" s="74">
        <v>36363</v>
      </c>
      <c r="D140" s="39">
        <v>11.5</v>
      </c>
      <c r="F140" s="39">
        <f t="shared" si="4"/>
        <v>3.5052000000000003</v>
      </c>
      <c r="G140" s="39">
        <f t="shared" si="5"/>
        <v>41.926292369324358</v>
      </c>
      <c r="I140" s="75">
        <v>2.79</v>
      </c>
      <c r="K140" s="71">
        <f>(9.81*(LN(I140)))+30.6</f>
        <v>40.665468055124421</v>
      </c>
    </row>
    <row r="141" spans="1:13" x14ac:dyDescent="0.2">
      <c r="A141" s="37">
        <v>1519990704</v>
      </c>
      <c r="B141" s="37" t="s">
        <v>209</v>
      </c>
      <c r="C141" s="74">
        <v>36370</v>
      </c>
      <c r="D141" s="39">
        <v>11.5</v>
      </c>
      <c r="F141" s="39">
        <f t="shared" si="4"/>
        <v>3.5052000000000003</v>
      </c>
      <c r="G141" s="39">
        <f t="shared" si="5"/>
        <v>41.926292369324358</v>
      </c>
      <c r="I141" s="75"/>
    </row>
    <row r="142" spans="1:13" x14ac:dyDescent="0.2">
      <c r="A142" s="37">
        <v>1519990801</v>
      </c>
      <c r="B142" s="37" t="s">
        <v>209</v>
      </c>
      <c r="C142" s="74">
        <v>36383</v>
      </c>
      <c r="D142" s="39">
        <v>11.5</v>
      </c>
      <c r="F142" s="39">
        <f t="shared" si="4"/>
        <v>3.5052000000000003</v>
      </c>
      <c r="G142" s="39">
        <f t="shared" si="5"/>
        <v>41.926292369324358</v>
      </c>
      <c r="I142" s="75">
        <v>3.39</v>
      </c>
      <c r="K142" s="71">
        <f>(9.81*(LN(I142)))+30.6</f>
        <v>42.576341528859047</v>
      </c>
    </row>
    <row r="143" spans="1:13" x14ac:dyDescent="0.2">
      <c r="A143" s="37">
        <v>1519990802</v>
      </c>
      <c r="B143" s="37" t="s">
        <v>209</v>
      </c>
      <c r="C143" s="74">
        <v>36388</v>
      </c>
      <c r="D143" s="39">
        <v>12</v>
      </c>
      <c r="F143" s="39">
        <f t="shared" si="4"/>
        <v>3.6576000000000004</v>
      </c>
      <c r="G143" s="39">
        <f t="shared" si="5"/>
        <v>41.313008325549511</v>
      </c>
      <c r="I143" s="75"/>
    </row>
    <row r="144" spans="1:13" x14ac:dyDescent="0.2">
      <c r="A144" s="37">
        <v>1519990803</v>
      </c>
      <c r="B144" s="37" t="s">
        <v>209</v>
      </c>
      <c r="C144" s="74">
        <v>36394</v>
      </c>
      <c r="D144" s="39">
        <v>12</v>
      </c>
      <c r="F144" s="39">
        <f t="shared" si="4"/>
        <v>3.6576000000000004</v>
      </c>
      <c r="G144" s="39">
        <f t="shared" si="5"/>
        <v>41.313008325549511</v>
      </c>
      <c r="I144" s="75">
        <v>3.07</v>
      </c>
      <c r="K144" s="71">
        <f>(9.81*(LN(I144)))+30.6</f>
        <v>41.603656879287229</v>
      </c>
    </row>
    <row r="145" spans="1:13" x14ac:dyDescent="0.2">
      <c r="A145" s="37">
        <v>1519990804</v>
      </c>
      <c r="B145" s="37" t="s">
        <v>209</v>
      </c>
      <c r="C145" s="74">
        <v>36401</v>
      </c>
      <c r="D145" s="39">
        <v>12</v>
      </c>
      <c r="F145" s="39">
        <f t="shared" si="4"/>
        <v>3.6576000000000004</v>
      </c>
      <c r="G145" s="39">
        <f t="shared" si="5"/>
        <v>41.313008325549511</v>
      </c>
      <c r="I145" s="75"/>
    </row>
    <row r="146" spans="1:13" x14ac:dyDescent="0.2">
      <c r="A146" s="37">
        <v>1519990901</v>
      </c>
      <c r="B146" s="37" t="s">
        <v>209</v>
      </c>
      <c r="C146" s="74">
        <v>36407</v>
      </c>
      <c r="D146" s="39">
        <v>12.5</v>
      </c>
      <c r="F146" s="39">
        <f t="shared" si="4"/>
        <v>3.81</v>
      </c>
      <c r="G146" s="39">
        <f t="shared" si="5"/>
        <v>40.724763384512634</v>
      </c>
      <c r="I146" s="75">
        <v>3.09</v>
      </c>
      <c r="K146" s="71">
        <f>(9.81*(LN(I146)))+30.6</f>
        <v>41.667358401823705</v>
      </c>
    </row>
    <row r="147" spans="1:13" x14ac:dyDescent="0.2">
      <c r="A147" s="37">
        <v>1519990902</v>
      </c>
      <c r="B147" s="37" t="s">
        <v>209</v>
      </c>
      <c r="C147" s="74">
        <v>36414</v>
      </c>
      <c r="D147" s="39">
        <v>12</v>
      </c>
      <c r="E147" s="39">
        <f>AVERAGE(D134:D145)</f>
        <v>12.166666666666666</v>
      </c>
      <c r="F147" s="39">
        <f t="shared" si="4"/>
        <v>3.6576000000000004</v>
      </c>
      <c r="G147" s="39">
        <f t="shared" si="5"/>
        <v>41.313008325549511</v>
      </c>
      <c r="H147" s="39">
        <f>AVERAGE(G134:G145)</f>
        <v>41.125109326263221</v>
      </c>
      <c r="I147" s="75"/>
      <c r="J147" s="39">
        <f>AVERAGE(I134:I145)</f>
        <v>2.7900000000000005</v>
      </c>
      <c r="L147" s="39">
        <f>AVERAGE(K134:K145)</f>
        <v>40.557687261018309</v>
      </c>
      <c r="M147" s="45">
        <f>AVERAGE(H147,L147)</f>
        <v>40.841398293640765</v>
      </c>
    </row>
    <row r="148" spans="1:13" x14ac:dyDescent="0.2">
      <c r="A148" s="37">
        <v>1520000601</v>
      </c>
      <c r="B148" s="37" t="s">
        <v>209</v>
      </c>
      <c r="C148" s="74">
        <v>36694</v>
      </c>
      <c r="D148" s="39">
        <v>11.5</v>
      </c>
      <c r="F148" s="39">
        <f t="shared" si="4"/>
        <v>3.5052000000000003</v>
      </c>
      <c r="G148" s="39">
        <f t="shared" si="5"/>
        <v>41.926292369324358</v>
      </c>
      <c r="I148" s="75"/>
    </row>
    <row r="149" spans="1:13" x14ac:dyDescent="0.2">
      <c r="A149" s="37">
        <v>1520000602</v>
      </c>
      <c r="B149" s="37" t="s">
        <v>209</v>
      </c>
      <c r="C149" s="74">
        <v>36701</v>
      </c>
      <c r="D149" s="39">
        <v>11.5</v>
      </c>
      <c r="F149" s="39">
        <f t="shared" si="4"/>
        <v>3.5052000000000003</v>
      </c>
      <c r="G149" s="39">
        <f t="shared" si="5"/>
        <v>41.926292369324358</v>
      </c>
      <c r="I149" s="75">
        <v>3.57</v>
      </c>
      <c r="K149" s="71">
        <f>(9.81*(LN(I149)))+30.6</f>
        <v>43.083868494715084</v>
      </c>
    </row>
    <row r="150" spans="1:13" x14ac:dyDescent="0.2">
      <c r="A150" s="37">
        <v>1520000701</v>
      </c>
      <c r="B150" s="37" t="s">
        <v>209</v>
      </c>
      <c r="C150" s="74">
        <v>36708</v>
      </c>
      <c r="D150" s="39">
        <v>11.5</v>
      </c>
      <c r="F150" s="39">
        <f t="shared" si="4"/>
        <v>3.5052000000000003</v>
      </c>
      <c r="G150" s="39">
        <f t="shared" si="5"/>
        <v>41.926292369324358</v>
      </c>
      <c r="I150" s="75"/>
    </row>
    <row r="151" spans="1:13" x14ac:dyDescent="0.2">
      <c r="A151" s="37">
        <v>1520000702</v>
      </c>
      <c r="B151" s="37" t="s">
        <v>209</v>
      </c>
      <c r="C151" s="74">
        <v>36717</v>
      </c>
      <c r="D151" s="39">
        <v>12</v>
      </c>
      <c r="F151" s="39">
        <f t="shared" si="4"/>
        <v>3.6576000000000004</v>
      </c>
      <c r="G151" s="39">
        <f t="shared" si="5"/>
        <v>41.313008325549511</v>
      </c>
      <c r="I151" s="75">
        <v>2.57</v>
      </c>
      <c r="K151" s="71">
        <f>(9.81*(LN(I151)))+30.6</f>
        <v>39.85971686827893</v>
      </c>
    </row>
    <row r="152" spans="1:13" x14ac:dyDescent="0.2">
      <c r="A152" s="37">
        <v>1520000703</v>
      </c>
      <c r="B152" s="37" t="s">
        <v>209</v>
      </c>
      <c r="C152" s="74">
        <v>36723</v>
      </c>
      <c r="D152" s="39">
        <v>12</v>
      </c>
      <c r="F152" s="39">
        <f t="shared" si="4"/>
        <v>3.6576000000000004</v>
      </c>
      <c r="G152" s="39">
        <f t="shared" si="5"/>
        <v>41.313008325549511</v>
      </c>
      <c r="I152" s="75"/>
    </row>
    <row r="153" spans="1:13" x14ac:dyDescent="0.2">
      <c r="A153" s="37">
        <v>1520000704</v>
      </c>
      <c r="B153" s="37" t="s">
        <v>209</v>
      </c>
      <c r="C153" s="74">
        <v>36731</v>
      </c>
      <c r="D153" s="39">
        <v>12</v>
      </c>
      <c r="F153" s="39">
        <f t="shared" si="4"/>
        <v>3.6576000000000004</v>
      </c>
      <c r="G153" s="39">
        <f t="shared" si="5"/>
        <v>41.313008325549511</v>
      </c>
      <c r="I153" s="75">
        <v>2.85</v>
      </c>
      <c r="K153" s="71">
        <f>(9.81*(LN(I153)))+30.6</f>
        <v>40.874199333892285</v>
      </c>
    </row>
    <row r="154" spans="1:13" x14ac:dyDescent="0.2">
      <c r="A154" s="37">
        <v>1520000705</v>
      </c>
      <c r="B154" s="37" t="s">
        <v>209</v>
      </c>
      <c r="C154" s="74">
        <v>36737</v>
      </c>
      <c r="D154" s="39">
        <v>12</v>
      </c>
      <c r="F154" s="39">
        <f t="shared" si="4"/>
        <v>3.6576000000000004</v>
      </c>
      <c r="G154" s="39">
        <f t="shared" si="5"/>
        <v>41.313008325549511</v>
      </c>
      <c r="I154" s="75"/>
    </row>
    <row r="155" spans="1:13" x14ac:dyDescent="0.2">
      <c r="A155" s="37">
        <v>1520000801</v>
      </c>
      <c r="B155" s="37" t="s">
        <v>209</v>
      </c>
      <c r="C155" s="74">
        <v>36743</v>
      </c>
      <c r="D155" s="39">
        <v>11.5</v>
      </c>
      <c r="F155" s="39">
        <f t="shared" si="4"/>
        <v>3.5052000000000003</v>
      </c>
      <c r="G155" s="39">
        <f t="shared" si="5"/>
        <v>41.926292369324358</v>
      </c>
      <c r="I155" s="75">
        <v>2.97</v>
      </c>
      <c r="K155" s="71">
        <f>(9.81*(LN(I155)))+30.6</f>
        <v>41.278792757111304</v>
      </c>
    </row>
    <row r="156" spans="1:13" x14ac:dyDescent="0.2">
      <c r="A156" s="37">
        <v>1520000802</v>
      </c>
      <c r="B156" s="37" t="s">
        <v>209</v>
      </c>
      <c r="C156" s="74">
        <v>36751</v>
      </c>
      <c r="D156" s="39">
        <v>11</v>
      </c>
      <c r="F156" s="39">
        <f t="shared" si="4"/>
        <v>3.3528000000000002</v>
      </c>
      <c r="G156" s="39">
        <f t="shared" si="5"/>
        <v>42.566842267970074</v>
      </c>
      <c r="I156" s="75"/>
    </row>
    <row r="157" spans="1:13" x14ac:dyDescent="0.2">
      <c r="A157" s="37">
        <v>1520000803</v>
      </c>
      <c r="B157" s="37" t="s">
        <v>209</v>
      </c>
      <c r="C157" s="74">
        <v>36758</v>
      </c>
      <c r="D157" s="39">
        <v>10.5</v>
      </c>
      <c r="F157" s="39">
        <f t="shared" si="4"/>
        <v>3.2004000000000001</v>
      </c>
      <c r="G157" s="39">
        <f t="shared" si="5"/>
        <v>43.237195693268887</v>
      </c>
      <c r="I157" s="75">
        <v>3.56</v>
      </c>
      <c r="K157" s="71">
        <f>(9.81*(LN(I157)))+30.6</f>
        <v>43.056350945115241</v>
      </c>
    </row>
    <row r="158" spans="1:13" x14ac:dyDescent="0.2">
      <c r="A158" s="37">
        <v>1520000804</v>
      </c>
      <c r="B158" s="37" t="s">
        <v>209</v>
      </c>
      <c r="C158" s="74">
        <v>36765</v>
      </c>
      <c r="D158" s="39">
        <v>10.5</v>
      </c>
      <c r="F158" s="39">
        <f t="shared" si="4"/>
        <v>3.2004000000000001</v>
      </c>
      <c r="G158" s="39">
        <f t="shared" si="5"/>
        <v>43.237195693268887</v>
      </c>
      <c r="I158" s="75"/>
    </row>
    <row r="159" spans="1:13" x14ac:dyDescent="0.2">
      <c r="A159" s="37">
        <v>1520000901</v>
      </c>
      <c r="B159" s="37" t="s">
        <v>209</v>
      </c>
      <c r="C159" s="74">
        <v>36779</v>
      </c>
      <c r="D159" s="39">
        <v>10.5</v>
      </c>
      <c r="F159" s="39">
        <f t="shared" si="4"/>
        <v>3.2004000000000001</v>
      </c>
      <c r="G159" s="39">
        <f t="shared" si="5"/>
        <v>43.237195693268887</v>
      </c>
      <c r="I159" s="75">
        <v>3.61</v>
      </c>
      <c r="K159" s="71">
        <f>(9.81*(LN(I159)))+30.6</f>
        <v>43.193173246702386</v>
      </c>
    </row>
    <row r="160" spans="1:13" x14ac:dyDescent="0.2">
      <c r="A160" s="37">
        <v>1520000902</v>
      </c>
      <c r="B160" s="37" t="s">
        <v>209</v>
      </c>
      <c r="C160" s="74">
        <v>36786</v>
      </c>
      <c r="D160" s="39">
        <v>10.5</v>
      </c>
      <c r="F160" s="39">
        <f t="shared" si="4"/>
        <v>3.2004000000000001</v>
      </c>
      <c r="G160" s="39">
        <f t="shared" si="5"/>
        <v>43.237195693268887</v>
      </c>
      <c r="I160" s="75"/>
    </row>
    <row r="161" spans="1:13" x14ac:dyDescent="0.2">
      <c r="A161" s="37">
        <v>1520001001</v>
      </c>
      <c r="B161" s="37" t="s">
        <v>209</v>
      </c>
      <c r="C161" s="74">
        <v>36800</v>
      </c>
      <c r="D161" s="39">
        <v>10.5</v>
      </c>
      <c r="E161" s="39">
        <f>AVERAGE(D148:D158)</f>
        <v>11.454545454545455</v>
      </c>
      <c r="F161" s="39">
        <f t="shared" si="4"/>
        <v>3.2004000000000001</v>
      </c>
      <c r="G161" s="39">
        <f t="shared" si="5"/>
        <v>43.237195693268887</v>
      </c>
      <c r="H161" s="39">
        <f>AVERAGE(G148:G158)</f>
        <v>41.999857857636655</v>
      </c>
      <c r="I161" s="75">
        <v>4.08</v>
      </c>
      <c r="J161" s="39">
        <f>AVERAGE(I148:I158)</f>
        <v>3.1040000000000001</v>
      </c>
      <c r="K161" s="71">
        <f>(9.81*(LN(I161)))+30.6</f>
        <v>44.393811456361654</v>
      </c>
      <c r="L161" s="39">
        <f>AVERAGE(K148:K158)</f>
        <v>41.630585679822573</v>
      </c>
      <c r="M161" s="45">
        <f>AVERAGE(L161,H161)</f>
        <v>41.815221768729614</v>
      </c>
    </row>
    <row r="162" spans="1:13" x14ac:dyDescent="0.2">
      <c r="A162" s="37">
        <v>1520010601</v>
      </c>
      <c r="B162" s="37" t="s">
        <v>209</v>
      </c>
      <c r="C162" s="74">
        <v>37054</v>
      </c>
      <c r="D162" s="39">
        <v>11</v>
      </c>
      <c r="F162" s="39">
        <f t="shared" si="4"/>
        <v>3.3528000000000002</v>
      </c>
      <c r="G162" s="39">
        <f t="shared" si="5"/>
        <v>42.566842267970074</v>
      </c>
      <c r="I162" s="75">
        <v>1.7</v>
      </c>
      <c r="K162" s="71">
        <f>(9.81*(LN(I162)))+30.6</f>
        <v>35.805463142919891</v>
      </c>
    </row>
    <row r="163" spans="1:13" x14ac:dyDescent="0.2">
      <c r="A163" s="37">
        <v>1520010602</v>
      </c>
      <c r="B163" s="37" t="s">
        <v>209</v>
      </c>
      <c r="C163" s="74">
        <v>37065</v>
      </c>
      <c r="D163" s="39">
        <v>11</v>
      </c>
      <c r="F163" s="39">
        <f t="shared" si="4"/>
        <v>3.3528000000000002</v>
      </c>
      <c r="G163" s="39">
        <f t="shared" si="5"/>
        <v>42.566842267970074</v>
      </c>
      <c r="I163" s="75">
        <v>2.4</v>
      </c>
      <c r="K163" s="71">
        <f>(9.81*(LN(I163)))+30.6</f>
        <v>39.188348313441757</v>
      </c>
    </row>
    <row r="164" spans="1:13" x14ac:dyDescent="0.2">
      <c r="A164" s="37">
        <v>1520010603</v>
      </c>
      <c r="B164" s="37" t="s">
        <v>209</v>
      </c>
      <c r="C164" s="74">
        <v>37071</v>
      </c>
      <c r="D164" s="39">
        <v>11.5</v>
      </c>
      <c r="F164" s="39">
        <f t="shared" si="4"/>
        <v>3.5052000000000003</v>
      </c>
      <c r="G164" s="39">
        <f t="shared" si="5"/>
        <v>41.926292369324358</v>
      </c>
      <c r="I164" s="75"/>
    </row>
    <row r="165" spans="1:13" x14ac:dyDescent="0.2">
      <c r="A165" s="37">
        <v>1520010701</v>
      </c>
      <c r="B165" s="37" t="s">
        <v>209</v>
      </c>
      <c r="C165" s="74">
        <v>37086</v>
      </c>
      <c r="D165" s="39">
        <v>12.5</v>
      </c>
      <c r="F165" s="39">
        <f t="shared" si="4"/>
        <v>3.81</v>
      </c>
      <c r="G165" s="39">
        <f t="shared" si="5"/>
        <v>40.724763384512634</v>
      </c>
      <c r="I165" s="75">
        <v>2</v>
      </c>
      <c r="K165" s="71">
        <f>(9.81*(LN(I165)))+30.6</f>
        <v>37.399773841293069</v>
      </c>
    </row>
    <row r="166" spans="1:13" x14ac:dyDescent="0.2">
      <c r="A166" s="37">
        <v>1520010702</v>
      </c>
      <c r="B166" s="37" t="s">
        <v>209</v>
      </c>
      <c r="C166" s="74">
        <v>37093</v>
      </c>
      <c r="D166" s="39">
        <v>12.5</v>
      </c>
      <c r="F166" s="39">
        <f t="shared" si="4"/>
        <v>3.81</v>
      </c>
      <c r="G166" s="39">
        <f t="shared" si="5"/>
        <v>40.724763384512634</v>
      </c>
      <c r="I166" s="75"/>
    </row>
    <row r="167" spans="1:13" x14ac:dyDescent="0.2">
      <c r="A167" s="37">
        <v>1520010703</v>
      </c>
      <c r="B167" s="37" t="s">
        <v>209</v>
      </c>
      <c r="C167" s="74">
        <v>37101</v>
      </c>
      <c r="D167" s="39">
        <v>12.5</v>
      </c>
      <c r="F167" s="39">
        <f t="shared" si="4"/>
        <v>3.81</v>
      </c>
      <c r="G167" s="39">
        <f t="shared" si="5"/>
        <v>40.724763384512634</v>
      </c>
      <c r="I167" s="75">
        <v>2.8</v>
      </c>
      <c r="K167" s="71">
        <f>(9.81*(LN(I167)))+30.6</f>
        <v>40.70056648254716</v>
      </c>
    </row>
    <row r="168" spans="1:13" x14ac:dyDescent="0.2">
      <c r="A168" s="37">
        <v>1520010801</v>
      </c>
      <c r="B168" s="37" t="s">
        <v>209</v>
      </c>
      <c r="C168" s="74">
        <v>37108</v>
      </c>
      <c r="D168" s="39">
        <v>13.5</v>
      </c>
      <c r="F168" s="39">
        <f t="shared" si="4"/>
        <v>4.1147999999999998</v>
      </c>
      <c r="G168" s="39">
        <f t="shared" si="5"/>
        <v>39.615754781741025</v>
      </c>
      <c r="I168" s="75"/>
    </row>
    <row r="169" spans="1:13" x14ac:dyDescent="0.2">
      <c r="A169" s="37">
        <v>1520010802</v>
      </c>
      <c r="B169" s="37" t="s">
        <v>209</v>
      </c>
      <c r="C169" s="74">
        <v>37119</v>
      </c>
      <c r="D169" s="39">
        <v>13</v>
      </c>
      <c r="F169" s="39">
        <f t="shared" si="4"/>
        <v>3.9624000000000001</v>
      </c>
      <c r="G169" s="39">
        <f t="shared" si="5"/>
        <v>40.159592907973853</v>
      </c>
      <c r="I169" s="75">
        <v>2.8</v>
      </c>
      <c r="K169" s="71">
        <f>(9.81*(LN(I169)))+30.6</f>
        <v>40.70056648254716</v>
      </c>
    </row>
    <row r="170" spans="1:13" x14ac:dyDescent="0.2">
      <c r="A170" s="37">
        <v>1520010803</v>
      </c>
      <c r="B170" s="37" t="s">
        <v>209</v>
      </c>
      <c r="C170" s="74">
        <v>37126</v>
      </c>
      <c r="D170" s="39">
        <v>12.5</v>
      </c>
      <c r="E170" s="39">
        <f>AVERAGE(D162:D170)</f>
        <v>12.222222222222221</v>
      </c>
      <c r="F170" s="39">
        <f t="shared" si="4"/>
        <v>3.81</v>
      </c>
      <c r="G170" s="39">
        <f t="shared" si="5"/>
        <v>40.724763384512634</v>
      </c>
      <c r="H170" s="39">
        <f>AVERAGE(G162:G170)</f>
        <v>41.081597570336655</v>
      </c>
      <c r="J170" s="39">
        <f>AVERAGE(I162:I170)</f>
        <v>2.34</v>
      </c>
      <c r="L170" s="39">
        <f>AVERAGE(K162:K170)</f>
        <v>38.758943652549803</v>
      </c>
      <c r="M170" s="45">
        <f>AVERAGE(L170,H170)</f>
        <v>39.920270611443229</v>
      </c>
    </row>
    <row r="171" spans="1:13" x14ac:dyDescent="0.2">
      <c r="A171" s="37">
        <v>1520020601</v>
      </c>
      <c r="B171" s="37" t="s">
        <v>209</v>
      </c>
      <c r="C171" s="74">
        <v>37428</v>
      </c>
      <c r="D171" s="39">
        <v>12</v>
      </c>
      <c r="F171" s="39">
        <f t="shared" si="4"/>
        <v>3.6576000000000004</v>
      </c>
      <c r="G171" s="39">
        <f t="shared" si="5"/>
        <v>41.313008325549511</v>
      </c>
      <c r="I171" s="75"/>
    </row>
    <row r="172" spans="1:13" x14ac:dyDescent="0.2">
      <c r="A172" s="37">
        <v>1520020602</v>
      </c>
      <c r="B172" s="37" t="s">
        <v>209</v>
      </c>
      <c r="C172" s="74">
        <v>37434</v>
      </c>
      <c r="D172" s="39">
        <v>11.5</v>
      </c>
      <c r="F172" s="39">
        <f t="shared" si="4"/>
        <v>3.5052000000000003</v>
      </c>
      <c r="G172" s="39">
        <f t="shared" si="5"/>
        <v>41.926292369324358</v>
      </c>
      <c r="I172" s="75">
        <v>1.95</v>
      </c>
      <c r="K172" s="71">
        <f>(9.81*(LN(I172)))+30.6</f>
        <v>37.151406144967183</v>
      </c>
    </row>
    <row r="173" spans="1:13" x14ac:dyDescent="0.2">
      <c r="A173" s="37">
        <v>1520020701</v>
      </c>
      <c r="B173" s="37" t="s">
        <v>209</v>
      </c>
      <c r="C173" s="74">
        <v>37445</v>
      </c>
      <c r="D173" s="39">
        <v>11.5</v>
      </c>
      <c r="F173" s="39">
        <f t="shared" si="4"/>
        <v>3.5052000000000003</v>
      </c>
      <c r="G173" s="39">
        <f t="shared" si="5"/>
        <v>41.926292369324358</v>
      </c>
      <c r="I173" s="75"/>
    </row>
    <row r="174" spans="1:13" x14ac:dyDescent="0.2">
      <c r="A174" s="37">
        <v>1520020702</v>
      </c>
      <c r="B174" s="37" t="s">
        <v>209</v>
      </c>
      <c r="C174" s="74">
        <v>37450</v>
      </c>
      <c r="D174" s="39">
        <v>11.5</v>
      </c>
      <c r="F174" s="39">
        <f t="shared" si="4"/>
        <v>3.5052000000000003</v>
      </c>
      <c r="G174" s="39">
        <f t="shared" si="5"/>
        <v>41.926292369324358</v>
      </c>
      <c r="I174" s="75">
        <v>2.66</v>
      </c>
      <c r="K174" s="71">
        <f>(9.81*(LN(I174)))+30.6</f>
        <v>40.197379264605296</v>
      </c>
    </row>
    <row r="175" spans="1:13" x14ac:dyDescent="0.2">
      <c r="A175" s="37">
        <v>1520020703</v>
      </c>
      <c r="B175" s="37" t="s">
        <v>209</v>
      </c>
      <c r="C175" s="74">
        <v>37457</v>
      </c>
      <c r="D175" s="39">
        <v>11.5</v>
      </c>
      <c r="F175" s="39">
        <f t="shared" si="4"/>
        <v>3.5052000000000003</v>
      </c>
      <c r="G175" s="39">
        <f t="shared" si="5"/>
        <v>41.926292369324358</v>
      </c>
      <c r="I175" s="75"/>
    </row>
    <row r="176" spans="1:13" x14ac:dyDescent="0.2">
      <c r="A176" s="37">
        <v>1520020704</v>
      </c>
      <c r="B176" s="37" t="s">
        <v>209</v>
      </c>
      <c r="C176" s="74">
        <v>37463</v>
      </c>
      <c r="D176" s="39">
        <v>11</v>
      </c>
      <c r="F176" s="39">
        <f t="shared" si="4"/>
        <v>3.3528000000000002</v>
      </c>
      <c r="G176" s="39">
        <f t="shared" si="5"/>
        <v>42.566842267970074</v>
      </c>
      <c r="I176" s="75">
        <v>3.5</v>
      </c>
      <c r="K176" s="71">
        <f>(9.81*(LN(I176)))+30.6</f>
        <v>42.889604720939559</v>
      </c>
    </row>
    <row r="177" spans="1:14" x14ac:dyDescent="0.2">
      <c r="A177" s="37">
        <v>1520020801</v>
      </c>
      <c r="B177" s="37" t="s">
        <v>209</v>
      </c>
      <c r="C177" s="74">
        <v>37472</v>
      </c>
      <c r="D177" s="39">
        <v>11</v>
      </c>
      <c r="F177" s="39">
        <f t="shared" si="4"/>
        <v>3.3528000000000002</v>
      </c>
      <c r="G177" s="39">
        <f t="shared" si="5"/>
        <v>42.566842267970074</v>
      </c>
      <c r="I177" s="75"/>
    </row>
    <row r="178" spans="1:14" x14ac:dyDescent="0.2">
      <c r="A178" s="37">
        <v>1520020802</v>
      </c>
      <c r="B178" s="37" t="s">
        <v>209</v>
      </c>
      <c r="C178" s="74">
        <v>37488</v>
      </c>
      <c r="D178" s="39">
        <v>11</v>
      </c>
      <c r="F178" s="39">
        <f t="shared" si="4"/>
        <v>3.3528000000000002</v>
      </c>
      <c r="G178" s="39">
        <f t="shared" si="5"/>
        <v>42.566842267970074</v>
      </c>
      <c r="I178" s="75">
        <v>3.88</v>
      </c>
      <c r="K178" s="71">
        <f>(9.81*(LN(I178)))+30.6</f>
        <v>43.900742857161134</v>
      </c>
    </row>
    <row r="179" spans="1:14" x14ac:dyDescent="0.2">
      <c r="A179" s="37">
        <v>1520020803</v>
      </c>
      <c r="B179" s="37" t="s">
        <v>209</v>
      </c>
      <c r="C179" s="74">
        <v>37494</v>
      </c>
      <c r="D179" s="39">
        <v>11</v>
      </c>
      <c r="F179" s="39">
        <f t="shared" si="4"/>
        <v>3.3528000000000002</v>
      </c>
      <c r="G179" s="39">
        <f t="shared" si="5"/>
        <v>42.566842267970074</v>
      </c>
      <c r="I179" s="75"/>
    </row>
    <row r="180" spans="1:14" x14ac:dyDescent="0.2">
      <c r="A180" s="37">
        <v>1520020804</v>
      </c>
      <c r="B180" s="37" t="s">
        <v>209</v>
      </c>
      <c r="C180" s="74">
        <v>37499</v>
      </c>
      <c r="D180" s="39">
        <v>11</v>
      </c>
      <c r="F180" s="39">
        <f t="shared" si="4"/>
        <v>3.3528000000000002</v>
      </c>
      <c r="G180" s="39">
        <f t="shared" si="5"/>
        <v>42.566842267970074</v>
      </c>
      <c r="I180" s="75">
        <v>2.77</v>
      </c>
      <c r="K180" s="71">
        <f>(9.81*(LN(I180)))+30.6</f>
        <v>40.594892211154615</v>
      </c>
    </row>
    <row r="181" spans="1:14" x14ac:dyDescent="0.2">
      <c r="A181" s="37">
        <v>1520020901</v>
      </c>
      <c r="B181" s="37" t="s">
        <v>209</v>
      </c>
      <c r="C181" s="74">
        <v>37509</v>
      </c>
      <c r="D181" s="39">
        <v>11.5</v>
      </c>
      <c r="F181" s="39">
        <f t="shared" si="4"/>
        <v>3.5052000000000003</v>
      </c>
      <c r="G181" s="39">
        <f t="shared" si="5"/>
        <v>41.926292369324358</v>
      </c>
      <c r="I181" s="75"/>
    </row>
    <row r="182" spans="1:14" x14ac:dyDescent="0.2">
      <c r="A182" s="37">
        <v>1520020902</v>
      </c>
      <c r="B182" s="37" t="s">
        <v>209</v>
      </c>
      <c r="C182" s="74">
        <v>37510</v>
      </c>
      <c r="D182" s="39">
        <v>11.5</v>
      </c>
      <c r="E182" s="39">
        <f>AVERAGE(D171:D180)</f>
        <v>11.3</v>
      </c>
      <c r="F182" s="39">
        <f t="shared" si="4"/>
        <v>3.5052000000000003</v>
      </c>
      <c r="G182" s="39">
        <f t="shared" si="5"/>
        <v>41.926292369324358</v>
      </c>
      <c r="H182" s="39">
        <f>AVERAGE(G171:G180)</f>
        <v>42.185238914269725</v>
      </c>
      <c r="I182" s="75"/>
      <c r="J182" s="39">
        <f>AVERAGE(I171:I180)</f>
        <v>2.9519999999999995</v>
      </c>
      <c r="L182" s="39">
        <f>AVERAGE(K171:K180)</f>
        <v>40.946805039765557</v>
      </c>
      <c r="M182" s="45">
        <f>AVERAGE(L182,H182)</f>
        <v>41.566021977017641</v>
      </c>
    </row>
    <row r="183" spans="1:14" x14ac:dyDescent="0.2">
      <c r="A183" s="37">
        <v>1520030601</v>
      </c>
      <c r="B183" s="37" t="s">
        <v>209</v>
      </c>
      <c r="C183" s="76">
        <v>37781</v>
      </c>
      <c r="D183" s="72">
        <v>13.5</v>
      </c>
      <c r="F183" s="39">
        <f t="shared" si="4"/>
        <v>4.1147999999999998</v>
      </c>
      <c r="G183" s="39">
        <f t="shared" si="5"/>
        <v>39.615754781741025</v>
      </c>
      <c r="I183" s="75"/>
      <c r="N183" s="72">
        <v>38.888888888888886</v>
      </c>
    </row>
    <row r="184" spans="1:14" x14ac:dyDescent="0.2">
      <c r="A184" s="37">
        <v>1520030602</v>
      </c>
      <c r="B184" s="37" t="s">
        <v>209</v>
      </c>
      <c r="C184" s="76">
        <v>37788</v>
      </c>
      <c r="D184" s="72">
        <v>13</v>
      </c>
      <c r="F184" s="39">
        <f t="shared" si="4"/>
        <v>3.9624000000000001</v>
      </c>
      <c r="G184" s="39">
        <f t="shared" si="5"/>
        <v>40.159592907973853</v>
      </c>
      <c r="I184" s="75"/>
      <c r="N184" s="72">
        <v>26.666666666666664</v>
      </c>
    </row>
    <row r="185" spans="1:14" x14ac:dyDescent="0.2">
      <c r="A185" s="37">
        <v>1520030603</v>
      </c>
      <c r="B185" s="37" t="s">
        <v>209</v>
      </c>
      <c r="C185" s="76">
        <v>37792</v>
      </c>
      <c r="D185" s="72">
        <v>13</v>
      </c>
      <c r="F185" s="39">
        <f t="shared" si="4"/>
        <v>3.9624000000000001</v>
      </c>
      <c r="G185" s="39">
        <f t="shared" si="5"/>
        <v>40.159592907973853</v>
      </c>
      <c r="I185" s="75">
        <v>2.9</v>
      </c>
      <c r="K185" s="71">
        <f>(9.81*(LN(I185)))+30.6</f>
        <v>41.04481232989572</v>
      </c>
      <c r="N185" s="72">
        <v>25.555555555555554</v>
      </c>
    </row>
    <row r="186" spans="1:14" x14ac:dyDescent="0.2">
      <c r="A186" s="37">
        <v>1520030604</v>
      </c>
      <c r="B186" s="37" t="s">
        <v>209</v>
      </c>
      <c r="C186" s="76">
        <v>37800</v>
      </c>
      <c r="D186" s="72">
        <v>12.5</v>
      </c>
      <c r="F186" s="39">
        <f t="shared" si="4"/>
        <v>3.81</v>
      </c>
      <c r="G186" s="39">
        <f t="shared" si="5"/>
        <v>40.724763384512634</v>
      </c>
      <c r="I186" s="75"/>
    </row>
    <row r="187" spans="1:14" x14ac:dyDescent="0.2">
      <c r="A187" s="37">
        <v>1520030701</v>
      </c>
      <c r="B187" s="37" t="s">
        <v>209</v>
      </c>
      <c r="C187" s="76">
        <v>37809</v>
      </c>
      <c r="D187" s="72">
        <v>12</v>
      </c>
      <c r="F187" s="39">
        <f t="shared" si="4"/>
        <v>3.6576000000000004</v>
      </c>
      <c r="G187" s="39">
        <f t="shared" si="5"/>
        <v>41.313008325549511</v>
      </c>
      <c r="I187" s="75"/>
      <c r="N187" s="72">
        <v>25.555555555555554</v>
      </c>
    </row>
    <row r="188" spans="1:14" x14ac:dyDescent="0.2">
      <c r="A188" s="37">
        <v>1520030702</v>
      </c>
      <c r="B188" s="37" t="s">
        <v>209</v>
      </c>
      <c r="C188" s="76">
        <v>37815</v>
      </c>
      <c r="D188" s="72">
        <v>12</v>
      </c>
      <c r="F188" s="39">
        <f t="shared" si="4"/>
        <v>3.6576000000000004</v>
      </c>
      <c r="G188" s="39">
        <f t="shared" si="5"/>
        <v>41.313008325549511</v>
      </c>
      <c r="I188" s="75">
        <v>2.9</v>
      </c>
      <c r="K188" s="71">
        <f>(9.81*(LN(I188)))+30.6</f>
        <v>41.04481232989572</v>
      </c>
      <c r="N188" s="72">
        <v>26.666666666666664</v>
      </c>
    </row>
    <row r="189" spans="1:14" x14ac:dyDescent="0.2">
      <c r="A189" s="37">
        <v>1520030703</v>
      </c>
      <c r="B189" s="37" t="s">
        <v>209</v>
      </c>
      <c r="C189" s="76">
        <v>37822</v>
      </c>
      <c r="D189" s="72">
        <v>11.5</v>
      </c>
      <c r="F189" s="39">
        <f t="shared" si="4"/>
        <v>3.5052000000000003</v>
      </c>
      <c r="G189" s="39">
        <f t="shared" si="5"/>
        <v>41.926292369324358</v>
      </c>
      <c r="I189" s="75"/>
      <c r="N189" s="72">
        <v>25.555555555555554</v>
      </c>
    </row>
    <row r="190" spans="1:14" x14ac:dyDescent="0.2">
      <c r="A190" s="37">
        <v>1520030704</v>
      </c>
      <c r="B190" s="37" t="s">
        <v>209</v>
      </c>
      <c r="C190" s="76">
        <v>37830</v>
      </c>
      <c r="D190" s="72">
        <v>11.5</v>
      </c>
      <c r="F190" s="39">
        <f t="shared" si="4"/>
        <v>3.5052000000000003</v>
      </c>
      <c r="G190" s="39">
        <f t="shared" si="5"/>
        <v>41.926292369324358</v>
      </c>
      <c r="I190" s="75">
        <v>3.8</v>
      </c>
      <c r="K190" s="71">
        <f>(9.81*(LN(I190)))+30.6</f>
        <v>43.696360464644258</v>
      </c>
      <c r="N190" s="72">
        <v>26.666666666666664</v>
      </c>
    </row>
    <row r="191" spans="1:14" x14ac:dyDescent="0.2">
      <c r="A191" s="37">
        <v>1520030801</v>
      </c>
      <c r="B191" s="37" t="s">
        <v>209</v>
      </c>
      <c r="C191" s="76">
        <v>37836</v>
      </c>
      <c r="D191" s="72">
        <v>11.5</v>
      </c>
      <c r="F191" s="39">
        <f t="shared" si="4"/>
        <v>3.5052000000000003</v>
      </c>
      <c r="G191" s="39">
        <f t="shared" si="5"/>
        <v>41.926292369324358</v>
      </c>
      <c r="I191" s="75"/>
      <c r="N191" s="72">
        <v>27.777777777777779</v>
      </c>
    </row>
    <row r="192" spans="1:14" x14ac:dyDescent="0.2">
      <c r="A192" s="37">
        <v>1520030802</v>
      </c>
      <c r="B192" s="37" t="s">
        <v>209</v>
      </c>
      <c r="C192" s="76">
        <v>37843</v>
      </c>
      <c r="D192" s="72">
        <v>12</v>
      </c>
      <c r="F192" s="39">
        <f t="shared" si="4"/>
        <v>3.6576000000000004</v>
      </c>
      <c r="G192" s="39">
        <f t="shared" si="5"/>
        <v>41.313008325549511</v>
      </c>
      <c r="I192" s="75">
        <v>2.7</v>
      </c>
      <c r="K192" s="71">
        <f>(9.81*(LN(I192)))+30.6</f>
        <v>40.34379989323088</v>
      </c>
      <c r="N192" s="72">
        <v>25.555555555555554</v>
      </c>
    </row>
    <row r="193" spans="1:14" x14ac:dyDescent="0.2">
      <c r="A193" s="37">
        <v>1520030803</v>
      </c>
      <c r="B193" s="37" t="s">
        <v>209</v>
      </c>
      <c r="C193" s="76">
        <v>37850</v>
      </c>
      <c r="D193" s="72">
        <v>11.5</v>
      </c>
      <c r="F193" s="39">
        <f t="shared" si="4"/>
        <v>3.5052000000000003</v>
      </c>
      <c r="G193" s="39">
        <f t="shared" si="5"/>
        <v>41.926292369324358</v>
      </c>
      <c r="I193" s="75"/>
      <c r="N193" s="72">
        <v>28.888888888888889</v>
      </c>
    </row>
    <row r="194" spans="1:14" x14ac:dyDescent="0.2">
      <c r="A194" s="37">
        <v>1520030804</v>
      </c>
      <c r="B194" s="37" t="s">
        <v>209</v>
      </c>
      <c r="C194" s="76">
        <v>37857</v>
      </c>
      <c r="D194" s="72">
        <v>11</v>
      </c>
      <c r="F194" s="39">
        <f t="shared" ref="F194:F257" si="6">D194*0.3048</f>
        <v>3.3528000000000002</v>
      </c>
      <c r="G194" s="39">
        <f t="shared" ref="G194:G257" si="7" xml:space="preserve"> 60-(14.41*(LN(F194)))</f>
        <v>42.566842267970074</v>
      </c>
      <c r="I194" s="75">
        <v>5</v>
      </c>
      <c r="K194" s="71">
        <f>(9.81*(LN(I194)))+30.6</f>
        <v>46.388585920978528</v>
      </c>
      <c r="N194" s="72">
        <v>21.111111111111111</v>
      </c>
    </row>
    <row r="195" spans="1:14" x14ac:dyDescent="0.2">
      <c r="A195" s="37">
        <v>1520030805</v>
      </c>
      <c r="B195" s="37" t="s">
        <v>209</v>
      </c>
      <c r="C195" s="76">
        <v>37864</v>
      </c>
      <c r="D195" s="72">
        <v>11</v>
      </c>
      <c r="F195" s="39">
        <f t="shared" si="6"/>
        <v>3.3528000000000002</v>
      </c>
      <c r="G195" s="39">
        <f t="shared" si="7"/>
        <v>42.566842267970074</v>
      </c>
      <c r="I195" s="75"/>
      <c r="N195" s="72">
        <v>23.888888888888889</v>
      </c>
    </row>
    <row r="196" spans="1:14" x14ac:dyDescent="0.2">
      <c r="A196" s="37">
        <v>1520030901</v>
      </c>
      <c r="B196" s="37" t="s">
        <v>209</v>
      </c>
      <c r="C196" s="76">
        <v>37869</v>
      </c>
      <c r="D196" s="72">
        <v>11</v>
      </c>
      <c r="E196" s="39">
        <f>AVERAGE(D183:D195)</f>
        <v>12</v>
      </c>
      <c r="F196" s="39">
        <f t="shared" si="6"/>
        <v>3.3528000000000002</v>
      </c>
      <c r="G196" s="39">
        <f t="shared" si="7"/>
        <v>42.566842267970074</v>
      </c>
      <c r="H196" s="39">
        <f>AVERAGE(G183:G195)</f>
        <v>41.341352536314425</v>
      </c>
      <c r="I196" s="75">
        <v>3.8</v>
      </c>
      <c r="J196" s="39">
        <f>AVERAGE(I183:I195)</f>
        <v>3.46</v>
      </c>
      <c r="K196" s="71">
        <f>(9.81*(LN(I196)))+30.6</f>
        <v>43.696360464644258</v>
      </c>
      <c r="L196" s="39">
        <f>AVERAGE(K183:K195)</f>
        <v>42.503674187729018</v>
      </c>
      <c r="M196" s="45">
        <f>AVERAGE(L196,H196)</f>
        <v>41.922513362021718</v>
      </c>
      <c r="N196" s="72">
        <v>21.111111111111111</v>
      </c>
    </row>
    <row r="197" spans="1:14" x14ac:dyDescent="0.2">
      <c r="A197" s="37">
        <v>1520040601</v>
      </c>
      <c r="B197" s="37" t="s">
        <v>209</v>
      </c>
      <c r="C197" s="38">
        <v>38151</v>
      </c>
      <c r="D197" s="39">
        <v>13</v>
      </c>
      <c r="F197" s="39">
        <f t="shared" si="6"/>
        <v>3.9624000000000001</v>
      </c>
      <c r="G197" s="39">
        <f t="shared" si="7"/>
        <v>40.159592907973853</v>
      </c>
      <c r="I197" s="77">
        <v>2.5</v>
      </c>
      <c r="K197" s="71">
        <f>(9.81*(LN(I197)))+30.6</f>
        <v>39.588812079685468</v>
      </c>
      <c r="N197" s="72">
        <v>21.11</v>
      </c>
    </row>
    <row r="198" spans="1:14" x14ac:dyDescent="0.2">
      <c r="A198" s="37">
        <v>1520040602</v>
      </c>
      <c r="B198" s="37" t="s">
        <v>209</v>
      </c>
      <c r="C198" s="38">
        <v>38158</v>
      </c>
      <c r="D198" s="39">
        <v>13</v>
      </c>
      <c r="F198" s="39">
        <f t="shared" si="6"/>
        <v>3.9624000000000001</v>
      </c>
      <c r="G198" s="39">
        <f t="shared" si="7"/>
        <v>40.159592907973853</v>
      </c>
      <c r="N198" s="72">
        <v>22.22</v>
      </c>
    </row>
    <row r="199" spans="1:14" x14ac:dyDescent="0.2">
      <c r="A199" s="37">
        <v>1520040603</v>
      </c>
      <c r="B199" s="37" t="s">
        <v>209</v>
      </c>
      <c r="C199" s="38">
        <v>38166</v>
      </c>
      <c r="D199" s="39">
        <v>12</v>
      </c>
      <c r="F199" s="39">
        <f t="shared" si="6"/>
        <v>3.6576000000000004</v>
      </c>
      <c r="G199" s="39">
        <f t="shared" si="7"/>
        <v>41.313008325549511</v>
      </c>
      <c r="I199" s="77">
        <v>2.8</v>
      </c>
      <c r="K199" s="71">
        <f>(9.81*(LN(I199)))+30.6</f>
        <v>40.70056648254716</v>
      </c>
      <c r="N199" s="72">
        <v>21.66</v>
      </c>
    </row>
    <row r="200" spans="1:14" x14ac:dyDescent="0.2">
      <c r="A200" s="37">
        <v>1520040701</v>
      </c>
      <c r="B200" s="37" t="s">
        <v>209</v>
      </c>
      <c r="C200" s="38">
        <v>38178</v>
      </c>
      <c r="D200" s="39">
        <v>11</v>
      </c>
      <c r="F200" s="39">
        <f t="shared" si="6"/>
        <v>3.3528000000000002</v>
      </c>
      <c r="G200" s="39">
        <f t="shared" si="7"/>
        <v>42.566842267970074</v>
      </c>
      <c r="N200" s="72">
        <v>26.66</v>
      </c>
    </row>
    <row r="201" spans="1:14" x14ac:dyDescent="0.2">
      <c r="A201" s="37">
        <v>1520040702</v>
      </c>
      <c r="B201" s="37" t="s">
        <v>209</v>
      </c>
      <c r="C201" s="38">
        <v>38186</v>
      </c>
      <c r="D201" s="39">
        <v>11.5</v>
      </c>
      <c r="F201" s="39">
        <f t="shared" si="6"/>
        <v>3.5052000000000003</v>
      </c>
      <c r="G201" s="39">
        <f t="shared" si="7"/>
        <v>41.926292369324358</v>
      </c>
      <c r="I201" s="77">
        <v>2.7</v>
      </c>
      <c r="K201" s="71">
        <f>(9.81*(LN(I201)))+30.6</f>
        <v>40.34379989323088</v>
      </c>
      <c r="N201" s="72">
        <v>27.22</v>
      </c>
    </row>
    <row r="202" spans="1:14" x14ac:dyDescent="0.2">
      <c r="A202" s="37">
        <v>1520040703</v>
      </c>
      <c r="B202" s="37" t="s">
        <v>209</v>
      </c>
      <c r="C202" s="38">
        <v>38193</v>
      </c>
      <c r="D202" s="39">
        <v>12</v>
      </c>
      <c r="F202" s="39">
        <f t="shared" si="6"/>
        <v>3.6576000000000004</v>
      </c>
      <c r="G202" s="39">
        <f t="shared" si="7"/>
        <v>41.313008325549511</v>
      </c>
      <c r="N202" s="72">
        <v>26.66</v>
      </c>
    </row>
    <row r="203" spans="1:14" x14ac:dyDescent="0.2">
      <c r="A203" s="37">
        <v>1520040801</v>
      </c>
      <c r="B203" s="37" t="s">
        <v>209</v>
      </c>
      <c r="C203" s="38">
        <v>38200</v>
      </c>
      <c r="D203" s="39">
        <v>12.5</v>
      </c>
      <c r="F203" s="39">
        <f t="shared" si="6"/>
        <v>3.81</v>
      </c>
      <c r="G203" s="39">
        <f t="shared" si="7"/>
        <v>40.724763384512634</v>
      </c>
      <c r="I203" s="77">
        <v>3</v>
      </c>
      <c r="K203" s="71">
        <f>(9.81*(LN(I203)))+30.6</f>
        <v>41.377386551834157</v>
      </c>
      <c r="N203" s="72">
        <v>25.55</v>
      </c>
    </row>
    <row r="204" spans="1:14" x14ac:dyDescent="0.2">
      <c r="A204" s="37">
        <v>1520040802</v>
      </c>
      <c r="B204" s="37" t="s">
        <v>209</v>
      </c>
      <c r="C204" s="38">
        <v>38207</v>
      </c>
      <c r="D204" s="39">
        <v>12.5</v>
      </c>
      <c r="F204" s="39">
        <f t="shared" si="6"/>
        <v>3.81</v>
      </c>
      <c r="G204" s="39">
        <f t="shared" si="7"/>
        <v>40.724763384512634</v>
      </c>
      <c r="N204" s="72">
        <v>25.55</v>
      </c>
    </row>
    <row r="205" spans="1:14" x14ac:dyDescent="0.2">
      <c r="A205" s="37">
        <v>1520040803</v>
      </c>
      <c r="B205" s="37" t="s">
        <v>209</v>
      </c>
      <c r="C205" s="38">
        <v>38214</v>
      </c>
      <c r="D205" s="39">
        <v>12.5</v>
      </c>
      <c r="F205" s="39">
        <f t="shared" si="6"/>
        <v>3.81</v>
      </c>
      <c r="G205" s="39">
        <f t="shared" si="7"/>
        <v>40.724763384512634</v>
      </c>
      <c r="I205" s="77">
        <v>2.2000000000000002</v>
      </c>
      <c r="K205" s="71">
        <f>(9.81*(LN(I205)))+30.6</f>
        <v>38.334766705173493</v>
      </c>
      <c r="N205" s="72">
        <v>23.33</v>
      </c>
    </row>
    <row r="206" spans="1:14" x14ac:dyDescent="0.2">
      <c r="A206" s="37">
        <v>1520040804</v>
      </c>
      <c r="B206" s="37" t="s">
        <v>209</v>
      </c>
      <c r="C206" s="38">
        <v>38221</v>
      </c>
      <c r="D206" s="39">
        <v>13.5</v>
      </c>
      <c r="F206" s="39">
        <f t="shared" si="6"/>
        <v>4.1147999999999998</v>
      </c>
      <c r="G206" s="39">
        <f t="shared" si="7"/>
        <v>39.615754781741025</v>
      </c>
      <c r="N206" s="72">
        <v>23.33</v>
      </c>
    </row>
    <row r="207" spans="1:14" x14ac:dyDescent="0.2">
      <c r="A207" s="37">
        <v>1520040805</v>
      </c>
      <c r="B207" s="37" t="s">
        <v>209</v>
      </c>
      <c r="C207" s="38">
        <v>38229</v>
      </c>
      <c r="D207" s="39">
        <v>14</v>
      </c>
      <c r="F207" s="39">
        <f t="shared" si="6"/>
        <v>4.2671999999999999</v>
      </c>
      <c r="G207" s="39">
        <f t="shared" si="7"/>
        <v>39.091697029238723</v>
      </c>
      <c r="I207" s="77">
        <v>3.1</v>
      </c>
      <c r="K207" s="71">
        <f>(9.81*(LN(I207)))+30.6</f>
        <v>41.699054713727698</v>
      </c>
      <c r="N207" s="72">
        <v>23.33</v>
      </c>
    </row>
    <row r="208" spans="1:14" x14ac:dyDescent="0.2">
      <c r="A208" s="37">
        <v>1520040901</v>
      </c>
      <c r="B208" s="37" t="s">
        <v>209</v>
      </c>
      <c r="C208" s="38">
        <v>38235</v>
      </c>
      <c r="D208" s="39">
        <v>14.5</v>
      </c>
      <c r="F208" s="39">
        <f t="shared" si="6"/>
        <v>4.4196</v>
      </c>
      <c r="G208" s="39">
        <f t="shared" si="7"/>
        <v>38.586031110758313</v>
      </c>
      <c r="N208" s="72">
        <v>26.66</v>
      </c>
    </row>
    <row r="209" spans="1:16" x14ac:dyDescent="0.2">
      <c r="A209" s="37">
        <v>1520040902</v>
      </c>
      <c r="B209" s="37" t="s">
        <v>209</v>
      </c>
      <c r="C209" s="38">
        <v>38260</v>
      </c>
      <c r="D209" s="39">
        <v>14.5</v>
      </c>
      <c r="E209" s="39">
        <f>AVERAGE(D197:D207)</f>
        <v>12.5</v>
      </c>
      <c r="F209" s="39">
        <f t="shared" si="6"/>
        <v>4.4196</v>
      </c>
      <c r="G209" s="39">
        <f t="shared" si="7"/>
        <v>38.586031110758313</v>
      </c>
      <c r="H209" s="39">
        <f>AVERAGE(G197:G207)</f>
        <v>40.75637082444171</v>
      </c>
      <c r="I209" s="77">
        <v>2.2000000000000002</v>
      </c>
      <c r="J209" s="39">
        <f>AVERAGE(I197:I207)</f>
        <v>2.7166666666666668</v>
      </c>
      <c r="K209" s="71">
        <f t="shared" ref="K209:K215" si="8">(9.81*(LN(I209)))+30.6</f>
        <v>38.334766705173493</v>
      </c>
      <c r="L209" s="39">
        <f>AVERAGE(K197:K207)</f>
        <v>40.34073107103314</v>
      </c>
      <c r="M209" s="45">
        <f>AVERAGE(L209,H209)</f>
        <v>40.548550947737425</v>
      </c>
      <c r="N209" s="72">
        <v>20</v>
      </c>
    </row>
    <row r="210" spans="1:16" x14ac:dyDescent="0.2">
      <c r="A210" s="37">
        <v>1520050601</v>
      </c>
      <c r="B210" s="37" t="s">
        <v>209</v>
      </c>
      <c r="C210" s="38">
        <v>38512</v>
      </c>
      <c r="D210" s="39">
        <v>13.5</v>
      </c>
      <c r="F210" s="39">
        <f t="shared" si="6"/>
        <v>4.1147999999999998</v>
      </c>
      <c r="G210" s="39">
        <f t="shared" si="7"/>
        <v>39.615754781741025</v>
      </c>
      <c r="I210" s="71">
        <v>1.67</v>
      </c>
      <c r="K210" s="71">
        <f t="shared" si="8"/>
        <v>35.630799775265196</v>
      </c>
      <c r="N210" s="72">
        <v>22.7</v>
      </c>
    </row>
    <row r="211" spans="1:16" x14ac:dyDescent="0.2">
      <c r="A211" s="37">
        <v>1520050602</v>
      </c>
      <c r="B211" s="37" t="s">
        <v>209</v>
      </c>
      <c r="C211" s="38">
        <v>38522</v>
      </c>
      <c r="D211" s="39">
        <v>13</v>
      </c>
      <c r="F211" s="39">
        <f t="shared" si="6"/>
        <v>3.9624000000000001</v>
      </c>
      <c r="G211" s="39">
        <f t="shared" si="7"/>
        <v>40.159592907973853</v>
      </c>
      <c r="I211" s="71">
        <v>1.7</v>
      </c>
      <c r="K211" s="71">
        <f t="shared" si="8"/>
        <v>35.805463142919891</v>
      </c>
      <c r="N211" s="72">
        <v>21.8</v>
      </c>
    </row>
    <row r="212" spans="1:16" x14ac:dyDescent="0.2">
      <c r="A212" s="37">
        <v>1520050603</v>
      </c>
      <c r="B212" s="37" t="s">
        <v>209</v>
      </c>
      <c r="C212" s="38">
        <v>38526</v>
      </c>
      <c r="D212" s="39">
        <v>14</v>
      </c>
      <c r="F212" s="39">
        <f t="shared" si="6"/>
        <v>4.2671999999999999</v>
      </c>
      <c r="G212" s="39">
        <f t="shared" si="7"/>
        <v>39.091697029238723</v>
      </c>
      <c r="I212" s="71">
        <v>1.77</v>
      </c>
      <c r="K212" s="71">
        <f t="shared" si="8"/>
        <v>36.201309352006092</v>
      </c>
      <c r="N212" s="72">
        <v>22.1</v>
      </c>
    </row>
    <row r="213" spans="1:16" x14ac:dyDescent="0.2">
      <c r="A213" s="37">
        <v>1520050701</v>
      </c>
      <c r="B213" s="37" t="s">
        <v>209</v>
      </c>
      <c r="C213" s="38">
        <v>38535</v>
      </c>
      <c r="D213" s="39">
        <v>14</v>
      </c>
      <c r="F213" s="39">
        <f t="shared" si="6"/>
        <v>4.2671999999999999</v>
      </c>
      <c r="G213" s="39">
        <f t="shared" si="7"/>
        <v>39.091697029238723</v>
      </c>
      <c r="I213" s="71">
        <v>1.42</v>
      </c>
      <c r="K213" s="71">
        <f t="shared" si="8"/>
        <v>34.039943910525196</v>
      </c>
      <c r="N213" s="72">
        <v>23.1</v>
      </c>
    </row>
    <row r="214" spans="1:16" x14ac:dyDescent="0.2">
      <c r="A214" s="37">
        <v>1520050702</v>
      </c>
      <c r="B214" s="37" t="s">
        <v>209</v>
      </c>
      <c r="C214" s="38">
        <v>38541</v>
      </c>
      <c r="D214" s="39">
        <v>14</v>
      </c>
      <c r="F214" s="39">
        <f t="shared" si="6"/>
        <v>4.2671999999999999</v>
      </c>
      <c r="G214" s="39">
        <f t="shared" si="7"/>
        <v>39.091697029238723</v>
      </c>
      <c r="I214" s="71">
        <v>1.48</v>
      </c>
      <c r="K214" s="71">
        <f t="shared" si="8"/>
        <v>34.445932881082797</v>
      </c>
      <c r="N214" s="72">
        <v>25.4</v>
      </c>
    </row>
    <row r="215" spans="1:16" x14ac:dyDescent="0.2">
      <c r="A215" s="37">
        <v>1520050703</v>
      </c>
      <c r="B215" s="37" t="s">
        <v>209</v>
      </c>
      <c r="C215" s="38">
        <v>38549</v>
      </c>
      <c r="D215" s="39">
        <v>19</v>
      </c>
      <c r="F215" s="39">
        <f t="shared" si="6"/>
        <v>5.7911999999999999</v>
      </c>
      <c r="G215" s="39">
        <f t="shared" si="7"/>
        <v>34.691147459206192</v>
      </c>
      <c r="I215" s="71">
        <v>2.62</v>
      </c>
      <c r="K215" s="71">
        <f t="shared" si="8"/>
        <v>40.048740057353186</v>
      </c>
      <c r="N215" s="72">
        <v>26.1</v>
      </c>
    </row>
    <row r="216" spans="1:16" x14ac:dyDescent="0.2">
      <c r="A216" s="37">
        <v>1520050704</v>
      </c>
      <c r="B216" s="37" t="s">
        <v>209</v>
      </c>
      <c r="C216" s="38">
        <v>38558</v>
      </c>
      <c r="D216" s="39">
        <v>15.5</v>
      </c>
      <c r="F216" s="39">
        <f t="shared" si="6"/>
        <v>4.7244000000000002</v>
      </c>
      <c r="G216" s="39">
        <f t="shared" si="7"/>
        <v>37.625008404232446</v>
      </c>
      <c r="N216" s="72">
        <v>29.4</v>
      </c>
    </row>
    <row r="217" spans="1:16" x14ac:dyDescent="0.2">
      <c r="A217" s="37">
        <v>1520050801</v>
      </c>
      <c r="B217" s="37" t="s">
        <v>209</v>
      </c>
      <c r="C217" s="38">
        <v>38565</v>
      </c>
      <c r="D217" s="39">
        <v>15</v>
      </c>
      <c r="F217" s="39">
        <f t="shared" si="6"/>
        <v>4.5720000000000001</v>
      </c>
      <c r="G217" s="39">
        <f t="shared" si="7"/>
        <v>38.097509751111744</v>
      </c>
      <c r="I217" s="71">
        <v>2.1800000000000002</v>
      </c>
      <c r="K217" s="71">
        <f>(9.81*(LN(I217)))+30.6</f>
        <v>38.24517704141779</v>
      </c>
    </row>
    <row r="218" spans="1:16" x14ac:dyDescent="0.2">
      <c r="A218" s="37">
        <v>1520050802</v>
      </c>
      <c r="B218" s="37" t="s">
        <v>209</v>
      </c>
      <c r="C218" s="38">
        <v>38572</v>
      </c>
      <c r="D218" s="39">
        <v>15</v>
      </c>
      <c r="F218" s="39">
        <f t="shared" si="6"/>
        <v>4.5720000000000001</v>
      </c>
      <c r="G218" s="39">
        <f t="shared" si="7"/>
        <v>38.097509751111744</v>
      </c>
      <c r="N218" s="72">
        <v>26.6</v>
      </c>
    </row>
    <row r="219" spans="1:16" x14ac:dyDescent="0.2">
      <c r="A219" s="37">
        <v>1520050803</v>
      </c>
      <c r="B219" s="37" t="s">
        <v>209</v>
      </c>
      <c r="C219" s="38">
        <v>38579</v>
      </c>
      <c r="D219" s="39">
        <v>14.5</v>
      </c>
      <c r="F219" s="39">
        <f t="shared" si="6"/>
        <v>4.4196</v>
      </c>
      <c r="G219" s="39">
        <f t="shared" si="7"/>
        <v>38.586031110758313</v>
      </c>
      <c r="I219" s="71">
        <v>2.2999999999999998</v>
      </c>
      <c r="K219" s="71">
        <f>(9.81*(LN(I219)))+30.6</f>
        <v>38.770838495993374</v>
      </c>
      <c r="N219" s="72">
        <v>25.5</v>
      </c>
    </row>
    <row r="220" spans="1:16" x14ac:dyDescent="0.2">
      <c r="A220" s="37">
        <v>1520050804</v>
      </c>
      <c r="B220" s="37" t="s">
        <v>209</v>
      </c>
      <c r="C220" s="38">
        <v>38586</v>
      </c>
      <c r="D220" s="39">
        <v>14.5</v>
      </c>
      <c r="F220" s="39">
        <f t="shared" si="6"/>
        <v>4.4196</v>
      </c>
      <c r="G220" s="39">
        <f t="shared" si="7"/>
        <v>38.586031110758313</v>
      </c>
      <c r="N220" s="72">
        <v>26.6</v>
      </c>
    </row>
    <row r="221" spans="1:16" x14ac:dyDescent="0.2">
      <c r="A221" s="37">
        <v>1520050805</v>
      </c>
      <c r="B221" s="37" t="s">
        <v>209</v>
      </c>
      <c r="C221" s="38">
        <v>38594</v>
      </c>
      <c r="D221" s="39">
        <v>14</v>
      </c>
      <c r="F221" s="39">
        <f t="shared" si="6"/>
        <v>4.2671999999999999</v>
      </c>
      <c r="G221" s="39">
        <f t="shared" si="7"/>
        <v>39.091697029238723</v>
      </c>
      <c r="I221" s="71">
        <v>2.4300000000000002</v>
      </c>
      <c r="K221" s="71">
        <f>(9.81*(LN(I221)))+30.6</f>
        <v>39.310213234627604</v>
      </c>
      <c r="N221" s="72">
        <v>23.3</v>
      </c>
    </row>
    <row r="222" spans="1:16" x14ac:dyDescent="0.2">
      <c r="A222" s="37">
        <v>1520050901</v>
      </c>
      <c r="B222" s="37" t="s">
        <v>209</v>
      </c>
      <c r="C222" s="38">
        <v>38599</v>
      </c>
      <c r="D222" s="39">
        <v>13</v>
      </c>
      <c r="E222" s="39">
        <f>AVERAGE(D210:D221)</f>
        <v>14.666666666666666</v>
      </c>
      <c r="F222" s="39">
        <f t="shared" si="6"/>
        <v>3.9624000000000001</v>
      </c>
      <c r="G222" s="39">
        <f t="shared" si="7"/>
        <v>40.159592907973853</v>
      </c>
      <c r="H222" s="39">
        <f>AVERAGE(G210:G221)</f>
        <v>38.485447782820707</v>
      </c>
      <c r="J222" s="39">
        <f>AVERAGE(I210:I221)</f>
        <v>1.9522222222222223</v>
      </c>
      <c r="L222" s="39">
        <f>AVERAGE(K210:K221)</f>
        <v>36.944268654576796</v>
      </c>
      <c r="M222" s="45">
        <f>AVERAGE(L222,H222)</f>
        <v>37.714858218698751</v>
      </c>
      <c r="N222" s="72">
        <v>23.8</v>
      </c>
    </row>
    <row r="223" spans="1:16" x14ac:dyDescent="0.2">
      <c r="A223" s="37">
        <v>1520060601</v>
      </c>
      <c r="B223" s="37" t="s">
        <v>209</v>
      </c>
      <c r="C223" s="38">
        <v>38887</v>
      </c>
      <c r="D223" s="39">
        <v>14.5</v>
      </c>
      <c r="F223" s="39">
        <f t="shared" si="6"/>
        <v>4.4196</v>
      </c>
      <c r="G223" s="39">
        <f t="shared" si="7"/>
        <v>38.586031110758313</v>
      </c>
      <c r="I223" s="37">
        <v>2.12</v>
      </c>
      <c r="K223" s="71">
        <f>(9.81*(LN(I223)))+30.6</f>
        <v>37.971391829989273</v>
      </c>
      <c r="N223" s="72">
        <v>21.1</v>
      </c>
      <c r="O223" s="72">
        <v>25.6</v>
      </c>
      <c r="P223" s="37" t="s">
        <v>418</v>
      </c>
    </row>
    <row r="224" spans="1:16" x14ac:dyDescent="0.2">
      <c r="A224" s="37">
        <v>1520060602</v>
      </c>
      <c r="B224" s="37" t="s">
        <v>209</v>
      </c>
      <c r="C224" s="38">
        <v>38894</v>
      </c>
      <c r="D224" s="39">
        <v>13</v>
      </c>
      <c r="F224" s="39">
        <f t="shared" si="6"/>
        <v>3.9624000000000001</v>
      </c>
      <c r="G224" s="39">
        <f t="shared" si="7"/>
        <v>40.159592907973853</v>
      </c>
      <c r="N224" s="72">
        <v>22.2</v>
      </c>
      <c r="O224" s="72">
        <v>23.9</v>
      </c>
      <c r="P224" s="37" t="s">
        <v>419</v>
      </c>
    </row>
    <row r="225" spans="1:16" x14ac:dyDescent="0.2">
      <c r="A225" s="37">
        <v>1520060701</v>
      </c>
      <c r="B225" s="37" t="s">
        <v>209</v>
      </c>
      <c r="C225" s="38">
        <v>38899</v>
      </c>
      <c r="D225" s="39">
        <v>16.5</v>
      </c>
      <c r="F225" s="39">
        <f t="shared" si="6"/>
        <v>5.0292000000000003</v>
      </c>
      <c r="G225" s="39">
        <f t="shared" si="7"/>
        <v>36.724090060131431</v>
      </c>
      <c r="I225" s="37">
        <v>1.68</v>
      </c>
      <c r="K225" s="71">
        <f>(9.81*(LN(I225)))+30.6</f>
        <v>35.689367113402795</v>
      </c>
      <c r="N225" s="72">
        <v>22.2</v>
      </c>
      <c r="O225" s="72">
        <v>23.9</v>
      </c>
      <c r="P225" s="37" t="s">
        <v>420</v>
      </c>
    </row>
    <row r="226" spans="1:16" x14ac:dyDescent="0.2">
      <c r="A226" s="37">
        <v>1520060702</v>
      </c>
      <c r="B226" s="37" t="s">
        <v>209</v>
      </c>
      <c r="C226" s="38">
        <v>38908</v>
      </c>
      <c r="D226" s="39">
        <v>16.5</v>
      </c>
      <c r="F226" s="39">
        <f t="shared" si="6"/>
        <v>5.0292000000000003</v>
      </c>
      <c r="G226" s="39">
        <f t="shared" si="7"/>
        <v>36.724090060131431</v>
      </c>
      <c r="N226" s="72">
        <v>23.3</v>
      </c>
      <c r="O226" s="72">
        <v>23.9</v>
      </c>
      <c r="P226" s="37" t="s">
        <v>420</v>
      </c>
    </row>
    <row r="227" spans="1:16" x14ac:dyDescent="0.2">
      <c r="A227" s="37">
        <v>1520060703</v>
      </c>
      <c r="B227" s="37" t="s">
        <v>209</v>
      </c>
      <c r="C227" s="38">
        <v>38920</v>
      </c>
      <c r="D227" s="39">
        <v>15.5</v>
      </c>
      <c r="F227" s="39">
        <f t="shared" si="6"/>
        <v>4.7244000000000002</v>
      </c>
      <c r="G227" s="39">
        <f t="shared" si="7"/>
        <v>37.625008404232446</v>
      </c>
      <c r="I227" s="37">
        <v>2.1</v>
      </c>
      <c r="K227" s="71">
        <f>(9.81*(LN(I227)))+30.6</f>
        <v>37.878405351795195</v>
      </c>
      <c r="N227" s="72">
        <v>25.6</v>
      </c>
      <c r="O227" s="72">
        <v>25.6</v>
      </c>
      <c r="P227" s="37" t="s">
        <v>421</v>
      </c>
    </row>
    <row r="228" spans="1:16" x14ac:dyDescent="0.2">
      <c r="A228" s="37">
        <v>1520060704</v>
      </c>
      <c r="B228" s="37" t="s">
        <v>209</v>
      </c>
      <c r="C228" s="38">
        <v>38928</v>
      </c>
      <c r="D228" s="39">
        <v>15.5</v>
      </c>
      <c r="F228" s="39">
        <f t="shared" si="6"/>
        <v>4.7244000000000002</v>
      </c>
      <c r="G228" s="39">
        <f t="shared" si="7"/>
        <v>37.625008404232446</v>
      </c>
      <c r="N228" s="72">
        <v>25.6</v>
      </c>
      <c r="O228" s="72">
        <v>26.7</v>
      </c>
      <c r="P228" s="37" t="s">
        <v>422</v>
      </c>
    </row>
    <row r="229" spans="1:16" x14ac:dyDescent="0.2">
      <c r="A229" s="37">
        <v>1520060801</v>
      </c>
      <c r="B229" s="37" t="s">
        <v>209</v>
      </c>
      <c r="C229" s="38">
        <v>38937</v>
      </c>
      <c r="D229" s="39">
        <v>15</v>
      </c>
      <c r="F229" s="39">
        <f t="shared" si="6"/>
        <v>4.5720000000000001</v>
      </c>
      <c r="G229" s="39">
        <f t="shared" si="7"/>
        <v>38.097509751111744</v>
      </c>
      <c r="I229" s="37">
        <v>1.1200000000000001</v>
      </c>
      <c r="K229" s="71">
        <f>(9.81*(LN(I229)))+30.6</f>
        <v>31.711754402861704</v>
      </c>
      <c r="N229" s="72">
        <v>25.6</v>
      </c>
      <c r="O229" s="72">
        <v>25.6</v>
      </c>
      <c r="P229" s="37" t="s">
        <v>420</v>
      </c>
    </row>
    <row r="230" spans="1:16" x14ac:dyDescent="0.2">
      <c r="A230" s="37">
        <v>1520060802</v>
      </c>
      <c r="B230" s="37" t="s">
        <v>209</v>
      </c>
      <c r="C230" s="38">
        <v>38942</v>
      </c>
      <c r="D230" s="39">
        <v>14.5</v>
      </c>
      <c r="F230" s="39">
        <f t="shared" si="6"/>
        <v>4.4196</v>
      </c>
      <c r="G230" s="39">
        <f t="shared" si="7"/>
        <v>38.586031110758313</v>
      </c>
      <c r="N230" s="72">
        <v>25.6</v>
      </c>
      <c r="O230" s="72">
        <v>25.6</v>
      </c>
      <c r="P230" s="37" t="s">
        <v>423</v>
      </c>
    </row>
    <row r="231" spans="1:16" x14ac:dyDescent="0.2">
      <c r="A231" s="37">
        <v>1520060803</v>
      </c>
      <c r="B231" s="37" t="s">
        <v>209</v>
      </c>
      <c r="C231" s="38">
        <v>38950</v>
      </c>
      <c r="D231" s="39">
        <v>14.5</v>
      </c>
      <c r="F231" s="39">
        <f t="shared" si="6"/>
        <v>4.4196</v>
      </c>
      <c r="G231" s="39">
        <f t="shared" si="7"/>
        <v>38.586031110758313</v>
      </c>
      <c r="I231" s="37">
        <v>3.18</v>
      </c>
      <c r="K231" s="71">
        <f>(9.81*(LN(I231)))+30.6</f>
        <v>41.94900454053036</v>
      </c>
      <c r="N231" s="72">
        <v>22.2</v>
      </c>
      <c r="O231" s="72">
        <v>20</v>
      </c>
      <c r="P231" s="37" t="s">
        <v>424</v>
      </c>
    </row>
    <row r="232" spans="1:16" x14ac:dyDescent="0.2">
      <c r="A232" s="37">
        <v>1520060804</v>
      </c>
      <c r="B232" s="37" t="s">
        <v>209</v>
      </c>
      <c r="C232" s="38">
        <v>38958</v>
      </c>
      <c r="D232" s="39">
        <v>14.5</v>
      </c>
      <c r="F232" s="39">
        <f t="shared" si="6"/>
        <v>4.4196</v>
      </c>
      <c r="G232" s="39">
        <f t="shared" si="7"/>
        <v>38.586031110758313</v>
      </c>
      <c r="N232" s="72">
        <v>21.1</v>
      </c>
      <c r="O232" s="72">
        <v>22.2</v>
      </c>
      <c r="P232" s="37" t="s">
        <v>425</v>
      </c>
    </row>
    <row r="233" spans="1:16" x14ac:dyDescent="0.2">
      <c r="A233" s="37">
        <v>1520060901</v>
      </c>
      <c r="B233" s="37" t="s">
        <v>209</v>
      </c>
      <c r="C233" s="38">
        <v>38963</v>
      </c>
      <c r="D233" s="39">
        <v>14.5</v>
      </c>
      <c r="E233" s="39">
        <f>AVERAGE(D223:D232)</f>
        <v>15</v>
      </c>
      <c r="F233" s="39">
        <f t="shared" si="6"/>
        <v>4.4196</v>
      </c>
      <c r="G233" s="39">
        <f t="shared" si="7"/>
        <v>38.586031110758313</v>
      </c>
      <c r="H233" s="39">
        <f>AVERAGE(G223:G232)</f>
        <v>38.129942403084655</v>
      </c>
      <c r="I233" s="37">
        <v>2.85</v>
      </c>
      <c r="J233" s="39">
        <f>AVERAGE(I223:I232)</f>
        <v>2.04</v>
      </c>
      <c r="K233" s="71">
        <f>(9.81*(LN(I233)))+30.6</f>
        <v>40.874199333892285</v>
      </c>
      <c r="L233" s="39">
        <f>AVERAGE(K223:K232)</f>
        <v>37.039984647715862</v>
      </c>
      <c r="M233" s="45">
        <f>AVERAGE(L233,H233)</f>
        <v>37.584963525400255</v>
      </c>
      <c r="N233" s="72">
        <v>21.1</v>
      </c>
      <c r="O233" s="72">
        <v>21.1</v>
      </c>
      <c r="P233" s="37" t="s">
        <v>425</v>
      </c>
    </row>
    <row r="234" spans="1:16" x14ac:dyDescent="0.2">
      <c r="A234" s="37">
        <v>1520070601</v>
      </c>
      <c r="B234" s="37" t="s">
        <v>209</v>
      </c>
      <c r="C234" s="38">
        <v>39248</v>
      </c>
      <c r="D234" s="39">
        <v>14</v>
      </c>
      <c r="F234" s="39">
        <f t="shared" si="6"/>
        <v>4.2671999999999999</v>
      </c>
      <c r="G234" s="39">
        <f t="shared" si="7"/>
        <v>39.091697029238723</v>
      </c>
      <c r="I234" s="71">
        <v>1.44</v>
      </c>
      <c r="K234" s="71">
        <f>(9.81*(LN(I234)))+30.6</f>
        <v>34.177148944297393</v>
      </c>
      <c r="N234" s="72">
        <v>27.8</v>
      </c>
      <c r="O234" s="72">
        <v>28.9</v>
      </c>
      <c r="P234" s="37" t="s">
        <v>424</v>
      </c>
    </row>
    <row r="235" spans="1:16" x14ac:dyDescent="0.2">
      <c r="A235" s="37">
        <v>1520070602</v>
      </c>
      <c r="B235" s="37" t="s">
        <v>209</v>
      </c>
      <c r="C235" s="38">
        <v>39255</v>
      </c>
      <c r="D235" s="39">
        <v>14.5</v>
      </c>
      <c r="F235" s="39">
        <f t="shared" si="6"/>
        <v>4.4196</v>
      </c>
      <c r="G235" s="39">
        <f t="shared" si="7"/>
        <v>38.586031110758313</v>
      </c>
      <c r="N235" s="72">
        <v>23.3</v>
      </c>
      <c r="O235" s="72">
        <v>24.4</v>
      </c>
      <c r="P235" s="37" t="s">
        <v>717</v>
      </c>
    </row>
    <row r="236" spans="1:16" x14ac:dyDescent="0.2">
      <c r="A236" s="37">
        <v>1520070701</v>
      </c>
      <c r="B236" s="37" t="s">
        <v>209</v>
      </c>
      <c r="C236" s="38">
        <v>39272</v>
      </c>
      <c r="D236" s="39">
        <v>15</v>
      </c>
      <c r="F236" s="39">
        <f t="shared" si="6"/>
        <v>4.5720000000000001</v>
      </c>
      <c r="G236" s="39">
        <f t="shared" si="7"/>
        <v>38.097509751111744</v>
      </c>
      <c r="I236" s="71">
        <v>2.14</v>
      </c>
      <c r="K236" s="71">
        <f>(9.81*(LN(I236)))+30.6</f>
        <v>38.063505182821189</v>
      </c>
      <c r="N236" s="72">
        <v>25.6</v>
      </c>
      <c r="O236" s="72">
        <v>26.7</v>
      </c>
      <c r="P236" s="37" t="s">
        <v>718</v>
      </c>
    </row>
    <row r="237" spans="1:16" x14ac:dyDescent="0.2">
      <c r="A237" s="37">
        <v>1520070702</v>
      </c>
      <c r="B237" s="37" t="s">
        <v>209</v>
      </c>
      <c r="C237" s="38">
        <v>39278</v>
      </c>
      <c r="D237" s="39">
        <v>14.5</v>
      </c>
      <c r="F237" s="39">
        <f t="shared" si="6"/>
        <v>4.4196</v>
      </c>
      <c r="G237" s="39">
        <f t="shared" si="7"/>
        <v>38.586031110758313</v>
      </c>
      <c r="N237" s="72">
        <v>25</v>
      </c>
      <c r="P237" s="37" t="s">
        <v>719</v>
      </c>
    </row>
    <row r="238" spans="1:16" x14ac:dyDescent="0.2">
      <c r="A238" s="37">
        <v>1520070703</v>
      </c>
      <c r="B238" s="37" t="s">
        <v>209</v>
      </c>
      <c r="C238" s="38">
        <v>39284</v>
      </c>
      <c r="D238" s="39">
        <v>14.5</v>
      </c>
      <c r="F238" s="39">
        <f t="shared" si="6"/>
        <v>4.4196</v>
      </c>
      <c r="G238" s="39">
        <f t="shared" si="7"/>
        <v>38.586031110758313</v>
      </c>
      <c r="I238" s="71">
        <v>2.89</v>
      </c>
      <c r="K238" s="71">
        <f>(9.81*(LN(I238)))+30.6</f>
        <v>41.010926285839787</v>
      </c>
      <c r="N238" s="72">
        <v>23.9</v>
      </c>
      <c r="O238" s="72">
        <v>21.1</v>
      </c>
      <c r="P238" s="37" t="s">
        <v>467</v>
      </c>
    </row>
    <row r="239" spans="1:16" x14ac:dyDescent="0.2">
      <c r="A239" s="37">
        <v>1520070704</v>
      </c>
      <c r="B239" s="37" t="s">
        <v>209</v>
      </c>
      <c r="C239" s="38">
        <v>39291</v>
      </c>
      <c r="D239" s="39">
        <v>14.5</v>
      </c>
      <c r="F239" s="39">
        <f t="shared" si="6"/>
        <v>4.4196</v>
      </c>
      <c r="G239" s="39">
        <f t="shared" si="7"/>
        <v>38.586031110758313</v>
      </c>
      <c r="N239" s="72">
        <v>25.6</v>
      </c>
      <c r="P239" s="37" t="s">
        <v>425</v>
      </c>
    </row>
    <row r="240" spans="1:16" x14ac:dyDescent="0.2">
      <c r="A240" s="37">
        <v>1520070801</v>
      </c>
      <c r="B240" s="37" t="s">
        <v>209</v>
      </c>
      <c r="C240" s="38">
        <v>39298</v>
      </c>
      <c r="D240" s="39">
        <v>14.5</v>
      </c>
      <c r="F240" s="39">
        <f t="shared" si="6"/>
        <v>4.4196</v>
      </c>
      <c r="G240" s="39">
        <f t="shared" si="7"/>
        <v>38.586031110758313</v>
      </c>
      <c r="I240" s="71">
        <v>0.84</v>
      </c>
      <c r="K240" s="71">
        <f>(9.81*(LN(I240)))+30.6</f>
        <v>28.889593272109732</v>
      </c>
      <c r="N240" s="72">
        <v>25.6</v>
      </c>
      <c r="O240" s="72">
        <v>23.3</v>
      </c>
      <c r="P240" s="37" t="s">
        <v>720</v>
      </c>
    </row>
    <row r="241" spans="1:16" x14ac:dyDescent="0.2">
      <c r="A241" s="37">
        <v>1520070802</v>
      </c>
      <c r="B241" s="37" t="s">
        <v>209</v>
      </c>
      <c r="C241" s="38">
        <v>39306</v>
      </c>
      <c r="D241" s="39">
        <v>14.5</v>
      </c>
      <c r="F241" s="39">
        <f t="shared" si="6"/>
        <v>4.4196</v>
      </c>
      <c r="G241" s="39">
        <f t="shared" si="7"/>
        <v>38.586031110758313</v>
      </c>
      <c r="N241" s="72">
        <v>25.6</v>
      </c>
      <c r="O241" s="72">
        <v>26.5</v>
      </c>
      <c r="P241" s="37" t="s">
        <v>391</v>
      </c>
    </row>
    <row r="242" spans="1:16" x14ac:dyDescent="0.2">
      <c r="A242" s="37">
        <v>1520070803</v>
      </c>
      <c r="B242" s="37" t="s">
        <v>209</v>
      </c>
      <c r="C242" s="38">
        <v>39312</v>
      </c>
      <c r="D242" s="39">
        <v>14</v>
      </c>
      <c r="F242" s="39">
        <f t="shared" si="6"/>
        <v>4.2671999999999999</v>
      </c>
      <c r="G242" s="39">
        <f t="shared" si="7"/>
        <v>39.091697029238723</v>
      </c>
      <c r="I242" s="71">
        <v>3.21</v>
      </c>
      <c r="K242" s="71">
        <f>(9.81*(LN(I242)))+30.6</f>
        <v>42.041117893362284</v>
      </c>
      <c r="N242" s="72">
        <v>21.7</v>
      </c>
      <c r="O242" s="72">
        <v>25.6</v>
      </c>
      <c r="P242" s="37" t="s">
        <v>699</v>
      </c>
    </row>
    <row r="243" spans="1:16" x14ac:dyDescent="0.2">
      <c r="A243" s="37">
        <v>1520070804</v>
      </c>
      <c r="B243" s="37" t="s">
        <v>209</v>
      </c>
      <c r="C243" s="38">
        <v>39319</v>
      </c>
      <c r="D243" s="39">
        <v>14</v>
      </c>
      <c r="F243" s="39">
        <f t="shared" si="6"/>
        <v>4.2671999999999999</v>
      </c>
      <c r="G243" s="39">
        <f t="shared" si="7"/>
        <v>39.091697029238723</v>
      </c>
      <c r="N243" s="72">
        <v>23.9</v>
      </c>
      <c r="O243" s="72">
        <v>27.8</v>
      </c>
      <c r="P243" s="37" t="s">
        <v>391</v>
      </c>
    </row>
    <row r="244" spans="1:16" x14ac:dyDescent="0.2">
      <c r="A244" s="37">
        <v>1520070901</v>
      </c>
      <c r="B244" s="37" t="s">
        <v>209</v>
      </c>
      <c r="C244" s="38">
        <v>39333</v>
      </c>
      <c r="D244" s="39">
        <v>14</v>
      </c>
      <c r="E244" s="39">
        <f>AVERAGE(D234:D243)</f>
        <v>14.4</v>
      </c>
      <c r="F244" s="39">
        <f t="shared" si="6"/>
        <v>4.2671999999999999</v>
      </c>
      <c r="G244" s="39">
        <f t="shared" si="7"/>
        <v>39.091697029238723</v>
      </c>
      <c r="H244" s="39">
        <f>AVERAGE(G234:G243)</f>
        <v>38.688878750337778</v>
      </c>
      <c r="I244" s="71">
        <v>3.31</v>
      </c>
      <c r="J244" s="39">
        <f>AVERAGE(I234:I243)</f>
        <v>2.1040000000000001</v>
      </c>
      <c r="K244" s="71">
        <f>(9.81*(LN(I244)))+30.6</f>
        <v>42.342061737905809</v>
      </c>
      <c r="L244" s="39">
        <f>AVERAGE(K234:K243)</f>
        <v>36.836458315686073</v>
      </c>
      <c r="M244" s="45">
        <f>AVERAGE(L244,H244)</f>
        <v>37.762668533011926</v>
      </c>
      <c r="N244" s="72">
        <v>21.1</v>
      </c>
      <c r="O244" s="72">
        <v>20</v>
      </c>
      <c r="P244" s="37" t="s">
        <v>721</v>
      </c>
    </row>
    <row r="245" spans="1:16" x14ac:dyDescent="0.2">
      <c r="A245" s="37">
        <v>1520080601</v>
      </c>
      <c r="B245" s="37" t="s">
        <v>209</v>
      </c>
      <c r="C245" s="38">
        <v>39614</v>
      </c>
      <c r="D245" s="39">
        <v>14</v>
      </c>
      <c r="F245" s="39">
        <f t="shared" si="6"/>
        <v>4.2671999999999999</v>
      </c>
      <c r="G245" s="39">
        <f t="shared" si="7"/>
        <v>39.091697029238723</v>
      </c>
      <c r="N245" s="72">
        <v>18.899999999999999</v>
      </c>
      <c r="O245" s="72">
        <v>16.7</v>
      </c>
      <c r="P245" s="37" t="s">
        <v>903</v>
      </c>
    </row>
    <row r="246" spans="1:16" x14ac:dyDescent="0.2">
      <c r="A246" s="37">
        <v>1520080602</v>
      </c>
      <c r="B246" s="37" t="s">
        <v>209</v>
      </c>
      <c r="C246" s="38">
        <v>39622</v>
      </c>
      <c r="D246" s="39">
        <v>14.5</v>
      </c>
      <c r="F246" s="39">
        <f t="shared" si="6"/>
        <v>4.4196</v>
      </c>
      <c r="G246" s="39">
        <f t="shared" si="7"/>
        <v>38.586031110758313</v>
      </c>
      <c r="I246" s="37">
        <v>2.02</v>
      </c>
      <c r="K246" s="71">
        <f>(9.81*(LN(I246)))+30.6</f>
        <v>37.497386586962648</v>
      </c>
      <c r="N246" s="72">
        <v>20</v>
      </c>
      <c r="O246" s="72">
        <v>21.7</v>
      </c>
      <c r="P246" s="37" t="s">
        <v>904</v>
      </c>
    </row>
    <row r="247" spans="1:16" x14ac:dyDescent="0.2">
      <c r="A247" s="37">
        <v>1520080603</v>
      </c>
      <c r="B247" s="37" t="s">
        <v>209</v>
      </c>
      <c r="C247" s="38">
        <v>39629</v>
      </c>
      <c r="D247" s="39">
        <v>15.5</v>
      </c>
      <c r="F247" s="39">
        <f t="shared" si="6"/>
        <v>4.7244000000000002</v>
      </c>
      <c r="G247" s="39">
        <f t="shared" si="7"/>
        <v>37.625008404232446</v>
      </c>
      <c r="N247" s="72">
        <v>22.8</v>
      </c>
      <c r="O247" s="72">
        <v>22.2</v>
      </c>
      <c r="P247" s="37" t="s">
        <v>905</v>
      </c>
    </row>
    <row r="248" spans="1:16" x14ac:dyDescent="0.2">
      <c r="A248" s="37">
        <v>1520080701</v>
      </c>
      <c r="B248" s="37" t="s">
        <v>209</v>
      </c>
      <c r="C248" s="38">
        <v>39633</v>
      </c>
      <c r="D248" s="39">
        <v>16</v>
      </c>
      <c r="F248" s="39">
        <f t="shared" si="6"/>
        <v>4.8768000000000002</v>
      </c>
      <c r="G248" s="39">
        <f t="shared" si="7"/>
        <v>37.167509661519347</v>
      </c>
      <c r="I248" s="37">
        <v>1.1499999999999999</v>
      </c>
      <c r="K248" s="71">
        <f>(9.81*(LN(I248)))+30.6</f>
        <v>31.971064654700307</v>
      </c>
      <c r="N248" s="72">
        <v>24.4</v>
      </c>
      <c r="O248" s="72">
        <v>22.2</v>
      </c>
      <c r="P248" s="37" t="s">
        <v>904</v>
      </c>
    </row>
    <row r="249" spans="1:16" x14ac:dyDescent="0.2">
      <c r="A249" s="37">
        <v>1520080702</v>
      </c>
      <c r="B249" s="37" t="s">
        <v>209</v>
      </c>
      <c r="C249" s="38">
        <v>39639</v>
      </c>
      <c r="D249" s="39">
        <v>14.5</v>
      </c>
      <c r="F249" s="39">
        <f t="shared" si="6"/>
        <v>4.4196</v>
      </c>
      <c r="G249" s="39">
        <f t="shared" si="7"/>
        <v>38.586031110758313</v>
      </c>
      <c r="O249" s="72">
        <v>26.7</v>
      </c>
      <c r="P249" s="37" t="s">
        <v>906</v>
      </c>
    </row>
    <row r="250" spans="1:16" x14ac:dyDescent="0.2">
      <c r="A250" s="37">
        <v>1520080703</v>
      </c>
      <c r="B250" s="37" t="s">
        <v>209</v>
      </c>
      <c r="C250" s="38">
        <v>39647</v>
      </c>
      <c r="D250" s="39">
        <v>14</v>
      </c>
      <c r="F250" s="39">
        <f t="shared" si="6"/>
        <v>4.2671999999999999</v>
      </c>
      <c r="G250" s="39">
        <f t="shared" si="7"/>
        <v>39.091697029238723</v>
      </c>
      <c r="I250" s="37">
        <v>4.8899999999999997</v>
      </c>
      <c r="K250" s="71">
        <f>(9.81*(LN(I250)))+30.6</f>
        <v>46.170356497205319</v>
      </c>
      <c r="O250" s="72">
        <v>24.4</v>
      </c>
      <c r="P250" s="37" t="s">
        <v>447</v>
      </c>
    </row>
    <row r="251" spans="1:16" x14ac:dyDescent="0.2">
      <c r="A251" s="37">
        <v>1520080801</v>
      </c>
      <c r="B251" s="37" t="s">
        <v>209</v>
      </c>
      <c r="C251" s="38">
        <v>39661</v>
      </c>
      <c r="D251" s="39">
        <v>15</v>
      </c>
      <c r="F251" s="39">
        <f t="shared" si="6"/>
        <v>4.5720000000000001</v>
      </c>
      <c r="G251" s="39">
        <f t="shared" si="7"/>
        <v>38.097509751111744</v>
      </c>
      <c r="I251" s="37">
        <v>1.93</v>
      </c>
      <c r="K251" s="71">
        <f>(9.81*(LN(I251)))+30.6</f>
        <v>37.050271228613752</v>
      </c>
      <c r="N251" s="72">
        <v>24.4</v>
      </c>
      <c r="O251" s="72">
        <v>23.3</v>
      </c>
      <c r="P251" s="37" t="s">
        <v>907</v>
      </c>
    </row>
    <row r="252" spans="1:16" x14ac:dyDescent="0.2">
      <c r="A252" s="37">
        <v>1520080802</v>
      </c>
      <c r="B252" s="37" t="s">
        <v>209</v>
      </c>
      <c r="C252" s="38">
        <v>39676</v>
      </c>
      <c r="D252" s="39">
        <v>14.5</v>
      </c>
      <c r="F252" s="39">
        <f t="shared" si="6"/>
        <v>4.4196</v>
      </c>
      <c r="G252" s="39">
        <f t="shared" si="7"/>
        <v>38.586031110758313</v>
      </c>
      <c r="I252" s="37">
        <v>2.85</v>
      </c>
      <c r="K252" s="71">
        <f>(9.81*(LN(I252)))+30.6</f>
        <v>40.874199333892285</v>
      </c>
      <c r="N252" s="72">
        <v>23.3</v>
      </c>
      <c r="O252" s="72">
        <v>24.4</v>
      </c>
      <c r="P252" s="37" t="s">
        <v>908</v>
      </c>
    </row>
    <row r="253" spans="1:16" x14ac:dyDescent="0.2">
      <c r="A253" s="37">
        <v>1520080803</v>
      </c>
      <c r="B253" s="37" t="s">
        <v>209</v>
      </c>
      <c r="C253" s="38">
        <v>39685</v>
      </c>
      <c r="D253" s="39">
        <v>14.5</v>
      </c>
      <c r="F253" s="39">
        <f t="shared" si="6"/>
        <v>4.4196</v>
      </c>
      <c r="G253" s="39">
        <f t="shared" si="7"/>
        <v>38.586031110758313</v>
      </c>
      <c r="O253" s="72">
        <v>20</v>
      </c>
      <c r="P253" s="37" t="s">
        <v>909</v>
      </c>
    </row>
    <row r="254" spans="1:16" x14ac:dyDescent="0.2">
      <c r="A254" s="37">
        <v>1520080901</v>
      </c>
      <c r="B254" s="37" t="s">
        <v>209</v>
      </c>
      <c r="C254" s="38">
        <v>39692</v>
      </c>
      <c r="D254" s="39">
        <v>15</v>
      </c>
      <c r="F254" s="39">
        <f t="shared" si="6"/>
        <v>4.5720000000000001</v>
      </c>
      <c r="G254" s="39">
        <f t="shared" si="7"/>
        <v>38.097509751111744</v>
      </c>
      <c r="I254" s="37">
        <v>2.5299999999999998</v>
      </c>
      <c r="K254" s="71">
        <f>(9.81*(LN(I254)))+30.6</f>
        <v>39.705831359873798</v>
      </c>
      <c r="N254" s="72">
        <v>24.4</v>
      </c>
      <c r="O254" s="72">
        <v>23.3</v>
      </c>
      <c r="P254" s="37" t="s">
        <v>909</v>
      </c>
    </row>
    <row r="255" spans="1:16" x14ac:dyDescent="0.2">
      <c r="A255" s="37">
        <v>1520080902</v>
      </c>
      <c r="B255" s="37" t="s">
        <v>209</v>
      </c>
      <c r="C255" s="38">
        <v>39714</v>
      </c>
      <c r="D255" s="39">
        <v>15</v>
      </c>
      <c r="E255" s="39">
        <f>AVERAGE(D245:D253)</f>
        <v>14.722222222222221</v>
      </c>
      <c r="F255" s="39">
        <f t="shared" si="6"/>
        <v>4.5720000000000001</v>
      </c>
      <c r="G255" s="39">
        <f t="shared" si="7"/>
        <v>38.097509751111744</v>
      </c>
      <c r="H255" s="39">
        <f>AVERAGE(G245:G253)</f>
        <v>38.379727368708245</v>
      </c>
      <c r="I255" s="37">
        <v>2.77</v>
      </c>
      <c r="J255" s="39">
        <f>AVERAGE(I245:I253)</f>
        <v>2.5679999999999996</v>
      </c>
      <c r="K255" s="71">
        <f>(9.81*(LN(I255)))+30.6</f>
        <v>40.594892211154615</v>
      </c>
      <c r="L255" s="39">
        <f>AVERAGE(K245:K253)</f>
        <v>38.712655660274862</v>
      </c>
      <c r="M255" s="45">
        <f>AVERAGE(L255,H255)</f>
        <v>38.546191514491554</v>
      </c>
      <c r="O255" s="72">
        <v>25.6</v>
      </c>
      <c r="P255" s="37" t="s">
        <v>909</v>
      </c>
    </row>
    <row r="256" spans="1:16" x14ac:dyDescent="0.2">
      <c r="A256" s="37">
        <v>1520090601</v>
      </c>
      <c r="B256" s="37" t="s">
        <v>209</v>
      </c>
      <c r="C256" s="38">
        <v>39978</v>
      </c>
      <c r="D256" s="39">
        <v>15.5</v>
      </c>
      <c r="F256" s="39">
        <f t="shared" si="6"/>
        <v>4.7244000000000002</v>
      </c>
      <c r="G256" s="39">
        <f t="shared" si="7"/>
        <v>37.625008404232446</v>
      </c>
      <c r="I256" s="37">
        <v>1.3</v>
      </c>
      <c r="K256" s="71">
        <f>(9.81*(LN(I256)))+30.6</f>
        <v>33.173793434426088</v>
      </c>
      <c r="O256" s="72">
        <v>17.8</v>
      </c>
      <c r="P256" s="37" t="s">
        <v>1121</v>
      </c>
    </row>
    <row r="257" spans="1:16" x14ac:dyDescent="0.2">
      <c r="A257" s="37">
        <v>1520090602</v>
      </c>
      <c r="B257" s="37" t="s">
        <v>209</v>
      </c>
      <c r="C257" s="38">
        <v>39987</v>
      </c>
      <c r="D257" s="39">
        <v>15.5</v>
      </c>
      <c r="F257" s="39">
        <f t="shared" si="6"/>
        <v>4.7244000000000002</v>
      </c>
      <c r="G257" s="39">
        <f t="shared" si="7"/>
        <v>37.625008404232446</v>
      </c>
      <c r="I257" s="38"/>
      <c r="O257" s="72">
        <v>26.1</v>
      </c>
      <c r="P257" s="37" t="s">
        <v>1122</v>
      </c>
    </row>
    <row r="258" spans="1:16" x14ac:dyDescent="0.2">
      <c r="A258" s="37">
        <v>1520090701</v>
      </c>
      <c r="B258" s="37" t="s">
        <v>209</v>
      </c>
      <c r="C258" s="38">
        <v>40013</v>
      </c>
      <c r="D258" s="39">
        <v>13.5</v>
      </c>
      <c r="F258" s="39">
        <f t="shared" ref="F258:F288" si="9">D258*0.3048</f>
        <v>4.1147999999999998</v>
      </c>
      <c r="G258" s="39">
        <f t="shared" ref="G258:G288" si="10" xml:space="preserve"> 60-(14.41*(LN(F258)))</f>
        <v>39.615754781741025</v>
      </c>
      <c r="I258" s="37">
        <v>4.4000000000000004</v>
      </c>
      <c r="K258" s="71">
        <f>(9.81*(LN(I258)))+30.6</f>
        <v>45.134540546466553</v>
      </c>
      <c r="O258" s="72">
        <v>22.2</v>
      </c>
      <c r="P258" s="37" t="s">
        <v>1123</v>
      </c>
    </row>
    <row r="259" spans="1:16" x14ac:dyDescent="0.2">
      <c r="A259" s="37">
        <v>1520090702</v>
      </c>
      <c r="B259" s="37" t="s">
        <v>209</v>
      </c>
      <c r="C259" s="38">
        <v>40020</v>
      </c>
      <c r="D259" s="39">
        <v>13.5</v>
      </c>
      <c r="F259" s="39">
        <f t="shared" si="9"/>
        <v>4.1147999999999998</v>
      </c>
      <c r="G259" s="39">
        <f t="shared" si="10"/>
        <v>39.615754781741025</v>
      </c>
      <c r="I259" s="38"/>
      <c r="O259" s="72">
        <v>21.1</v>
      </c>
      <c r="P259" s="37" t="s">
        <v>1124</v>
      </c>
    </row>
    <row r="260" spans="1:16" x14ac:dyDescent="0.2">
      <c r="A260" s="37">
        <v>1520090801</v>
      </c>
      <c r="B260" s="37" t="s">
        <v>209</v>
      </c>
      <c r="C260" s="38">
        <v>40026</v>
      </c>
      <c r="D260" s="39">
        <v>13.5</v>
      </c>
      <c r="F260" s="39">
        <f t="shared" si="9"/>
        <v>4.1147999999999998</v>
      </c>
      <c r="G260" s="39">
        <f t="shared" si="10"/>
        <v>39.615754781741025</v>
      </c>
      <c r="I260" s="37">
        <v>3.6</v>
      </c>
      <c r="K260" s="71">
        <f>(9.81*(LN(I260)))+30.6</f>
        <v>43.165961023982852</v>
      </c>
      <c r="O260" s="72">
        <v>17.8</v>
      </c>
      <c r="P260" s="37" t="s">
        <v>1125</v>
      </c>
    </row>
    <row r="261" spans="1:16" x14ac:dyDescent="0.2">
      <c r="A261" s="37">
        <v>1520090802</v>
      </c>
      <c r="B261" s="37" t="s">
        <v>209</v>
      </c>
      <c r="C261" s="38">
        <v>40032</v>
      </c>
      <c r="D261" s="39">
        <v>15</v>
      </c>
      <c r="F261" s="39">
        <f t="shared" si="9"/>
        <v>4.5720000000000001</v>
      </c>
      <c r="G261" s="39">
        <f t="shared" si="10"/>
        <v>38.097509751111744</v>
      </c>
      <c r="I261" s="38"/>
      <c r="O261" s="72">
        <v>20</v>
      </c>
      <c r="P261" s="37" t="s">
        <v>1126</v>
      </c>
    </row>
    <row r="262" spans="1:16" x14ac:dyDescent="0.2">
      <c r="A262" s="37">
        <v>1520090803</v>
      </c>
      <c r="B262" s="37" t="s">
        <v>209</v>
      </c>
      <c r="C262" s="38">
        <v>40042</v>
      </c>
      <c r="D262" s="39">
        <v>14</v>
      </c>
      <c r="F262" s="39">
        <f t="shared" si="9"/>
        <v>4.2671999999999999</v>
      </c>
      <c r="G262" s="39">
        <f t="shared" si="10"/>
        <v>39.091697029238723</v>
      </c>
      <c r="I262" s="37">
        <v>3.7</v>
      </c>
      <c r="K262" s="71">
        <f>(9.81*(LN(I262)))+30.6</f>
        <v>43.434744960768256</v>
      </c>
      <c r="O262" s="72">
        <v>26.7</v>
      </c>
      <c r="P262" s="37" t="s">
        <v>1127</v>
      </c>
    </row>
    <row r="263" spans="1:16" x14ac:dyDescent="0.2">
      <c r="A263" s="37">
        <v>1520090804</v>
      </c>
      <c r="B263" s="37" t="s">
        <v>209</v>
      </c>
      <c r="C263" s="38">
        <v>40049</v>
      </c>
      <c r="D263" s="39">
        <v>14.5</v>
      </c>
      <c r="F263" s="39">
        <f t="shared" si="9"/>
        <v>4.4196</v>
      </c>
      <c r="G263" s="39">
        <f t="shared" si="10"/>
        <v>38.586031110758313</v>
      </c>
      <c r="I263" s="38"/>
      <c r="O263" s="72">
        <v>25.6</v>
      </c>
      <c r="P263" s="37" t="s">
        <v>1128</v>
      </c>
    </row>
    <row r="264" spans="1:16" x14ac:dyDescent="0.2">
      <c r="A264" s="37">
        <v>1520090901</v>
      </c>
      <c r="B264" s="37" t="s">
        <v>209</v>
      </c>
      <c r="C264" s="38">
        <v>40057</v>
      </c>
      <c r="D264" s="39">
        <v>14.5</v>
      </c>
      <c r="F264" s="39">
        <f t="shared" si="9"/>
        <v>4.4196</v>
      </c>
      <c r="G264" s="39">
        <f t="shared" si="10"/>
        <v>38.586031110758313</v>
      </c>
      <c r="I264" s="37">
        <v>4.0999999999999996</v>
      </c>
      <c r="K264" s="71">
        <f>(9.81*(LN(I264)))+30.6</f>
        <v>44.441782212097671</v>
      </c>
      <c r="O264" s="72">
        <v>14.4</v>
      </c>
      <c r="P264" s="37" t="s">
        <v>420</v>
      </c>
    </row>
    <row r="265" spans="1:16" x14ac:dyDescent="0.2">
      <c r="A265" s="37">
        <v>1520090902</v>
      </c>
      <c r="B265" s="37" t="s">
        <v>209</v>
      </c>
      <c r="C265" s="38">
        <v>40063</v>
      </c>
      <c r="D265" s="39">
        <v>15</v>
      </c>
      <c r="F265" s="39">
        <f t="shared" si="9"/>
        <v>4.5720000000000001</v>
      </c>
      <c r="G265" s="39">
        <f t="shared" si="10"/>
        <v>38.097509751111744</v>
      </c>
      <c r="O265" s="72">
        <v>25.6</v>
      </c>
      <c r="P265" s="37" t="s">
        <v>420</v>
      </c>
    </row>
    <row r="266" spans="1:16" x14ac:dyDescent="0.2">
      <c r="A266" s="37">
        <v>1520090903</v>
      </c>
      <c r="B266" s="37" t="s">
        <v>209</v>
      </c>
      <c r="C266" s="38">
        <v>40067</v>
      </c>
      <c r="D266" s="39">
        <v>15.5</v>
      </c>
      <c r="E266" s="39">
        <f>AVERAGE(D256:D263)</f>
        <v>14.375</v>
      </c>
      <c r="F266" s="39">
        <f t="shared" si="9"/>
        <v>4.7244000000000002</v>
      </c>
      <c r="G266" s="39">
        <f t="shared" si="10"/>
        <v>37.625008404232446</v>
      </c>
      <c r="H266" s="39">
        <f>AVERAGE(G256:G263)</f>
        <v>38.734064880599597</v>
      </c>
      <c r="I266" s="37">
        <v>3.1</v>
      </c>
      <c r="J266" s="39">
        <f>AVERAGE(I256:I263)</f>
        <v>3.25</v>
      </c>
      <c r="K266" s="71">
        <f>(9.81*(LN(I266)))+30.6</f>
        <v>41.699054713727698</v>
      </c>
      <c r="L266" s="39">
        <f>AVERAGE(K256:K263)</f>
        <v>41.227259991410939</v>
      </c>
      <c r="M266" s="45">
        <f>AVERAGE(L266,H266)</f>
        <v>39.980662436005268</v>
      </c>
      <c r="O266" s="72">
        <v>21.1</v>
      </c>
      <c r="P266" s="37" t="s">
        <v>1129</v>
      </c>
    </row>
    <row r="267" spans="1:16" x14ac:dyDescent="0.2">
      <c r="A267" s="37">
        <v>1520100701</v>
      </c>
      <c r="B267" s="37" t="s">
        <v>209</v>
      </c>
      <c r="C267" s="38">
        <v>40366</v>
      </c>
      <c r="D267" s="39">
        <v>13.5</v>
      </c>
      <c r="F267" s="39">
        <f t="shared" si="9"/>
        <v>4.1147999999999998</v>
      </c>
      <c r="G267" s="39">
        <f t="shared" si="10"/>
        <v>39.615754781741025</v>
      </c>
      <c r="I267" s="46">
        <v>2.4</v>
      </c>
      <c r="K267" s="71">
        <f>(9.81*(LN(I267)))+30.6</f>
        <v>39.188348313441757</v>
      </c>
      <c r="O267" s="72">
        <v>27.22</v>
      </c>
      <c r="P267" s="37" t="s">
        <v>1248</v>
      </c>
    </row>
    <row r="268" spans="1:16" x14ac:dyDescent="0.2">
      <c r="A268" s="37">
        <v>1520100702</v>
      </c>
      <c r="B268" s="37" t="s">
        <v>209</v>
      </c>
      <c r="C268" s="38">
        <v>40378</v>
      </c>
      <c r="D268" s="39">
        <v>13</v>
      </c>
      <c r="F268" s="39">
        <f t="shared" si="9"/>
        <v>3.9624000000000001</v>
      </c>
      <c r="G268" s="39">
        <f t="shared" si="10"/>
        <v>40.159592907973853</v>
      </c>
      <c r="I268" s="46">
        <v>3.1</v>
      </c>
      <c r="K268" s="71">
        <f>(9.81*(LN(I268)))+30.6</f>
        <v>41.699054713727698</v>
      </c>
      <c r="O268" s="72">
        <v>24.4</v>
      </c>
      <c r="P268" s="37" t="s">
        <v>1249</v>
      </c>
    </row>
    <row r="269" spans="1:16" x14ac:dyDescent="0.2">
      <c r="A269" s="37">
        <v>1520100703</v>
      </c>
      <c r="B269" s="37" t="s">
        <v>209</v>
      </c>
      <c r="C269" s="38">
        <v>40385</v>
      </c>
      <c r="D269" s="39">
        <v>12.5</v>
      </c>
      <c r="F269" s="39">
        <f t="shared" si="9"/>
        <v>3.81</v>
      </c>
      <c r="G269" s="39">
        <f t="shared" si="10"/>
        <v>40.724763384512634</v>
      </c>
      <c r="H269" s="78"/>
      <c r="I269" s="46">
        <v>2.2999999999999998</v>
      </c>
      <c r="K269" s="71">
        <f>(9.81*(LN(I269)))+30.6</f>
        <v>38.770838495993374</v>
      </c>
      <c r="O269" s="72">
        <v>26.7</v>
      </c>
      <c r="P269" s="37" t="s">
        <v>1250</v>
      </c>
    </row>
    <row r="270" spans="1:16" x14ac:dyDescent="0.2">
      <c r="A270" s="37">
        <v>1520100801</v>
      </c>
      <c r="B270" s="37" t="s">
        <v>209</v>
      </c>
      <c r="C270" s="38">
        <v>40398</v>
      </c>
      <c r="D270" s="39">
        <v>13.5</v>
      </c>
      <c r="F270" s="39">
        <f t="shared" si="9"/>
        <v>4.1147999999999998</v>
      </c>
      <c r="G270" s="39">
        <f t="shared" si="10"/>
        <v>39.615754781741025</v>
      </c>
      <c r="H270" s="78"/>
      <c r="O270" s="72">
        <v>25</v>
      </c>
      <c r="P270" s="37" t="s">
        <v>1251</v>
      </c>
    </row>
    <row r="271" spans="1:16" x14ac:dyDescent="0.2">
      <c r="A271" s="37">
        <v>1520100802</v>
      </c>
      <c r="B271" s="37" t="s">
        <v>209</v>
      </c>
      <c r="C271" s="38">
        <v>40406</v>
      </c>
      <c r="D271" s="39">
        <v>13.5</v>
      </c>
      <c r="F271" s="39">
        <f t="shared" si="9"/>
        <v>4.1147999999999998</v>
      </c>
      <c r="G271" s="39">
        <f t="shared" si="10"/>
        <v>39.615754781741025</v>
      </c>
      <c r="H271" s="78"/>
      <c r="O271" s="72">
        <v>27.8</v>
      </c>
      <c r="P271" s="37" t="s">
        <v>1252</v>
      </c>
    </row>
    <row r="272" spans="1:16" x14ac:dyDescent="0.2">
      <c r="A272" s="37">
        <v>1520100803</v>
      </c>
      <c r="B272" s="37" t="s">
        <v>209</v>
      </c>
      <c r="C272" s="38">
        <v>40412</v>
      </c>
      <c r="D272" s="39">
        <v>12.5</v>
      </c>
      <c r="F272" s="39">
        <f t="shared" si="9"/>
        <v>3.81</v>
      </c>
      <c r="G272" s="39">
        <f t="shared" si="10"/>
        <v>40.724763384512634</v>
      </c>
      <c r="H272" s="78"/>
      <c r="I272" s="46">
        <v>4.9000000000000004</v>
      </c>
      <c r="K272" s="71">
        <f>(9.81*(LN(I272)))+30.6</f>
        <v>46.190397362193664</v>
      </c>
      <c r="O272" s="72">
        <v>21.1</v>
      </c>
      <c r="P272" s="37" t="s">
        <v>428</v>
      </c>
    </row>
    <row r="273" spans="1:19" x14ac:dyDescent="0.2">
      <c r="A273" s="37">
        <v>1520100804</v>
      </c>
      <c r="B273" s="37" t="s">
        <v>209</v>
      </c>
      <c r="C273" s="38">
        <v>40420</v>
      </c>
      <c r="D273" s="39">
        <v>13</v>
      </c>
      <c r="F273" s="39">
        <f t="shared" si="9"/>
        <v>3.9624000000000001</v>
      </c>
      <c r="G273" s="39">
        <f t="shared" si="10"/>
        <v>40.159592907973853</v>
      </c>
      <c r="H273" s="78"/>
      <c r="O273" s="72">
        <v>28.9</v>
      </c>
      <c r="P273" s="37" t="s">
        <v>1253</v>
      </c>
    </row>
    <row r="274" spans="1:19" x14ac:dyDescent="0.2">
      <c r="A274" s="37">
        <v>1520100901</v>
      </c>
      <c r="B274" s="37" t="s">
        <v>209</v>
      </c>
      <c r="C274" s="38">
        <v>40427</v>
      </c>
      <c r="D274" s="39">
        <v>12.5</v>
      </c>
      <c r="F274" s="39">
        <f t="shared" si="9"/>
        <v>3.81</v>
      </c>
      <c r="G274" s="39">
        <f t="shared" si="10"/>
        <v>40.724763384512634</v>
      </c>
      <c r="H274" s="78"/>
      <c r="I274" s="46">
        <v>3.2</v>
      </c>
      <c r="K274" s="71">
        <f>(9.81*(LN(I274)))+30.6</f>
        <v>42.01050944419373</v>
      </c>
      <c r="O274" s="72">
        <v>17.8</v>
      </c>
      <c r="P274" s="37" t="s">
        <v>1254</v>
      </c>
    </row>
    <row r="275" spans="1:19" x14ac:dyDescent="0.2">
      <c r="A275" s="37">
        <v>1520100902</v>
      </c>
      <c r="B275" s="37" t="s">
        <v>209</v>
      </c>
      <c r="C275" s="38">
        <v>40436</v>
      </c>
      <c r="D275" s="39">
        <v>14</v>
      </c>
      <c r="F275" s="39">
        <f t="shared" si="9"/>
        <v>4.2671999999999999</v>
      </c>
      <c r="G275" s="39">
        <f t="shared" si="10"/>
        <v>39.091697029238723</v>
      </c>
      <c r="I275" s="46">
        <v>3.7</v>
      </c>
      <c r="K275" s="71">
        <f>(9.81*(LN(I275)))+30.6</f>
        <v>43.434744960768256</v>
      </c>
      <c r="L275" s="39"/>
      <c r="M275" s="45" t="e">
        <f>AVERAGE(L275,H275)</f>
        <v>#DIV/0!</v>
      </c>
      <c r="O275" s="72">
        <v>15.6</v>
      </c>
      <c r="P275" s="37" t="s">
        <v>420</v>
      </c>
    </row>
    <row r="276" spans="1:19" x14ac:dyDescent="0.2">
      <c r="A276" s="37">
        <v>1520110701</v>
      </c>
      <c r="B276" s="37" t="s">
        <v>209</v>
      </c>
      <c r="C276" s="38">
        <v>40737</v>
      </c>
      <c r="D276" s="39">
        <v>12.5</v>
      </c>
      <c r="F276" s="39">
        <f t="shared" si="9"/>
        <v>3.81</v>
      </c>
      <c r="G276" s="39">
        <f t="shared" si="10"/>
        <v>40.724763384512634</v>
      </c>
      <c r="I276" s="52">
        <v>3.25</v>
      </c>
      <c r="K276" s="71">
        <f>(9.81*(LN(I276)))+30.6</f>
        <v>42.162605514111547</v>
      </c>
      <c r="O276" s="72">
        <v>21.111111111111111</v>
      </c>
      <c r="P276" s="36" t="s">
        <v>1516</v>
      </c>
      <c r="R276" s="37">
        <v>70</v>
      </c>
      <c r="S276" s="37">
        <f t="shared" ref="S276:S288" si="11">(R276-32)*(5/9)</f>
        <v>21.111111111111111</v>
      </c>
    </row>
    <row r="277" spans="1:19" x14ac:dyDescent="0.2">
      <c r="A277" s="37">
        <v>1520110702</v>
      </c>
      <c r="B277" s="37" t="s">
        <v>209</v>
      </c>
      <c r="C277" s="38">
        <v>40744</v>
      </c>
      <c r="D277" s="39">
        <v>12</v>
      </c>
      <c r="F277" s="39">
        <f t="shared" si="9"/>
        <v>3.6576000000000004</v>
      </c>
      <c r="G277" s="39">
        <f t="shared" si="10"/>
        <v>41.313008325549511</v>
      </c>
      <c r="I277" s="52">
        <v>2.0499999999999998</v>
      </c>
      <c r="K277" s="71">
        <f>(9.81*(LN(I277)))+30.6</f>
        <v>37.642008370804611</v>
      </c>
      <c r="O277" s="72">
        <v>26.666666666666668</v>
      </c>
      <c r="P277" s="36" t="s">
        <v>1517</v>
      </c>
      <c r="R277" s="37">
        <v>80</v>
      </c>
      <c r="S277" s="37">
        <f t="shared" si="11"/>
        <v>26.666666666666668</v>
      </c>
    </row>
    <row r="278" spans="1:19" x14ac:dyDescent="0.2">
      <c r="A278" s="37">
        <v>1520110801</v>
      </c>
      <c r="B278" s="37" t="s">
        <v>209</v>
      </c>
      <c r="C278" s="38">
        <v>40756</v>
      </c>
      <c r="D278" s="39">
        <v>11</v>
      </c>
      <c r="F278" s="39">
        <f t="shared" si="9"/>
        <v>3.3528000000000002</v>
      </c>
      <c r="G278" s="39">
        <f t="shared" si="10"/>
        <v>42.566842267970074</v>
      </c>
      <c r="H278" s="78"/>
      <c r="I278" s="52"/>
      <c r="O278" s="72">
        <v>26.111111111111111</v>
      </c>
      <c r="P278" s="36" t="s">
        <v>1518</v>
      </c>
      <c r="R278" s="37">
        <v>79</v>
      </c>
      <c r="S278" s="37">
        <f t="shared" si="11"/>
        <v>26.111111111111111</v>
      </c>
    </row>
    <row r="279" spans="1:19" x14ac:dyDescent="0.2">
      <c r="A279" s="37">
        <v>1520110802</v>
      </c>
      <c r="B279" s="37" t="s">
        <v>209</v>
      </c>
      <c r="C279" s="38">
        <v>40766</v>
      </c>
      <c r="D279" s="39">
        <v>12</v>
      </c>
      <c r="F279" s="39">
        <f t="shared" si="9"/>
        <v>3.6576000000000004</v>
      </c>
      <c r="G279" s="39">
        <f t="shared" si="10"/>
        <v>41.313008325549511</v>
      </c>
      <c r="H279" s="78"/>
      <c r="I279" s="52">
        <v>3.56</v>
      </c>
      <c r="K279" s="71">
        <f>(9.81*(LN(I279)))+30.6</f>
        <v>43.056350945115241</v>
      </c>
      <c r="O279" s="72">
        <v>25.555555555555557</v>
      </c>
      <c r="P279" s="36" t="s">
        <v>1519</v>
      </c>
      <c r="R279" s="37">
        <v>78</v>
      </c>
      <c r="S279" s="37">
        <f t="shared" si="11"/>
        <v>25.555555555555557</v>
      </c>
    </row>
    <row r="280" spans="1:19" x14ac:dyDescent="0.2">
      <c r="A280" s="37">
        <v>1520110803</v>
      </c>
      <c r="B280" s="37" t="s">
        <v>209</v>
      </c>
      <c r="C280" s="38">
        <v>40773</v>
      </c>
      <c r="D280" s="39">
        <v>12</v>
      </c>
      <c r="F280" s="39">
        <f t="shared" si="9"/>
        <v>3.6576000000000004</v>
      </c>
      <c r="G280" s="39">
        <f t="shared" si="10"/>
        <v>41.313008325549511</v>
      </c>
      <c r="H280" s="78"/>
      <c r="I280" s="52"/>
      <c r="O280" s="72">
        <v>27.777777777777779</v>
      </c>
      <c r="P280" s="36" t="s">
        <v>1520</v>
      </c>
      <c r="R280" s="37">
        <v>82</v>
      </c>
      <c r="S280" s="37">
        <f t="shared" si="11"/>
        <v>27.777777777777779</v>
      </c>
    </row>
    <row r="281" spans="1:19" x14ac:dyDescent="0.2">
      <c r="A281" s="37">
        <v>1520110901</v>
      </c>
      <c r="B281" s="37" t="s">
        <v>209</v>
      </c>
      <c r="C281" s="38">
        <v>40787</v>
      </c>
      <c r="D281" s="39">
        <v>12.5</v>
      </c>
      <c r="F281" s="39">
        <f t="shared" si="9"/>
        <v>3.81</v>
      </c>
      <c r="G281" s="39">
        <f t="shared" si="10"/>
        <v>40.724763384512634</v>
      </c>
      <c r="H281" s="78"/>
      <c r="I281" s="52">
        <v>4</v>
      </c>
      <c r="K281" s="71">
        <f>(9.81*(LN(I281)))+30.6</f>
        <v>44.199547682586129</v>
      </c>
      <c r="O281" s="72">
        <v>25.555555555555557</v>
      </c>
      <c r="P281" s="36" t="s">
        <v>1521</v>
      </c>
      <c r="R281" s="37">
        <v>78</v>
      </c>
      <c r="S281" s="37">
        <f t="shared" si="11"/>
        <v>25.555555555555557</v>
      </c>
    </row>
    <row r="282" spans="1:19" x14ac:dyDescent="0.2">
      <c r="A282" s="37">
        <v>1520110902</v>
      </c>
      <c r="B282" s="37" t="s">
        <v>209</v>
      </c>
      <c r="C282" s="38">
        <v>40793</v>
      </c>
      <c r="D282" s="39">
        <v>13.5</v>
      </c>
      <c r="F282" s="39">
        <f t="shared" si="9"/>
        <v>4.1147999999999998</v>
      </c>
      <c r="G282" s="39">
        <f t="shared" si="10"/>
        <v>39.615754781741025</v>
      </c>
      <c r="I282" s="52"/>
      <c r="L282" s="39"/>
      <c r="M282" s="45" t="e">
        <f>AVERAGE(L282,H282)</f>
        <v>#DIV/0!</v>
      </c>
      <c r="O282" s="72">
        <v>15.555555555555557</v>
      </c>
      <c r="P282" s="36" t="s">
        <v>1522</v>
      </c>
      <c r="R282" s="37">
        <v>60</v>
      </c>
      <c r="S282" s="37">
        <f t="shared" si="11"/>
        <v>15.555555555555557</v>
      </c>
    </row>
    <row r="283" spans="1:19" x14ac:dyDescent="0.2">
      <c r="A283" s="37">
        <v>1520120601</v>
      </c>
      <c r="B283" s="37" t="s">
        <v>209</v>
      </c>
      <c r="C283" s="38">
        <v>41083</v>
      </c>
      <c r="D283" s="39">
        <v>12</v>
      </c>
      <c r="F283" s="39">
        <f t="shared" si="9"/>
        <v>3.6576000000000004</v>
      </c>
      <c r="G283" s="39">
        <f t="shared" si="10"/>
        <v>41.313008325549511</v>
      </c>
      <c r="I283" s="71">
        <v>3.39</v>
      </c>
      <c r="K283" s="71">
        <f>(9.81*(LN(I283)))+30.6</f>
        <v>42.576341528859047</v>
      </c>
      <c r="N283" s="72">
        <v>24</v>
      </c>
      <c r="O283" s="39">
        <v>23.333333333333336</v>
      </c>
      <c r="P283" s="37" t="s">
        <v>1784</v>
      </c>
      <c r="R283" s="37">
        <v>74</v>
      </c>
      <c r="S283" s="37">
        <f t="shared" si="11"/>
        <v>23.333333333333336</v>
      </c>
    </row>
    <row r="284" spans="1:19" x14ac:dyDescent="0.2">
      <c r="A284" s="37">
        <v>1520120602</v>
      </c>
      <c r="B284" s="37" t="s">
        <v>209</v>
      </c>
      <c r="C284" s="38">
        <v>41090</v>
      </c>
      <c r="D284" s="39">
        <v>12</v>
      </c>
      <c r="F284" s="39">
        <f t="shared" si="9"/>
        <v>3.6576000000000004</v>
      </c>
      <c r="G284" s="39">
        <f t="shared" si="10"/>
        <v>41.313008325549511</v>
      </c>
      <c r="I284" s="71">
        <v>3.22</v>
      </c>
      <c r="K284" s="71">
        <f>(9.81*(LN(I284)))+30.6</f>
        <v>42.071631137247472</v>
      </c>
      <c r="N284" s="72">
        <v>26</v>
      </c>
      <c r="O284" s="39">
        <v>25.555555555555557</v>
      </c>
      <c r="P284" s="36" t="s">
        <v>1785</v>
      </c>
      <c r="R284" s="37">
        <v>78</v>
      </c>
      <c r="S284" s="37">
        <f t="shared" si="11"/>
        <v>25.555555555555557</v>
      </c>
    </row>
    <row r="285" spans="1:19" x14ac:dyDescent="0.2">
      <c r="A285" s="37">
        <v>1520120701</v>
      </c>
      <c r="B285" s="37" t="s">
        <v>209</v>
      </c>
      <c r="C285" s="38">
        <v>41096</v>
      </c>
      <c r="D285" s="39">
        <v>12.5</v>
      </c>
      <c r="F285" s="39">
        <f t="shared" si="9"/>
        <v>3.81</v>
      </c>
      <c r="G285" s="39">
        <f t="shared" si="10"/>
        <v>40.724763384512634</v>
      </c>
      <c r="I285" s="71">
        <v>3.14</v>
      </c>
      <c r="K285" s="71">
        <f>(9.81*(LN(I285)))+30.6</f>
        <v>41.824825667216793</v>
      </c>
      <c r="O285" s="39">
        <v>26.666666666666668</v>
      </c>
      <c r="P285" s="36" t="s">
        <v>1786</v>
      </c>
      <c r="R285" s="37">
        <v>80</v>
      </c>
      <c r="S285" s="37">
        <f t="shared" si="11"/>
        <v>26.666666666666668</v>
      </c>
    </row>
    <row r="286" spans="1:19" x14ac:dyDescent="0.2">
      <c r="A286" s="37">
        <v>1520120702</v>
      </c>
      <c r="B286" s="37" t="s">
        <v>209</v>
      </c>
      <c r="C286" s="38">
        <v>41105</v>
      </c>
      <c r="D286" s="39">
        <v>13.5</v>
      </c>
      <c r="F286" s="39">
        <f t="shared" si="9"/>
        <v>4.1147999999999998</v>
      </c>
      <c r="G286" s="39">
        <f t="shared" si="10"/>
        <v>39.615754781741025</v>
      </c>
      <c r="I286" s="71">
        <v>2.82</v>
      </c>
      <c r="K286" s="71">
        <f>(9.81*(LN(I286)))+30.6</f>
        <v>40.770388841359718</v>
      </c>
      <c r="N286" s="72">
        <v>26</v>
      </c>
      <c r="O286" s="39">
        <v>25.555555555555557</v>
      </c>
      <c r="P286" s="36" t="s">
        <v>1787</v>
      </c>
      <c r="R286" s="37">
        <v>78</v>
      </c>
      <c r="S286" s="37">
        <f t="shared" si="11"/>
        <v>25.555555555555557</v>
      </c>
    </row>
    <row r="287" spans="1:19" x14ac:dyDescent="0.2">
      <c r="A287" s="37">
        <v>1520120703</v>
      </c>
      <c r="B287" s="37" t="s">
        <v>209</v>
      </c>
      <c r="C287" s="38">
        <v>41110</v>
      </c>
      <c r="D287" s="39">
        <v>13</v>
      </c>
      <c r="F287" s="39">
        <f t="shared" si="9"/>
        <v>3.9624000000000001</v>
      </c>
      <c r="G287" s="39">
        <f t="shared" si="10"/>
        <v>40.159592907973853</v>
      </c>
      <c r="I287" s="71">
        <v>1.79</v>
      </c>
      <c r="K287" s="71">
        <f>(9.81*(LN(I287)))+30.6</f>
        <v>36.311535230754629</v>
      </c>
      <c r="N287" s="72">
        <v>25</v>
      </c>
      <c r="O287" s="39">
        <v>23.333333333333336</v>
      </c>
      <c r="P287" s="36" t="s">
        <v>1788</v>
      </c>
      <c r="R287" s="37">
        <v>74</v>
      </c>
      <c r="S287" s="37">
        <f t="shared" si="11"/>
        <v>23.333333333333336</v>
      </c>
    </row>
    <row r="288" spans="1:19" x14ac:dyDescent="0.2">
      <c r="A288" s="37">
        <v>1520120704</v>
      </c>
      <c r="B288" s="37" t="s">
        <v>209</v>
      </c>
      <c r="C288" s="38">
        <v>41119</v>
      </c>
      <c r="D288" s="39">
        <v>12</v>
      </c>
      <c r="F288" s="39">
        <f t="shared" si="9"/>
        <v>3.6576000000000004</v>
      </c>
      <c r="G288" s="39">
        <f t="shared" si="10"/>
        <v>41.313008325549511</v>
      </c>
      <c r="N288" s="72">
        <v>24</v>
      </c>
      <c r="O288" s="39">
        <v>23.888888888888889</v>
      </c>
      <c r="P288" s="36" t="s">
        <v>1789</v>
      </c>
      <c r="R288" s="37">
        <v>75</v>
      </c>
      <c r="S288" s="37">
        <f t="shared" si="11"/>
        <v>23.888888888888889</v>
      </c>
    </row>
    <row r="289" spans="1:19" x14ac:dyDescent="0.2">
      <c r="A289" s="37">
        <v>1520120801</v>
      </c>
      <c r="B289" s="37" t="s">
        <v>209</v>
      </c>
      <c r="C289" s="38">
        <v>41127</v>
      </c>
      <c r="O289" s="39"/>
      <c r="P289" s="36" t="s">
        <v>1790</v>
      </c>
    </row>
    <row r="290" spans="1:19" x14ac:dyDescent="0.2">
      <c r="A290" s="37">
        <v>1520120802</v>
      </c>
      <c r="B290" s="37" t="s">
        <v>209</v>
      </c>
      <c r="C290" s="38">
        <v>41134</v>
      </c>
      <c r="O290" s="39"/>
      <c r="P290" s="36" t="s">
        <v>1791</v>
      </c>
    </row>
    <row r="291" spans="1:19" x14ac:dyDescent="0.2">
      <c r="A291" s="37">
        <v>1520120803</v>
      </c>
      <c r="B291" s="37" t="s">
        <v>209</v>
      </c>
      <c r="C291" s="38">
        <v>41140</v>
      </c>
      <c r="D291" s="39">
        <v>12.5</v>
      </c>
      <c r="F291" s="39">
        <f t="shared" ref="F291:F298" si="12">D291*0.3048</f>
        <v>3.81</v>
      </c>
      <c r="G291" s="39">
        <f t="shared" ref="G291:G298" si="13" xml:space="preserve"> 60-(14.41*(LN(F291)))</f>
        <v>40.724763384512634</v>
      </c>
      <c r="I291" s="71">
        <v>2.14</v>
      </c>
      <c r="K291" s="71">
        <f t="shared" ref="K291:K299" si="14">(9.81*(LN(I291)))+30.6</f>
        <v>38.063505182821189</v>
      </c>
      <c r="N291" s="72">
        <v>21</v>
      </c>
      <c r="O291" s="39">
        <v>20</v>
      </c>
      <c r="P291" s="36" t="s">
        <v>1792</v>
      </c>
      <c r="R291" s="37">
        <v>68</v>
      </c>
      <c r="S291" s="37">
        <f t="shared" ref="S291:S305" si="15">(R291-32)*(5/9)</f>
        <v>20</v>
      </c>
    </row>
    <row r="292" spans="1:19" x14ac:dyDescent="0.2">
      <c r="A292" s="37">
        <v>1520120804</v>
      </c>
      <c r="B292" s="37" t="s">
        <v>209</v>
      </c>
      <c r="C292" s="38">
        <v>41146</v>
      </c>
      <c r="D292" s="39">
        <v>13</v>
      </c>
      <c r="F292" s="39">
        <f t="shared" si="12"/>
        <v>3.9624000000000001</v>
      </c>
      <c r="G292" s="39">
        <f t="shared" si="13"/>
        <v>40.159592907973853</v>
      </c>
      <c r="I292" s="71">
        <v>3.17</v>
      </c>
      <c r="K292" s="71">
        <f t="shared" si="14"/>
        <v>41.918106877192947</v>
      </c>
      <c r="N292" s="72">
        <v>20</v>
      </c>
      <c r="O292" s="39">
        <v>26.666666666666668</v>
      </c>
      <c r="P292" s="36" t="s">
        <v>1793</v>
      </c>
      <c r="R292" s="37">
        <v>80</v>
      </c>
      <c r="S292" s="37">
        <f t="shared" si="15"/>
        <v>26.666666666666668</v>
      </c>
    </row>
    <row r="293" spans="1:19" x14ac:dyDescent="0.2">
      <c r="A293" s="37">
        <v>1520120901</v>
      </c>
      <c r="B293" s="37" t="s">
        <v>209</v>
      </c>
      <c r="C293" s="38">
        <v>41153</v>
      </c>
      <c r="D293" s="39">
        <v>13</v>
      </c>
      <c r="F293" s="39">
        <f t="shared" si="12"/>
        <v>3.9624000000000001</v>
      </c>
      <c r="G293" s="39">
        <f t="shared" si="13"/>
        <v>40.159592907973853</v>
      </c>
      <c r="I293" s="71">
        <v>1.77</v>
      </c>
      <c r="K293" s="71">
        <f t="shared" si="14"/>
        <v>36.201309352006092</v>
      </c>
      <c r="N293" s="72">
        <v>21</v>
      </c>
      <c r="O293" s="39">
        <v>23.888888888888889</v>
      </c>
      <c r="P293" s="36" t="s">
        <v>1794</v>
      </c>
      <c r="R293" s="37">
        <v>75</v>
      </c>
      <c r="S293" s="37">
        <f t="shared" si="15"/>
        <v>23.888888888888889</v>
      </c>
    </row>
    <row r="294" spans="1:19" s="40" customFormat="1" x14ac:dyDescent="0.2">
      <c r="A294" s="40">
        <v>1520120902</v>
      </c>
      <c r="B294" s="40" t="s">
        <v>209</v>
      </c>
      <c r="C294" s="41">
        <v>41161</v>
      </c>
      <c r="D294" s="42">
        <v>14</v>
      </c>
      <c r="E294" s="42">
        <f>AVERAGE(D283:D292)</f>
        <v>12.5625</v>
      </c>
      <c r="F294" s="42">
        <f t="shared" si="12"/>
        <v>4.2671999999999999</v>
      </c>
      <c r="G294" s="42">
        <f t="shared" si="13"/>
        <v>39.091697029238723</v>
      </c>
      <c r="H294" s="42">
        <f>AVERAGE(G283:G292)</f>
        <v>40.665436542920311</v>
      </c>
      <c r="I294" s="326">
        <v>3.28</v>
      </c>
      <c r="J294" s="42">
        <f>AVERAGE(I283:I292)</f>
        <v>2.81</v>
      </c>
      <c r="K294" s="326">
        <f t="shared" si="14"/>
        <v>42.252743973705279</v>
      </c>
      <c r="L294" s="42">
        <f>AVERAGE(K283:K292)</f>
        <v>40.505190637921693</v>
      </c>
      <c r="M294" s="44">
        <f>AVERAGE(L294,H294)</f>
        <v>40.585313590421002</v>
      </c>
      <c r="N294" s="335">
        <v>17</v>
      </c>
      <c r="O294" s="42">
        <v>15.555555555555557</v>
      </c>
      <c r="P294" s="336" t="s">
        <v>1795</v>
      </c>
      <c r="R294" s="40">
        <v>60</v>
      </c>
      <c r="S294" s="40">
        <f t="shared" si="15"/>
        <v>15.555555555555557</v>
      </c>
    </row>
    <row r="295" spans="1:19" x14ac:dyDescent="0.2">
      <c r="A295" s="113">
        <f t="shared" ref="A295:A305" si="16">IF(MONTH(C295)=MONTH(C294),(A294+1),(67*100000000+(YEAR(C295)*10000)+(MONTH(C295)*100)+1))</f>
        <v>6720130601</v>
      </c>
      <c r="B295" s="37" t="s">
        <v>209</v>
      </c>
      <c r="C295" s="38">
        <v>41437</v>
      </c>
      <c r="D295" s="39">
        <v>14</v>
      </c>
      <c r="F295" s="39">
        <f t="shared" si="12"/>
        <v>4.2671999999999999</v>
      </c>
      <c r="G295" s="39">
        <f t="shared" si="13"/>
        <v>39.091697029238723</v>
      </c>
      <c r="I295" s="71">
        <v>1.31</v>
      </c>
      <c r="K295" s="71">
        <f t="shared" si="14"/>
        <v>33.248966216060126</v>
      </c>
      <c r="N295" s="72">
        <v>21</v>
      </c>
      <c r="O295" s="72">
        <v>23.333333333333336</v>
      </c>
      <c r="P295" s="48" t="s">
        <v>2328</v>
      </c>
      <c r="R295" s="36">
        <v>74</v>
      </c>
      <c r="S295" s="36">
        <f t="shared" si="15"/>
        <v>23.333333333333336</v>
      </c>
    </row>
    <row r="296" spans="1:19" x14ac:dyDescent="0.2">
      <c r="A296" s="113">
        <f t="shared" si="16"/>
        <v>6720130602</v>
      </c>
      <c r="B296" s="37" t="s">
        <v>209</v>
      </c>
      <c r="C296" s="38">
        <v>41446</v>
      </c>
      <c r="D296" s="39">
        <v>14</v>
      </c>
      <c r="F296" s="39">
        <f t="shared" si="12"/>
        <v>4.2671999999999999</v>
      </c>
      <c r="G296" s="39">
        <f t="shared" si="13"/>
        <v>39.091697029238723</v>
      </c>
      <c r="I296" s="71">
        <v>1.8</v>
      </c>
      <c r="K296" s="71">
        <f t="shared" si="14"/>
        <v>36.366187182689792</v>
      </c>
      <c r="N296" s="72">
        <v>21.1</v>
      </c>
      <c r="O296" s="72">
        <v>24.444444444444446</v>
      </c>
      <c r="P296" s="48" t="s">
        <v>2329</v>
      </c>
      <c r="R296" s="36">
        <v>76</v>
      </c>
      <c r="S296" s="36">
        <f t="shared" si="15"/>
        <v>24.444444444444446</v>
      </c>
    </row>
    <row r="297" spans="1:19" x14ac:dyDescent="0.2">
      <c r="A297" s="113">
        <f t="shared" si="16"/>
        <v>6720130701</v>
      </c>
      <c r="B297" s="37" t="s">
        <v>209</v>
      </c>
      <c r="C297" s="38">
        <v>41459</v>
      </c>
      <c r="D297" s="39">
        <v>14</v>
      </c>
      <c r="F297" s="39">
        <f t="shared" si="12"/>
        <v>4.2671999999999999</v>
      </c>
      <c r="G297" s="39">
        <f t="shared" si="13"/>
        <v>39.091697029238723</v>
      </c>
      <c r="I297" s="71">
        <v>1.83</v>
      </c>
      <c r="K297" s="71">
        <f t="shared" si="14"/>
        <v>36.528339634831163</v>
      </c>
      <c r="N297" s="72">
        <v>22</v>
      </c>
      <c r="O297" s="72">
        <v>20</v>
      </c>
      <c r="P297" s="48" t="s">
        <v>2330</v>
      </c>
      <c r="R297" s="36">
        <v>68</v>
      </c>
      <c r="S297" s="36">
        <f t="shared" si="15"/>
        <v>20</v>
      </c>
    </row>
    <row r="298" spans="1:19" x14ac:dyDescent="0.2">
      <c r="A298" s="113">
        <f t="shared" si="16"/>
        <v>6720130702</v>
      </c>
      <c r="B298" s="37" t="s">
        <v>209</v>
      </c>
      <c r="C298" s="38">
        <v>41466</v>
      </c>
      <c r="D298" s="39">
        <v>13.5</v>
      </c>
      <c r="F298" s="39">
        <f t="shared" si="12"/>
        <v>4.1147999999999998</v>
      </c>
      <c r="G298" s="39">
        <f t="shared" si="13"/>
        <v>39.615754781741025</v>
      </c>
      <c r="I298" s="71">
        <v>2.62</v>
      </c>
      <c r="K298" s="71">
        <f t="shared" si="14"/>
        <v>40.048740057353186</v>
      </c>
      <c r="N298" s="72">
        <v>22</v>
      </c>
      <c r="O298" s="72">
        <v>21.111111111111111</v>
      </c>
      <c r="P298" s="48" t="s">
        <v>2331</v>
      </c>
      <c r="R298" s="36">
        <v>70</v>
      </c>
      <c r="S298" s="36">
        <f t="shared" si="15"/>
        <v>21.111111111111111</v>
      </c>
    </row>
    <row r="299" spans="1:19" x14ac:dyDescent="0.2">
      <c r="A299" s="113">
        <f t="shared" si="16"/>
        <v>6720130703</v>
      </c>
      <c r="B299" s="37" t="s">
        <v>209</v>
      </c>
      <c r="C299" s="38">
        <v>41472</v>
      </c>
      <c r="I299" s="71">
        <v>2.46</v>
      </c>
      <c r="K299" s="71">
        <f t="shared" si="14"/>
        <v>39.430582842953307</v>
      </c>
      <c r="P299" s="48" t="s">
        <v>2332</v>
      </c>
      <c r="Q299" s="88" t="s">
        <v>2327</v>
      </c>
      <c r="S299" s="36"/>
    </row>
    <row r="300" spans="1:19" x14ac:dyDescent="0.2">
      <c r="A300" s="113">
        <f t="shared" si="16"/>
        <v>6720130704</v>
      </c>
      <c r="B300" s="37" t="s">
        <v>209</v>
      </c>
      <c r="C300" s="38">
        <v>41473</v>
      </c>
      <c r="D300" s="39">
        <v>13.5</v>
      </c>
      <c r="F300" s="39">
        <f>D300*0.3048</f>
        <v>4.1147999999999998</v>
      </c>
      <c r="G300" s="39">
        <f t="shared" ref="G300:G316" si="17" xml:space="preserve"> 60-(14.41*(LN(F300)))</f>
        <v>39.615754781741025</v>
      </c>
      <c r="N300" s="72">
        <v>24</v>
      </c>
      <c r="O300" s="72">
        <v>25.555555555555557</v>
      </c>
      <c r="P300" s="48" t="s">
        <v>2333</v>
      </c>
      <c r="R300" s="36">
        <v>78</v>
      </c>
      <c r="S300" s="36">
        <f t="shared" si="15"/>
        <v>25.555555555555557</v>
      </c>
    </row>
    <row r="301" spans="1:19" x14ac:dyDescent="0.2">
      <c r="A301" s="113">
        <f t="shared" si="16"/>
        <v>6720130705</v>
      </c>
      <c r="B301" s="37" t="s">
        <v>209</v>
      </c>
      <c r="C301" s="38">
        <v>41479</v>
      </c>
      <c r="D301" s="39">
        <v>12</v>
      </c>
      <c r="F301" s="39">
        <f t="shared" ref="F301:F316" si="18">D301*0.3048</f>
        <v>3.6576000000000004</v>
      </c>
      <c r="G301" s="39">
        <f t="shared" si="17"/>
        <v>41.313008325549511</v>
      </c>
      <c r="I301" s="71">
        <v>7.0000000000000007E-2</v>
      </c>
      <c r="K301" s="71">
        <f>(9.81*(LN(I301)))+30.6</f>
        <v>4.5126590376894491</v>
      </c>
      <c r="N301" s="72">
        <v>22</v>
      </c>
      <c r="O301" s="72">
        <v>20</v>
      </c>
      <c r="P301" s="48" t="s">
        <v>2334</v>
      </c>
      <c r="R301" s="36">
        <v>68</v>
      </c>
      <c r="S301" s="36">
        <f t="shared" si="15"/>
        <v>20</v>
      </c>
    </row>
    <row r="302" spans="1:19" x14ac:dyDescent="0.2">
      <c r="A302" s="113">
        <f t="shared" si="16"/>
        <v>6720130706</v>
      </c>
      <c r="B302" s="37" t="s">
        <v>209</v>
      </c>
      <c r="C302" s="38">
        <v>41486</v>
      </c>
      <c r="D302" s="39">
        <v>12</v>
      </c>
      <c r="F302" s="39">
        <f t="shared" si="18"/>
        <v>3.6576000000000004</v>
      </c>
      <c r="G302" s="39">
        <f t="shared" si="17"/>
        <v>41.313008325549511</v>
      </c>
      <c r="I302" s="71">
        <v>2.67</v>
      </c>
      <c r="K302" s="71">
        <f>(9.81*(LN(I302)))+30.6</f>
        <v>40.234189814363276</v>
      </c>
      <c r="N302" s="72">
        <v>20</v>
      </c>
      <c r="O302" s="72">
        <v>22.777777777777779</v>
      </c>
      <c r="P302" s="48" t="s">
        <v>2335</v>
      </c>
      <c r="R302" s="36">
        <v>73</v>
      </c>
      <c r="S302" s="36">
        <f t="shared" si="15"/>
        <v>22.777777777777779</v>
      </c>
    </row>
    <row r="303" spans="1:19" x14ac:dyDescent="0.2">
      <c r="A303" s="113">
        <f t="shared" si="16"/>
        <v>6720130801</v>
      </c>
      <c r="B303" s="37" t="s">
        <v>209</v>
      </c>
      <c r="C303" s="38">
        <v>41493</v>
      </c>
      <c r="D303" s="39">
        <v>13.5</v>
      </c>
      <c r="F303" s="39">
        <f t="shared" si="18"/>
        <v>4.1147999999999998</v>
      </c>
      <c r="G303" s="39">
        <f t="shared" si="17"/>
        <v>39.615754781741025</v>
      </c>
      <c r="I303" s="71">
        <v>2.34</v>
      </c>
      <c r="K303" s="71">
        <f>(9.81*(LN(I303)))+30.6</f>
        <v>38.939980617115879</v>
      </c>
      <c r="N303" s="72">
        <v>19.5</v>
      </c>
      <c r="O303" s="72">
        <v>20.555555555555557</v>
      </c>
      <c r="P303" s="48" t="s">
        <v>2336</v>
      </c>
      <c r="R303" s="36">
        <v>69</v>
      </c>
      <c r="S303" s="36">
        <f t="shared" si="15"/>
        <v>20.555555555555557</v>
      </c>
    </row>
    <row r="304" spans="1:19" x14ac:dyDescent="0.2">
      <c r="A304" s="113">
        <f t="shared" si="16"/>
        <v>6720130802</v>
      </c>
      <c r="B304" s="37" t="s">
        <v>209</v>
      </c>
      <c r="C304" s="38">
        <v>41501</v>
      </c>
      <c r="D304" s="39">
        <v>13.5</v>
      </c>
      <c r="F304" s="39">
        <f t="shared" si="18"/>
        <v>4.1147999999999998</v>
      </c>
      <c r="G304" s="39">
        <f t="shared" si="17"/>
        <v>39.615754781741025</v>
      </c>
      <c r="I304" s="71">
        <v>2.06</v>
      </c>
      <c r="K304" s="71">
        <f>(9.81*(LN(I304)))+30.6</f>
        <v>37.689745691282617</v>
      </c>
      <c r="N304" s="72">
        <v>20</v>
      </c>
      <c r="O304" s="72">
        <v>21.111111111111111</v>
      </c>
      <c r="P304" s="48" t="s">
        <v>2337</v>
      </c>
      <c r="R304" s="36">
        <v>70</v>
      </c>
      <c r="S304" s="36">
        <f t="shared" si="15"/>
        <v>21.111111111111111</v>
      </c>
    </row>
    <row r="305" spans="1:20" x14ac:dyDescent="0.2">
      <c r="A305" s="113">
        <f t="shared" si="16"/>
        <v>6720130803</v>
      </c>
      <c r="B305" s="37" t="s">
        <v>209</v>
      </c>
      <c r="C305" s="38">
        <v>41508</v>
      </c>
      <c r="D305" s="39">
        <v>13</v>
      </c>
      <c r="E305" s="39">
        <f>AVERAGE(D295:D297,D300,D302:D305)</f>
        <v>13.4375</v>
      </c>
      <c r="F305" s="39">
        <f t="shared" si="18"/>
        <v>3.9624000000000001</v>
      </c>
      <c r="G305" s="39">
        <f t="shared" si="17"/>
        <v>40.159592907973853</v>
      </c>
      <c r="H305" s="39">
        <f>AVERAGE(G295:G297,G300,G302:G305)</f>
        <v>39.699369583307821</v>
      </c>
      <c r="I305" s="71">
        <v>2.0699999999999998</v>
      </c>
      <c r="J305" s="39">
        <f>AVERAGE(I295:I301,I303:I305)</f>
        <v>1.8399999999999999</v>
      </c>
      <c r="K305" s="71">
        <f>(9.81*(LN(I305)))+30.6</f>
        <v>37.737251837390097</v>
      </c>
      <c r="L305" s="39">
        <f>AVERAGE(K295:K301,K303:K305)</f>
        <v>33.833605901929516</v>
      </c>
      <c r="M305" s="45">
        <f>AVERAGE(L305,H305)</f>
        <v>36.766487742618665</v>
      </c>
      <c r="N305" s="72">
        <v>21</v>
      </c>
      <c r="O305" s="72">
        <v>25.555555555555557</v>
      </c>
      <c r="P305" s="48" t="s">
        <v>2338</v>
      </c>
      <c r="R305" s="36">
        <v>78</v>
      </c>
      <c r="S305" s="36">
        <f t="shared" si="15"/>
        <v>25.555555555555557</v>
      </c>
      <c r="T305" s="88" t="s">
        <v>2339</v>
      </c>
    </row>
    <row r="306" spans="1:20" x14ac:dyDescent="0.2">
      <c r="A306" s="37">
        <v>6720140601</v>
      </c>
      <c r="B306" s="37" t="s">
        <v>209</v>
      </c>
      <c r="D306" s="39">
        <v>14</v>
      </c>
      <c r="F306" s="39">
        <f t="shared" si="18"/>
        <v>4.2671999999999999</v>
      </c>
      <c r="G306" s="39">
        <f t="shared" si="17"/>
        <v>39.091697029238723</v>
      </c>
      <c r="N306" s="72">
        <v>19</v>
      </c>
      <c r="O306" s="72">
        <v>21</v>
      </c>
      <c r="P306" s="48" t="s">
        <v>2452</v>
      </c>
    </row>
    <row r="307" spans="1:20" x14ac:dyDescent="0.2">
      <c r="A307" s="37">
        <v>6720140602</v>
      </c>
      <c r="B307" s="37" t="s">
        <v>209</v>
      </c>
      <c r="D307" s="39">
        <v>14</v>
      </c>
      <c r="F307" s="39">
        <f t="shared" si="18"/>
        <v>4.2671999999999999</v>
      </c>
      <c r="G307" s="39">
        <f t="shared" si="17"/>
        <v>39.091697029238723</v>
      </c>
      <c r="N307" s="72">
        <v>18</v>
      </c>
      <c r="O307" s="72">
        <v>22</v>
      </c>
      <c r="P307" s="48" t="s">
        <v>418</v>
      </c>
    </row>
    <row r="308" spans="1:20" x14ac:dyDescent="0.2">
      <c r="A308" s="37">
        <v>6720140603</v>
      </c>
      <c r="B308" s="37" t="s">
        <v>209</v>
      </c>
      <c r="D308" s="39">
        <v>14.5</v>
      </c>
      <c r="F308" s="39">
        <f t="shared" si="18"/>
        <v>4.4196</v>
      </c>
      <c r="G308" s="39">
        <f t="shared" si="17"/>
        <v>38.586031110758313</v>
      </c>
      <c r="N308" s="72">
        <v>21</v>
      </c>
      <c r="O308" s="72">
        <v>26</v>
      </c>
      <c r="P308" s="48" t="s">
        <v>2453</v>
      </c>
    </row>
    <row r="309" spans="1:20" x14ac:dyDescent="0.2">
      <c r="A309" s="37">
        <v>6720140601</v>
      </c>
      <c r="B309" s="37" t="s">
        <v>209</v>
      </c>
      <c r="D309" s="39">
        <v>13.5</v>
      </c>
      <c r="F309" s="39">
        <f t="shared" si="18"/>
        <v>4.1147999999999998</v>
      </c>
      <c r="G309" s="39">
        <f t="shared" si="17"/>
        <v>39.615754781741025</v>
      </c>
      <c r="N309" s="72">
        <v>21</v>
      </c>
      <c r="O309" s="72">
        <v>21</v>
      </c>
      <c r="P309" s="48" t="s">
        <v>2454</v>
      </c>
    </row>
    <row r="310" spans="1:20" x14ac:dyDescent="0.2">
      <c r="A310" s="37">
        <v>6720140601</v>
      </c>
      <c r="B310" s="37" t="s">
        <v>209</v>
      </c>
      <c r="D310" s="39">
        <v>12</v>
      </c>
      <c r="F310" s="39">
        <f t="shared" si="18"/>
        <v>3.6576000000000004</v>
      </c>
      <c r="G310" s="39">
        <f t="shared" si="17"/>
        <v>41.313008325549511</v>
      </c>
      <c r="N310" s="72">
        <v>22</v>
      </c>
      <c r="O310" s="72">
        <v>2</v>
      </c>
      <c r="P310" s="48" t="s">
        <v>2455</v>
      </c>
    </row>
    <row r="311" spans="1:20" x14ac:dyDescent="0.2">
      <c r="A311" s="37">
        <v>6720140601</v>
      </c>
      <c r="B311" s="37" t="s">
        <v>209</v>
      </c>
      <c r="D311" s="39">
        <v>13</v>
      </c>
      <c r="F311" s="39">
        <f t="shared" si="18"/>
        <v>3.9624000000000001</v>
      </c>
      <c r="G311" s="39">
        <f t="shared" si="17"/>
        <v>40.159592907973853</v>
      </c>
      <c r="N311" s="72">
        <v>20</v>
      </c>
      <c r="O311" s="72">
        <v>22</v>
      </c>
      <c r="P311" s="48" t="s">
        <v>2456</v>
      </c>
    </row>
    <row r="312" spans="1:20" x14ac:dyDescent="0.2">
      <c r="A312" s="37">
        <v>6720140601</v>
      </c>
      <c r="B312" s="37" t="s">
        <v>209</v>
      </c>
      <c r="D312" s="39">
        <v>12</v>
      </c>
      <c r="F312" s="39">
        <f t="shared" si="18"/>
        <v>3.6576000000000004</v>
      </c>
      <c r="G312" s="39">
        <f t="shared" si="17"/>
        <v>41.313008325549511</v>
      </c>
      <c r="N312" s="72">
        <v>20</v>
      </c>
      <c r="O312" s="72">
        <v>21</v>
      </c>
      <c r="P312" s="48" t="s">
        <v>2457</v>
      </c>
    </row>
    <row r="313" spans="1:20" x14ac:dyDescent="0.2">
      <c r="A313" s="37">
        <v>6720140601</v>
      </c>
      <c r="B313" s="37" t="s">
        <v>209</v>
      </c>
      <c r="D313" s="39">
        <v>13</v>
      </c>
      <c r="F313" s="39">
        <f t="shared" si="18"/>
        <v>3.9624000000000001</v>
      </c>
      <c r="G313" s="39">
        <f t="shared" si="17"/>
        <v>40.159592907973853</v>
      </c>
      <c r="N313" s="72">
        <v>22</v>
      </c>
      <c r="O313" s="72">
        <v>22</v>
      </c>
      <c r="P313" s="48" t="s">
        <v>420</v>
      </c>
    </row>
    <row r="314" spans="1:20" x14ac:dyDescent="0.2">
      <c r="A314" s="37">
        <v>6720140601</v>
      </c>
      <c r="B314" s="37" t="s">
        <v>209</v>
      </c>
      <c r="D314" s="39">
        <v>14</v>
      </c>
      <c r="F314" s="39">
        <f t="shared" si="18"/>
        <v>4.2671999999999999</v>
      </c>
      <c r="G314" s="39">
        <f t="shared" si="17"/>
        <v>39.091697029238723</v>
      </c>
      <c r="N314" s="72">
        <v>24</v>
      </c>
      <c r="O314" s="72">
        <v>23</v>
      </c>
      <c r="P314" s="48" t="s">
        <v>939</v>
      </c>
    </row>
    <row r="315" spans="1:20" x14ac:dyDescent="0.2">
      <c r="A315" s="37">
        <v>6720140601</v>
      </c>
      <c r="B315" s="37" t="s">
        <v>209</v>
      </c>
      <c r="D315" s="39">
        <v>12.5</v>
      </c>
      <c r="F315" s="39">
        <f t="shared" si="18"/>
        <v>3.81</v>
      </c>
      <c r="G315" s="39">
        <f t="shared" si="17"/>
        <v>40.724763384512634</v>
      </c>
      <c r="N315" s="72">
        <v>20</v>
      </c>
      <c r="O315" s="72">
        <v>23</v>
      </c>
      <c r="P315" s="48" t="s">
        <v>2458</v>
      </c>
    </row>
    <row r="316" spans="1:20" x14ac:dyDescent="0.2">
      <c r="A316" s="37">
        <v>6720140601</v>
      </c>
      <c r="B316" s="37" t="s">
        <v>209</v>
      </c>
      <c r="D316" s="39">
        <v>13</v>
      </c>
      <c r="E316" s="39">
        <f>AVERAGE(D306:D316)</f>
        <v>13.227272727272727</v>
      </c>
      <c r="F316" s="39">
        <f t="shared" si="18"/>
        <v>3.9624000000000001</v>
      </c>
      <c r="G316" s="39">
        <f t="shared" si="17"/>
        <v>40.159592907973853</v>
      </c>
      <c r="H316" s="39">
        <f>AVERAGE(G306:G316)</f>
        <v>39.936948703613517</v>
      </c>
      <c r="N316" s="72">
        <v>21</v>
      </c>
      <c r="O316" s="72">
        <v>23</v>
      </c>
      <c r="P316" s="48" t="s">
        <v>2459</v>
      </c>
    </row>
  </sheetData>
  <phoneticPr fontId="14" type="noConversion"/>
  <pageMargins left="0.75" right="0.75" top="1" bottom="1" header="0.5" footer="0.5"/>
  <pageSetup orientation="portrait" horizontalDpi="200" verticalDpi="200" copies="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9"/>
  <sheetViews>
    <sheetView zoomScale="120" zoomScaleNormal="120" workbookViewId="0">
      <pane xSplit="3" ySplit="1" topLeftCell="H362" activePane="bottomRight" state="frozen"/>
      <selection pane="topRight" activeCell="D1" sqref="D1"/>
      <selection pane="bottomLeft" activeCell="A2" sqref="A2"/>
      <selection pane="bottomRight" activeCell="M379" sqref="K367:M379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10.140625" style="37" bestFit="1" customWidth="1"/>
    <col min="4" max="4" width="9.140625" style="39"/>
    <col min="5" max="5" width="8.42578125" style="39" customWidth="1"/>
    <col min="6" max="6" width="9.140625" style="39"/>
    <col min="7" max="7" width="10.5703125" style="39" customWidth="1"/>
    <col min="8" max="8" width="15" style="39" customWidth="1"/>
    <col min="9" max="9" width="9.140625" style="45"/>
    <col min="10" max="10" width="8.42578125" style="39" customWidth="1"/>
    <col min="11" max="11" width="10.28515625" style="45" customWidth="1"/>
    <col min="12" max="12" width="12.28515625" style="45" customWidth="1"/>
    <col min="13" max="13" width="9.140625" style="45"/>
    <col min="14" max="14" width="15" style="39" bestFit="1" customWidth="1"/>
    <col min="15" max="15" width="12.140625" style="37" bestFit="1" customWidth="1"/>
    <col min="16" max="16" width="26.57031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1204</v>
      </c>
      <c r="K1" s="87" t="s">
        <v>280</v>
      </c>
      <c r="L1" s="68" t="s">
        <v>284</v>
      </c>
      <c r="M1" s="68" t="s">
        <v>285</v>
      </c>
      <c r="N1" s="68" t="s">
        <v>267</v>
      </c>
      <c r="O1" s="67" t="s">
        <v>281</v>
      </c>
      <c r="P1" s="67" t="s">
        <v>264</v>
      </c>
      <c r="Q1" s="166" t="s">
        <v>294</v>
      </c>
      <c r="R1" s="168" t="s">
        <v>635</v>
      </c>
      <c r="S1" s="168" t="s">
        <v>279</v>
      </c>
      <c r="T1" s="168" t="s">
        <v>1204</v>
      </c>
    </row>
    <row r="2" spans="1:20" ht="15" x14ac:dyDescent="0.25">
      <c r="A2" s="37">
        <v>6719930501</v>
      </c>
      <c r="B2" s="37" t="s">
        <v>212</v>
      </c>
      <c r="C2" s="38">
        <v>34093</v>
      </c>
      <c r="D2" s="39">
        <v>10</v>
      </c>
      <c r="F2" s="39">
        <f t="shared" ref="F2:F65" si="0">D2*0.3048</f>
        <v>3.048</v>
      </c>
      <c r="G2" s="39">
        <f t="shared" ref="G2:G65" si="1" xml:space="preserve"> 60-(14.41*(LN(F2)))</f>
        <v>43.940261958950401</v>
      </c>
      <c r="I2" s="45">
        <v>0.33</v>
      </c>
      <c r="K2" s="45">
        <f>(9.81*(LN(I2)))+30.6</f>
        <v>19.724019653442994</v>
      </c>
      <c r="Q2" s="165">
        <v>1993</v>
      </c>
      <c r="R2" s="167">
        <v>14.041666666666666</v>
      </c>
      <c r="S2" s="167">
        <v>39.12272881991607</v>
      </c>
      <c r="T2" s="167">
        <v>0.54833333333333334</v>
      </c>
    </row>
    <row r="3" spans="1:20" ht="15" x14ac:dyDescent="0.25">
      <c r="A3" s="37">
        <v>6719930502</v>
      </c>
      <c r="B3" s="37" t="s">
        <v>212</v>
      </c>
      <c r="C3" s="38">
        <v>34098</v>
      </c>
      <c r="D3" s="39">
        <v>10.5</v>
      </c>
      <c r="F3" s="39">
        <f t="shared" si="0"/>
        <v>3.2004000000000001</v>
      </c>
      <c r="G3" s="39">
        <f t="shared" si="1"/>
        <v>43.237195693268887</v>
      </c>
      <c r="Q3" s="165">
        <v>1994</v>
      </c>
      <c r="R3" s="167">
        <v>16</v>
      </c>
      <c r="S3" s="167">
        <v>37.179785185714884</v>
      </c>
      <c r="T3" s="167">
        <v>1.2457142857142858</v>
      </c>
    </row>
    <row r="4" spans="1:20" ht="15" x14ac:dyDescent="0.25">
      <c r="A4" s="37">
        <v>6719930503</v>
      </c>
      <c r="B4" s="37" t="s">
        <v>212</v>
      </c>
      <c r="C4" s="38">
        <v>34107</v>
      </c>
      <c r="D4" s="39">
        <v>10.5</v>
      </c>
      <c r="F4" s="39">
        <f t="shared" si="0"/>
        <v>3.2004000000000001</v>
      </c>
      <c r="G4" s="39">
        <f t="shared" si="1"/>
        <v>43.237195693268887</v>
      </c>
      <c r="Q4" s="165">
        <v>1995</v>
      </c>
      <c r="R4" s="167">
        <v>14.23076923076923</v>
      </c>
      <c r="S4" s="167">
        <v>38.875706077146852</v>
      </c>
      <c r="T4" s="167">
        <v>1.4771428571428573</v>
      </c>
    </row>
    <row r="5" spans="1:20" ht="15" x14ac:dyDescent="0.25">
      <c r="A5" s="37">
        <v>6719930504</v>
      </c>
      <c r="B5" s="37" t="s">
        <v>212</v>
      </c>
      <c r="C5" s="38">
        <v>34112</v>
      </c>
      <c r="D5" s="39">
        <v>12</v>
      </c>
      <c r="F5" s="39">
        <f t="shared" si="0"/>
        <v>3.6576000000000004</v>
      </c>
      <c r="G5" s="39">
        <f t="shared" si="1"/>
        <v>41.313008325549511</v>
      </c>
      <c r="I5" s="45">
        <v>1.05</v>
      </c>
      <c r="K5" s="45">
        <f>(9.81*(LN(I5)))+30.6</f>
        <v>31.078631510502131</v>
      </c>
      <c r="Q5" s="165">
        <v>1996</v>
      </c>
      <c r="R5" s="167">
        <v>16.464285714285715</v>
      </c>
      <c r="S5" s="167">
        <v>36.787237511413188</v>
      </c>
      <c r="T5" s="167">
        <v>0.95833333333333315</v>
      </c>
    </row>
    <row r="6" spans="1:20" ht="15" x14ac:dyDescent="0.25">
      <c r="A6" s="37">
        <v>6719930505</v>
      </c>
      <c r="B6" s="37" t="s">
        <v>212</v>
      </c>
      <c r="C6" s="38">
        <v>34119</v>
      </c>
      <c r="D6" s="39">
        <v>11.5</v>
      </c>
      <c r="F6" s="39">
        <f t="shared" si="0"/>
        <v>3.5052000000000003</v>
      </c>
      <c r="G6" s="39">
        <f t="shared" si="1"/>
        <v>41.926292369324358</v>
      </c>
      <c r="Q6" s="165">
        <v>1997</v>
      </c>
      <c r="R6" s="167">
        <v>16.384615384615383</v>
      </c>
      <c r="S6" s="167">
        <v>36.863109608192865</v>
      </c>
      <c r="T6" s="167">
        <v>1.0566666666666666</v>
      </c>
    </row>
    <row r="7" spans="1:20" ht="15" x14ac:dyDescent="0.25">
      <c r="A7" s="37">
        <v>6719930601</v>
      </c>
      <c r="B7" s="37" t="s">
        <v>212</v>
      </c>
      <c r="C7" s="38">
        <v>34126</v>
      </c>
      <c r="D7" s="39">
        <v>12</v>
      </c>
      <c r="F7" s="39">
        <f t="shared" si="0"/>
        <v>3.6576000000000004</v>
      </c>
      <c r="G7" s="39">
        <f t="shared" si="1"/>
        <v>41.313008325549511</v>
      </c>
      <c r="I7" s="45">
        <v>0.33</v>
      </c>
      <c r="K7" s="45">
        <f>(9.81*(LN(I7)))+30.6</f>
        <v>19.724019653442994</v>
      </c>
      <c r="Q7" s="165">
        <v>1998</v>
      </c>
      <c r="R7" s="167">
        <v>15.541666666666666</v>
      </c>
      <c r="S7" s="167">
        <v>37.631995482453085</v>
      </c>
      <c r="T7" s="167">
        <v>3.0833333333333335</v>
      </c>
    </row>
    <row r="8" spans="1:20" ht="15" x14ac:dyDescent="0.25">
      <c r="A8" s="37">
        <v>6719930602</v>
      </c>
      <c r="B8" s="37" t="s">
        <v>212</v>
      </c>
      <c r="C8" s="38">
        <v>34133</v>
      </c>
      <c r="D8" s="39">
        <v>14.5</v>
      </c>
      <c r="F8" s="39">
        <f t="shared" si="0"/>
        <v>4.4196</v>
      </c>
      <c r="G8" s="39">
        <f t="shared" si="1"/>
        <v>38.586031110758313</v>
      </c>
      <c r="Q8" s="165">
        <v>1999</v>
      </c>
      <c r="R8" s="167">
        <v>13.576923076923077</v>
      </c>
      <c r="S8" s="167">
        <v>39.620615113970416</v>
      </c>
      <c r="T8" s="167">
        <v>4.9233333333333329</v>
      </c>
    </row>
    <row r="9" spans="1:20" ht="15" x14ac:dyDescent="0.25">
      <c r="A9" s="37">
        <v>6719930603</v>
      </c>
      <c r="B9" s="37" t="s">
        <v>212</v>
      </c>
      <c r="C9" s="38">
        <v>34140</v>
      </c>
      <c r="D9" s="39">
        <v>15.5</v>
      </c>
      <c r="F9" s="39">
        <f t="shared" si="0"/>
        <v>4.7244000000000002</v>
      </c>
      <c r="G9" s="39">
        <f t="shared" si="1"/>
        <v>37.625008404232446</v>
      </c>
      <c r="I9" s="45">
        <v>0.95</v>
      </c>
      <c r="K9" s="45">
        <f>(9.81*(LN(I9)))+30.6</f>
        <v>30.09681278205813</v>
      </c>
      <c r="Q9" s="165">
        <v>2000</v>
      </c>
      <c r="R9" s="167">
        <v>12.961538461538462</v>
      </c>
      <c r="S9" s="167">
        <v>40.227380111906058</v>
      </c>
      <c r="T9" s="167">
        <v>3.4014285714285712</v>
      </c>
    </row>
    <row r="10" spans="1:20" ht="15" x14ac:dyDescent="0.25">
      <c r="A10" s="37">
        <v>6719930604</v>
      </c>
      <c r="B10" s="37" t="s">
        <v>212</v>
      </c>
      <c r="C10" s="38">
        <v>34147</v>
      </c>
      <c r="D10" s="39">
        <v>15</v>
      </c>
      <c r="F10" s="39">
        <f t="shared" si="0"/>
        <v>4.5720000000000001</v>
      </c>
      <c r="G10" s="39">
        <f t="shared" si="1"/>
        <v>38.097509751111744</v>
      </c>
      <c r="Q10" s="165">
        <v>2001</v>
      </c>
      <c r="R10" s="167">
        <v>13.23076923076923</v>
      </c>
      <c r="S10" s="167">
        <v>40.047435015148395</v>
      </c>
      <c r="T10" s="167">
        <v>2.4833333333333329</v>
      </c>
    </row>
    <row r="11" spans="1:20" ht="15" x14ac:dyDescent="0.25">
      <c r="A11" s="37">
        <v>6719930701</v>
      </c>
      <c r="B11" s="37" t="s">
        <v>212</v>
      </c>
      <c r="C11" s="38">
        <v>34154</v>
      </c>
      <c r="D11" s="39">
        <v>13.5</v>
      </c>
      <c r="F11" s="39">
        <f t="shared" si="0"/>
        <v>4.1147999999999998</v>
      </c>
      <c r="G11" s="39">
        <f t="shared" si="1"/>
        <v>39.615754781741025</v>
      </c>
      <c r="I11" s="45">
        <v>1.03</v>
      </c>
      <c r="K11" s="45">
        <f>(9.81*(LN(I11)))+30.6</f>
        <v>30.889971849989553</v>
      </c>
      <c r="Q11" s="165">
        <v>2002</v>
      </c>
      <c r="R11" s="167">
        <v>14.346153846153847</v>
      </c>
      <c r="S11" s="167">
        <v>38.864514682502367</v>
      </c>
      <c r="T11" s="167">
        <v>0.6</v>
      </c>
    </row>
    <row r="12" spans="1:20" ht="15" x14ac:dyDescent="0.25">
      <c r="A12" s="37">
        <v>6719930702</v>
      </c>
      <c r="B12" s="37" t="s">
        <v>212</v>
      </c>
      <c r="C12" s="38">
        <v>34161</v>
      </c>
      <c r="D12" s="39">
        <v>14.5</v>
      </c>
      <c r="F12" s="39">
        <f t="shared" si="0"/>
        <v>4.4196</v>
      </c>
      <c r="G12" s="39">
        <f t="shared" si="1"/>
        <v>38.586031110758313</v>
      </c>
      <c r="Q12" s="165">
        <v>2003</v>
      </c>
      <c r="R12" s="167">
        <v>12.928571428571429</v>
      </c>
      <c r="S12" s="167">
        <v>40.338803948642116</v>
      </c>
      <c r="T12" s="167">
        <v>1.8571428571428572</v>
      </c>
    </row>
    <row r="13" spans="1:20" ht="15" x14ac:dyDescent="0.25">
      <c r="A13" s="37">
        <v>6719930703</v>
      </c>
      <c r="B13" s="37" t="s">
        <v>212</v>
      </c>
      <c r="C13" s="38">
        <v>34169</v>
      </c>
      <c r="D13" s="39">
        <v>14.5</v>
      </c>
      <c r="F13" s="39">
        <f t="shared" si="0"/>
        <v>4.4196</v>
      </c>
      <c r="G13" s="39">
        <f t="shared" si="1"/>
        <v>38.586031110758313</v>
      </c>
      <c r="I13" s="45">
        <v>0.23</v>
      </c>
      <c r="K13" s="45">
        <f>(9.81*(LN(I13)))+30.6</f>
        <v>16.182478733721783</v>
      </c>
      <c r="Q13" s="165">
        <v>2004</v>
      </c>
      <c r="R13" s="167">
        <v>11.826923076923077</v>
      </c>
      <c r="S13" s="167">
        <v>41.633233340156714</v>
      </c>
      <c r="T13" s="167">
        <v>2.5</v>
      </c>
    </row>
    <row r="14" spans="1:20" ht="15" x14ac:dyDescent="0.25">
      <c r="A14" s="37">
        <v>6719930704</v>
      </c>
      <c r="B14" s="37" t="s">
        <v>212</v>
      </c>
      <c r="C14" s="38">
        <v>34177</v>
      </c>
      <c r="D14" s="39">
        <v>13.5</v>
      </c>
      <c r="F14" s="39">
        <f t="shared" si="0"/>
        <v>4.1147999999999998</v>
      </c>
      <c r="G14" s="39">
        <f t="shared" si="1"/>
        <v>39.615754781741025</v>
      </c>
      <c r="Q14" s="165">
        <v>2005</v>
      </c>
      <c r="R14" s="167">
        <v>12.23076923076923</v>
      </c>
      <c r="S14" s="167">
        <v>41.160188712718885</v>
      </c>
      <c r="T14" s="167">
        <v>1.5133333333333334</v>
      </c>
    </row>
    <row r="15" spans="1:20" ht="15" x14ac:dyDescent="0.25">
      <c r="A15" s="37">
        <v>6719930801</v>
      </c>
      <c r="B15" s="37" t="s">
        <v>212</v>
      </c>
      <c r="C15" s="38">
        <v>34182</v>
      </c>
      <c r="D15" s="39">
        <v>13.5</v>
      </c>
      <c r="F15" s="39">
        <f t="shared" si="0"/>
        <v>4.1147999999999998</v>
      </c>
      <c r="G15" s="39">
        <f t="shared" si="1"/>
        <v>39.615754781741025</v>
      </c>
      <c r="I15" s="45">
        <v>0.3</v>
      </c>
      <c r="K15" s="45">
        <f>(9.81*(LN(I15)))+30.6</f>
        <v>18.78902678956257</v>
      </c>
      <c r="Q15" s="165">
        <v>2006</v>
      </c>
      <c r="R15" s="167">
        <v>14.846153846153847</v>
      </c>
      <c r="S15" s="167">
        <v>38.29496092041817</v>
      </c>
      <c r="T15" s="167">
        <v>3.3100000000000005</v>
      </c>
    </row>
    <row r="16" spans="1:20" ht="15" x14ac:dyDescent="0.25">
      <c r="A16" s="37">
        <v>6719930802</v>
      </c>
      <c r="B16" s="37" t="s">
        <v>212</v>
      </c>
      <c r="C16" s="38">
        <v>34189</v>
      </c>
      <c r="D16" s="39">
        <v>11</v>
      </c>
      <c r="F16" s="39">
        <f t="shared" si="0"/>
        <v>3.3528000000000002</v>
      </c>
      <c r="G16" s="39">
        <f t="shared" si="1"/>
        <v>42.566842267970074</v>
      </c>
      <c r="Q16" s="165">
        <v>2007</v>
      </c>
      <c r="R16" s="167">
        <v>13.461538461538462</v>
      </c>
      <c r="S16" s="167">
        <v>39.832816914192641</v>
      </c>
      <c r="T16" s="167">
        <v>2.4499999999999997</v>
      </c>
    </row>
    <row r="17" spans="1:20" ht="15" x14ac:dyDescent="0.25">
      <c r="A17" s="37">
        <v>6719930803</v>
      </c>
      <c r="B17" s="37" t="s">
        <v>212</v>
      </c>
      <c r="C17" s="38">
        <v>34204</v>
      </c>
      <c r="D17" s="39">
        <v>16</v>
      </c>
      <c r="F17" s="39">
        <f t="shared" si="0"/>
        <v>4.8768000000000002</v>
      </c>
      <c r="G17" s="39">
        <f t="shared" si="1"/>
        <v>37.167509661519347</v>
      </c>
      <c r="I17" s="45">
        <v>0.45</v>
      </c>
      <c r="K17" s="45">
        <f>(9.81*(LN(I17)))+30.6</f>
        <v>22.766639500103661</v>
      </c>
      <c r="Q17" s="165">
        <v>2008</v>
      </c>
      <c r="R17" s="167">
        <v>10.339285714285714</v>
      </c>
      <c r="S17" s="167">
        <v>43.513523974941663</v>
      </c>
      <c r="T17" s="167">
        <v>2.7171428571428571</v>
      </c>
    </row>
    <row r="18" spans="1:20" ht="15" x14ac:dyDescent="0.25">
      <c r="A18" s="37">
        <v>6719930804</v>
      </c>
      <c r="B18" s="37" t="s">
        <v>212</v>
      </c>
      <c r="C18" s="38">
        <v>34210</v>
      </c>
      <c r="D18" s="39">
        <v>15</v>
      </c>
      <c r="F18" s="39">
        <f t="shared" si="0"/>
        <v>4.5720000000000001</v>
      </c>
      <c r="G18" s="39">
        <f t="shared" si="1"/>
        <v>38.097509751111744</v>
      </c>
      <c r="Q18" s="165">
        <v>2009</v>
      </c>
      <c r="R18" s="167">
        <v>11.403846153846153</v>
      </c>
      <c r="S18" s="167">
        <v>42.144874942295992</v>
      </c>
      <c r="T18" s="167">
        <v>2.8142857142857141</v>
      </c>
    </row>
    <row r="19" spans="1:20" ht="15" x14ac:dyDescent="0.25">
      <c r="A19" s="37">
        <v>6719930901</v>
      </c>
      <c r="B19" s="37" t="s">
        <v>212</v>
      </c>
      <c r="C19" s="38">
        <v>34218</v>
      </c>
      <c r="D19" s="39">
        <v>15</v>
      </c>
      <c r="F19" s="39">
        <f t="shared" si="0"/>
        <v>4.5720000000000001</v>
      </c>
      <c r="G19" s="39">
        <f t="shared" si="1"/>
        <v>38.097509751111744</v>
      </c>
      <c r="I19" s="45">
        <v>1.3</v>
      </c>
      <c r="K19" s="45">
        <f>(9.81*(LN(I19)))+30.6</f>
        <v>33.173793434426088</v>
      </c>
      <c r="Q19" s="165">
        <v>2010</v>
      </c>
      <c r="R19" s="167">
        <v>10.711538461538462</v>
      </c>
      <c r="S19" s="167">
        <v>43.086071147663674</v>
      </c>
      <c r="T19" s="167">
        <v>2.9714285714285715</v>
      </c>
    </row>
    <row r="20" spans="1:20" ht="15" x14ac:dyDescent="0.25">
      <c r="A20" s="37">
        <v>6719930902</v>
      </c>
      <c r="B20" s="37" t="s">
        <v>212</v>
      </c>
      <c r="C20" s="38">
        <v>34224</v>
      </c>
      <c r="D20" s="39">
        <v>15</v>
      </c>
      <c r="F20" s="39">
        <f t="shared" si="0"/>
        <v>4.5720000000000001</v>
      </c>
      <c r="G20" s="39">
        <f t="shared" si="1"/>
        <v>38.097509751111744</v>
      </c>
      <c r="Q20" s="165">
        <v>2011</v>
      </c>
      <c r="R20" s="167">
        <v>12.076923076923077</v>
      </c>
      <c r="S20" s="167">
        <v>41.24944484995622</v>
      </c>
      <c r="T20" s="167">
        <v>3.1999999999999997</v>
      </c>
    </row>
    <row r="21" spans="1:20" ht="15" x14ac:dyDescent="0.25">
      <c r="A21" s="37">
        <v>6719930903</v>
      </c>
      <c r="B21" s="37" t="s">
        <v>212</v>
      </c>
      <c r="C21" s="38">
        <v>34233</v>
      </c>
      <c r="D21" s="39">
        <v>15</v>
      </c>
      <c r="F21" s="39">
        <f t="shared" si="0"/>
        <v>4.5720000000000001</v>
      </c>
      <c r="G21" s="39">
        <f t="shared" si="1"/>
        <v>38.097509751111744</v>
      </c>
      <c r="Q21" s="165">
        <v>2012</v>
      </c>
      <c r="R21" s="167">
        <v>12.153846153846153</v>
      </c>
      <c r="S21" s="167">
        <v>41.269262012665301</v>
      </c>
      <c r="T21" s="167">
        <v>2.6357142857142861</v>
      </c>
    </row>
    <row r="22" spans="1:20" ht="15" x14ac:dyDescent="0.25">
      <c r="A22" s="37">
        <v>6719930904</v>
      </c>
      <c r="B22" s="37" t="s">
        <v>212</v>
      </c>
      <c r="C22" s="38">
        <v>34239</v>
      </c>
      <c r="D22" s="39">
        <v>16</v>
      </c>
      <c r="E22" s="39">
        <f>AVERAGE(D7:D18)</f>
        <v>14.041666666666666</v>
      </c>
      <c r="F22" s="39">
        <f t="shared" si="0"/>
        <v>4.8768000000000002</v>
      </c>
      <c r="G22" s="39">
        <f t="shared" si="1"/>
        <v>37.167509661519347</v>
      </c>
      <c r="H22" s="39">
        <f>AVERAGE(G7:G18)</f>
        <v>39.12272881991607</v>
      </c>
      <c r="I22" s="45">
        <v>1.4</v>
      </c>
      <c r="J22" s="39">
        <f>AVERAGE(I7:I18)</f>
        <v>0.54833333333333334</v>
      </c>
      <c r="K22" s="45">
        <f>(9.81*(LN(I22)))+30.6</f>
        <v>33.9007926412541</v>
      </c>
      <c r="L22" s="39">
        <f>AVERAGE(K7:K18)</f>
        <v>23.074824884813115</v>
      </c>
      <c r="M22" s="45">
        <f>AVERAGE(L22,H22)</f>
        <v>31.098776852364594</v>
      </c>
      <c r="Q22" s="356">
        <v>2013</v>
      </c>
      <c r="R22" s="39">
        <v>13.772727272727273</v>
      </c>
      <c r="S22" s="39">
        <v>39.428034327424363</v>
      </c>
      <c r="T22" s="378">
        <v>2.4300000000000002</v>
      </c>
    </row>
    <row r="23" spans="1:20" x14ac:dyDescent="0.2">
      <c r="A23" s="37">
        <v>6719940501</v>
      </c>
      <c r="B23" s="37" t="s">
        <v>212</v>
      </c>
      <c r="C23" s="38">
        <v>34456</v>
      </c>
      <c r="D23" s="39">
        <v>12</v>
      </c>
      <c r="F23" s="39">
        <f t="shared" si="0"/>
        <v>3.6576000000000004</v>
      </c>
      <c r="G23" s="39">
        <f t="shared" si="1"/>
        <v>41.313008325549511</v>
      </c>
      <c r="I23" s="45">
        <v>1.7</v>
      </c>
      <c r="K23" s="45">
        <f>(9.81*(LN(I23)))+30.6</f>
        <v>35.805463142919891</v>
      </c>
    </row>
    <row r="24" spans="1:20" x14ac:dyDescent="0.2">
      <c r="A24" s="37">
        <v>6719940502</v>
      </c>
      <c r="B24" s="37" t="s">
        <v>212</v>
      </c>
      <c r="C24" s="38">
        <v>34462</v>
      </c>
      <c r="D24" s="39">
        <v>12.5</v>
      </c>
      <c r="F24" s="39">
        <f t="shared" si="0"/>
        <v>3.81</v>
      </c>
      <c r="G24" s="39">
        <f t="shared" si="1"/>
        <v>40.724763384512634</v>
      </c>
    </row>
    <row r="25" spans="1:20" x14ac:dyDescent="0.2">
      <c r="A25" s="37">
        <v>6719940503</v>
      </c>
      <c r="B25" s="37" t="s">
        <v>212</v>
      </c>
      <c r="C25" s="38">
        <v>34476</v>
      </c>
      <c r="D25" s="39">
        <v>12.5</v>
      </c>
      <c r="F25" s="39">
        <f t="shared" si="0"/>
        <v>3.81</v>
      </c>
      <c r="G25" s="39">
        <f t="shared" si="1"/>
        <v>40.724763384512634</v>
      </c>
      <c r="I25" s="45">
        <v>1.3</v>
      </c>
      <c r="K25" s="45">
        <f>(9.81*(LN(I25)))+30.6</f>
        <v>33.173793434426088</v>
      </c>
    </row>
    <row r="26" spans="1:20" x14ac:dyDescent="0.2">
      <c r="A26" s="37">
        <v>6719940504</v>
      </c>
      <c r="B26" s="37" t="s">
        <v>212</v>
      </c>
      <c r="C26" s="38">
        <v>34484</v>
      </c>
      <c r="D26" s="39">
        <v>14.5</v>
      </c>
      <c r="F26" s="39">
        <f t="shared" si="0"/>
        <v>4.4196</v>
      </c>
      <c r="G26" s="39">
        <f t="shared" si="1"/>
        <v>38.586031110758313</v>
      </c>
    </row>
    <row r="27" spans="1:20" x14ac:dyDescent="0.2">
      <c r="A27" s="37">
        <v>6719940601</v>
      </c>
      <c r="B27" s="37" t="s">
        <v>212</v>
      </c>
      <c r="C27" s="38">
        <v>34490</v>
      </c>
      <c r="D27" s="39">
        <v>16.5</v>
      </c>
      <c r="F27" s="39">
        <f t="shared" si="0"/>
        <v>5.0292000000000003</v>
      </c>
      <c r="G27" s="39">
        <f t="shared" si="1"/>
        <v>36.724090060131431</v>
      </c>
      <c r="I27" s="45">
        <v>0.94</v>
      </c>
      <c r="K27" s="45">
        <f>(9.81*(LN(I27)))+30.6</f>
        <v>29.993002289525563</v>
      </c>
    </row>
    <row r="28" spans="1:20" x14ac:dyDescent="0.2">
      <c r="A28" s="37">
        <v>6719940602</v>
      </c>
      <c r="B28" s="37" t="s">
        <v>212</v>
      </c>
      <c r="C28" s="38">
        <v>34497</v>
      </c>
      <c r="D28" s="39">
        <v>16.5</v>
      </c>
      <c r="F28" s="39">
        <f t="shared" si="0"/>
        <v>5.0292000000000003</v>
      </c>
      <c r="G28" s="39">
        <f t="shared" si="1"/>
        <v>36.724090060131431</v>
      </c>
    </row>
    <row r="29" spans="1:20" x14ac:dyDescent="0.2">
      <c r="A29" s="37">
        <v>6719940603</v>
      </c>
      <c r="B29" s="37" t="s">
        <v>212</v>
      </c>
      <c r="C29" s="38">
        <v>34504</v>
      </c>
      <c r="D29" s="39">
        <v>16.5</v>
      </c>
      <c r="F29" s="39">
        <f t="shared" si="0"/>
        <v>5.0292000000000003</v>
      </c>
      <c r="G29" s="39">
        <f t="shared" si="1"/>
        <v>36.724090060131431</v>
      </c>
      <c r="I29" s="45">
        <v>1.1000000000000001</v>
      </c>
      <c r="K29" s="45">
        <f>(9.81*(LN(I29)))+30.6</f>
        <v>31.534992863880429</v>
      </c>
    </row>
    <row r="30" spans="1:20" x14ac:dyDescent="0.2">
      <c r="A30" s="37">
        <v>6719940604</v>
      </c>
      <c r="B30" s="37" t="s">
        <v>212</v>
      </c>
      <c r="C30" s="38">
        <v>34511</v>
      </c>
      <c r="D30" s="39">
        <v>15.5</v>
      </c>
      <c r="F30" s="39">
        <f t="shared" si="0"/>
        <v>4.7244000000000002</v>
      </c>
      <c r="G30" s="39">
        <f t="shared" si="1"/>
        <v>37.625008404232446</v>
      </c>
    </row>
    <row r="31" spans="1:20" x14ac:dyDescent="0.2">
      <c r="A31" s="37">
        <v>6719940701</v>
      </c>
      <c r="B31" s="37" t="s">
        <v>212</v>
      </c>
      <c r="C31" s="38">
        <v>34518</v>
      </c>
      <c r="D31" s="39">
        <v>16</v>
      </c>
      <c r="F31" s="39">
        <f t="shared" si="0"/>
        <v>4.8768000000000002</v>
      </c>
      <c r="G31" s="39">
        <f t="shared" si="1"/>
        <v>37.167509661519347</v>
      </c>
      <c r="I31" s="45">
        <v>0.78</v>
      </c>
      <c r="K31" s="45">
        <f>(9.81*(LN(I31)))+30.6</f>
        <v>28.16259406528172</v>
      </c>
    </row>
    <row r="32" spans="1:20" x14ac:dyDescent="0.2">
      <c r="A32" s="37">
        <v>6719940702</v>
      </c>
      <c r="B32" s="37" t="s">
        <v>212</v>
      </c>
      <c r="C32" s="38">
        <v>34525</v>
      </c>
      <c r="D32" s="39">
        <v>14.5</v>
      </c>
      <c r="F32" s="39">
        <f t="shared" si="0"/>
        <v>4.4196</v>
      </c>
      <c r="G32" s="39">
        <f t="shared" si="1"/>
        <v>38.586031110758313</v>
      </c>
    </row>
    <row r="33" spans="1:14" x14ac:dyDescent="0.2">
      <c r="A33" s="37">
        <v>6719940703</v>
      </c>
      <c r="B33" s="37" t="s">
        <v>212</v>
      </c>
      <c r="C33" s="38">
        <v>34533</v>
      </c>
      <c r="D33" s="39">
        <v>15</v>
      </c>
      <c r="F33" s="39">
        <f t="shared" si="0"/>
        <v>4.5720000000000001</v>
      </c>
      <c r="G33" s="39">
        <f t="shared" si="1"/>
        <v>38.097509751111744</v>
      </c>
      <c r="I33" s="45">
        <v>1.3</v>
      </c>
      <c r="K33" s="45">
        <f>(9.81*(LN(I33)))+30.6</f>
        <v>33.173793434426088</v>
      </c>
    </row>
    <row r="34" spans="1:14" x14ac:dyDescent="0.2">
      <c r="A34" s="37">
        <v>6719940704</v>
      </c>
      <c r="B34" s="37" t="s">
        <v>212</v>
      </c>
      <c r="C34" s="38">
        <v>34539</v>
      </c>
      <c r="D34" s="39">
        <v>16.5</v>
      </c>
      <c r="F34" s="39">
        <f t="shared" si="0"/>
        <v>5.0292000000000003</v>
      </c>
      <c r="G34" s="39">
        <f t="shared" si="1"/>
        <v>36.724090060131431</v>
      </c>
    </row>
    <row r="35" spans="1:14" x14ac:dyDescent="0.2">
      <c r="A35" s="37">
        <v>6719940705</v>
      </c>
      <c r="B35" s="37" t="s">
        <v>212</v>
      </c>
      <c r="C35" s="38">
        <v>34546</v>
      </c>
      <c r="D35" s="39">
        <v>16.5</v>
      </c>
      <c r="F35" s="39">
        <f t="shared" si="0"/>
        <v>5.0292000000000003</v>
      </c>
      <c r="G35" s="39">
        <f t="shared" si="1"/>
        <v>36.724090060131431</v>
      </c>
      <c r="I35" s="45">
        <v>1.2</v>
      </c>
      <c r="K35" s="45">
        <f>(9.81*(LN(I35)))+30.6</f>
        <v>32.388574472148697</v>
      </c>
    </row>
    <row r="36" spans="1:14" x14ac:dyDescent="0.2">
      <c r="A36" s="37">
        <v>6719940801</v>
      </c>
      <c r="B36" s="37" t="s">
        <v>212</v>
      </c>
      <c r="C36" s="38">
        <v>34553</v>
      </c>
      <c r="D36" s="39">
        <v>16.5</v>
      </c>
      <c r="F36" s="39">
        <f t="shared" si="0"/>
        <v>5.0292000000000003</v>
      </c>
      <c r="G36" s="39">
        <f t="shared" si="1"/>
        <v>36.724090060131431</v>
      </c>
    </row>
    <row r="37" spans="1:14" x14ac:dyDescent="0.2">
      <c r="A37" s="37">
        <v>6719940802</v>
      </c>
      <c r="B37" s="37" t="s">
        <v>212</v>
      </c>
      <c r="C37" s="38">
        <v>34560</v>
      </c>
      <c r="D37" s="39">
        <v>15.5</v>
      </c>
      <c r="F37" s="39">
        <f t="shared" si="0"/>
        <v>4.7244000000000002</v>
      </c>
      <c r="G37" s="39">
        <f t="shared" si="1"/>
        <v>37.625008404232446</v>
      </c>
      <c r="I37" s="45">
        <v>1.8</v>
      </c>
      <c r="K37" s="45">
        <f>(9.81*(LN(I37)))+30.6</f>
        <v>36.366187182689792</v>
      </c>
    </row>
    <row r="38" spans="1:14" x14ac:dyDescent="0.2">
      <c r="A38" s="37">
        <v>6719940803</v>
      </c>
      <c r="B38" s="37" t="s">
        <v>212</v>
      </c>
      <c r="C38" s="38">
        <v>34567</v>
      </c>
      <c r="D38" s="39">
        <v>16</v>
      </c>
      <c r="F38" s="39">
        <f t="shared" si="0"/>
        <v>4.8768000000000002</v>
      </c>
      <c r="G38" s="39">
        <f t="shared" si="1"/>
        <v>37.167509661519347</v>
      </c>
    </row>
    <row r="39" spans="1:14" x14ac:dyDescent="0.2">
      <c r="A39" s="37">
        <v>6719940804</v>
      </c>
      <c r="B39" s="37" t="s">
        <v>212</v>
      </c>
      <c r="C39" s="38">
        <v>34574</v>
      </c>
      <c r="D39" s="39">
        <v>16.5</v>
      </c>
      <c r="F39" s="39">
        <f t="shared" si="0"/>
        <v>5.0292000000000003</v>
      </c>
      <c r="G39" s="39">
        <f t="shared" si="1"/>
        <v>36.724090060131431</v>
      </c>
      <c r="I39" s="45">
        <v>1.6</v>
      </c>
      <c r="K39" s="45">
        <f>(9.81*(LN(I39)))+30.6</f>
        <v>35.21073560290067</v>
      </c>
    </row>
    <row r="40" spans="1:14" x14ac:dyDescent="0.2">
      <c r="A40" s="37">
        <v>6719940901</v>
      </c>
      <c r="B40" s="37" t="s">
        <v>212</v>
      </c>
      <c r="C40" s="38">
        <v>34581</v>
      </c>
      <c r="D40" s="39">
        <v>15.5</v>
      </c>
      <c r="F40" s="39">
        <f t="shared" si="0"/>
        <v>4.7244000000000002</v>
      </c>
      <c r="G40" s="39">
        <f t="shared" si="1"/>
        <v>37.625008404232446</v>
      </c>
    </row>
    <row r="41" spans="1:14" x14ac:dyDescent="0.2">
      <c r="A41" s="37">
        <v>6719940902</v>
      </c>
      <c r="B41" s="37" t="s">
        <v>212</v>
      </c>
      <c r="C41" s="38">
        <v>34588</v>
      </c>
      <c r="D41" s="39">
        <v>17.5</v>
      </c>
      <c r="F41" s="39">
        <f t="shared" si="0"/>
        <v>5.3340000000000005</v>
      </c>
      <c r="G41" s="39">
        <f t="shared" si="1"/>
        <v>35.876198454800956</v>
      </c>
      <c r="I41" s="45">
        <v>0.14000000000000001</v>
      </c>
      <c r="K41" s="45">
        <f>(9.81*(LN(I41)))+30.6</f>
        <v>11.312432878982513</v>
      </c>
    </row>
    <row r="42" spans="1:14" x14ac:dyDescent="0.2">
      <c r="A42" s="37">
        <v>6719941001</v>
      </c>
      <c r="B42" s="37" t="s">
        <v>212</v>
      </c>
      <c r="C42" s="38">
        <v>34609</v>
      </c>
      <c r="D42" s="39">
        <v>15.5</v>
      </c>
      <c r="F42" s="39">
        <f t="shared" si="0"/>
        <v>4.7244000000000002</v>
      </c>
      <c r="G42" s="39">
        <f t="shared" si="1"/>
        <v>37.625008404232446</v>
      </c>
      <c r="I42" s="45">
        <v>2.4</v>
      </c>
      <c r="K42" s="45">
        <f>(9.81*(LN(I42)))+30.6</f>
        <v>39.188348313441757</v>
      </c>
    </row>
    <row r="43" spans="1:14" x14ac:dyDescent="0.2">
      <c r="A43" s="37">
        <v>6719941002</v>
      </c>
      <c r="B43" s="37" t="s">
        <v>212</v>
      </c>
      <c r="C43" s="38">
        <v>34617</v>
      </c>
      <c r="D43" s="39">
        <v>14</v>
      </c>
      <c r="E43" s="39">
        <f>AVERAGE(D27:D39)</f>
        <v>16</v>
      </c>
      <c r="F43" s="39">
        <f t="shared" si="0"/>
        <v>4.2671999999999999</v>
      </c>
      <c r="G43" s="39">
        <f t="shared" si="1"/>
        <v>39.091697029238723</v>
      </c>
      <c r="H43" s="39">
        <f>AVERAGE(G27:G39)</f>
        <v>37.179785185714884</v>
      </c>
      <c r="J43" s="39">
        <f>AVERAGE(I27:I39)</f>
        <v>1.2457142857142858</v>
      </c>
      <c r="L43" s="39">
        <f>AVERAGE(K27:K39)</f>
        <v>32.404268558693282</v>
      </c>
      <c r="M43" s="45">
        <f>AVERAGE(L43,H43)</f>
        <v>34.792026872204083</v>
      </c>
    </row>
    <row r="44" spans="1:14" x14ac:dyDescent="0.2">
      <c r="A44" s="37">
        <v>6719950401</v>
      </c>
      <c r="B44" s="37" t="s">
        <v>212</v>
      </c>
      <c r="C44" s="38">
        <v>34819</v>
      </c>
      <c r="D44" s="39">
        <v>10</v>
      </c>
      <c r="F44" s="39">
        <f t="shared" si="0"/>
        <v>3.048</v>
      </c>
      <c r="G44" s="39">
        <f t="shared" si="1"/>
        <v>43.940261958950401</v>
      </c>
      <c r="I44" s="45">
        <v>1.6</v>
      </c>
      <c r="K44" s="45">
        <f>(9.81*(LN(I44)))+30.6</f>
        <v>35.21073560290067</v>
      </c>
      <c r="N44" s="39">
        <v>7</v>
      </c>
    </row>
    <row r="45" spans="1:14" x14ac:dyDescent="0.2">
      <c r="A45" s="37">
        <v>6719950501</v>
      </c>
      <c r="B45" s="37" t="s">
        <v>212</v>
      </c>
      <c r="C45" s="38">
        <v>34826</v>
      </c>
      <c r="D45" s="39">
        <v>12.25</v>
      </c>
      <c r="F45" s="39">
        <f t="shared" si="0"/>
        <v>3.7338</v>
      </c>
      <c r="G45" s="39">
        <f t="shared" si="1"/>
        <v>41.015884396958093</v>
      </c>
    </row>
    <row r="46" spans="1:14" x14ac:dyDescent="0.2">
      <c r="A46" s="37">
        <v>6719950502</v>
      </c>
      <c r="B46" s="37" t="s">
        <v>212</v>
      </c>
      <c r="C46" s="38">
        <v>34835</v>
      </c>
      <c r="D46" s="39">
        <v>13.5</v>
      </c>
      <c r="F46" s="39">
        <f t="shared" si="0"/>
        <v>4.1147999999999998</v>
      </c>
      <c r="G46" s="39">
        <f t="shared" si="1"/>
        <v>39.615754781741025</v>
      </c>
      <c r="I46" s="45">
        <v>0.2</v>
      </c>
      <c r="K46" s="45">
        <f>(9.81*(LN(I46)))+30.6</f>
        <v>14.811414079021477</v>
      </c>
    </row>
    <row r="47" spans="1:14" x14ac:dyDescent="0.2">
      <c r="A47" s="37">
        <v>6719950503</v>
      </c>
      <c r="B47" s="37" t="s">
        <v>212</v>
      </c>
      <c r="C47" s="38">
        <v>34840</v>
      </c>
      <c r="D47" s="39">
        <v>13.5</v>
      </c>
      <c r="F47" s="39">
        <f t="shared" si="0"/>
        <v>4.1147999999999998</v>
      </c>
      <c r="G47" s="39">
        <f t="shared" si="1"/>
        <v>39.615754781741025</v>
      </c>
    </row>
    <row r="48" spans="1:14" x14ac:dyDescent="0.2">
      <c r="A48" s="37">
        <v>6719950504</v>
      </c>
      <c r="B48" s="37" t="s">
        <v>212</v>
      </c>
      <c r="C48" s="38">
        <v>34848</v>
      </c>
      <c r="D48" s="39">
        <v>14.25</v>
      </c>
      <c r="F48" s="39">
        <f t="shared" si="0"/>
        <v>4.3433999999999999</v>
      </c>
      <c r="G48" s="39">
        <f t="shared" si="1"/>
        <v>38.836646123236349</v>
      </c>
    </row>
    <row r="49" spans="1:13" x14ac:dyDescent="0.2">
      <c r="A49" s="37">
        <v>6719950601</v>
      </c>
      <c r="B49" s="37" t="s">
        <v>212</v>
      </c>
      <c r="C49" s="38">
        <v>34854</v>
      </c>
      <c r="D49" s="39">
        <v>13.5</v>
      </c>
      <c r="F49" s="39">
        <f t="shared" si="0"/>
        <v>4.1147999999999998</v>
      </c>
      <c r="G49" s="39">
        <f t="shared" si="1"/>
        <v>39.615754781741025</v>
      </c>
      <c r="I49" s="45">
        <v>0.34</v>
      </c>
      <c r="K49" s="45">
        <f>(9.81*(LN(I49)))+30.6</f>
        <v>20.016877221941371</v>
      </c>
    </row>
    <row r="50" spans="1:13" x14ac:dyDescent="0.2">
      <c r="A50" s="37">
        <v>6719950602</v>
      </c>
      <c r="B50" s="37" t="s">
        <v>212</v>
      </c>
      <c r="C50" s="38">
        <v>34861</v>
      </c>
      <c r="D50" s="39">
        <v>14.5</v>
      </c>
      <c r="F50" s="39">
        <f t="shared" si="0"/>
        <v>4.4196</v>
      </c>
      <c r="G50" s="39">
        <f t="shared" si="1"/>
        <v>38.586031110758313</v>
      </c>
    </row>
    <row r="51" spans="1:13" x14ac:dyDescent="0.2">
      <c r="A51" s="37">
        <v>6719950603</v>
      </c>
      <c r="B51" s="37" t="s">
        <v>212</v>
      </c>
      <c r="C51" s="38">
        <v>34868</v>
      </c>
      <c r="D51" s="39">
        <v>14</v>
      </c>
      <c r="F51" s="39">
        <f t="shared" si="0"/>
        <v>4.2671999999999999</v>
      </c>
      <c r="G51" s="39">
        <f t="shared" si="1"/>
        <v>39.091697029238723</v>
      </c>
      <c r="I51" s="45">
        <v>1.1000000000000001</v>
      </c>
      <c r="K51" s="45">
        <f>(9.81*(LN(I51)))+30.6</f>
        <v>31.534992863880429</v>
      </c>
    </row>
    <row r="52" spans="1:13" x14ac:dyDescent="0.2">
      <c r="A52" s="37">
        <v>6719950604</v>
      </c>
      <c r="B52" s="37" t="s">
        <v>212</v>
      </c>
      <c r="C52" s="38">
        <v>34875</v>
      </c>
      <c r="D52" s="39">
        <v>16</v>
      </c>
      <c r="F52" s="39">
        <f t="shared" si="0"/>
        <v>4.8768000000000002</v>
      </c>
      <c r="G52" s="39">
        <f t="shared" si="1"/>
        <v>37.167509661519347</v>
      </c>
    </row>
    <row r="53" spans="1:13" x14ac:dyDescent="0.2">
      <c r="A53" s="37">
        <v>6719950701</v>
      </c>
      <c r="B53" s="37" t="s">
        <v>212</v>
      </c>
      <c r="C53" s="38">
        <v>34882</v>
      </c>
      <c r="D53" s="39">
        <v>15</v>
      </c>
      <c r="F53" s="39">
        <f t="shared" si="0"/>
        <v>4.5720000000000001</v>
      </c>
      <c r="G53" s="39">
        <f t="shared" si="1"/>
        <v>38.097509751111744</v>
      </c>
      <c r="I53" s="45">
        <v>1.5</v>
      </c>
      <c r="K53" s="45">
        <f>(9.81*(LN(I53)))+30.6</f>
        <v>34.577612710541096</v>
      </c>
    </row>
    <row r="54" spans="1:13" x14ac:dyDescent="0.2">
      <c r="A54" s="37">
        <v>6719950702</v>
      </c>
      <c r="B54" s="37" t="s">
        <v>212</v>
      </c>
      <c r="C54" s="38">
        <v>34889</v>
      </c>
      <c r="D54" s="39">
        <v>14</v>
      </c>
      <c r="F54" s="39">
        <f t="shared" si="0"/>
        <v>4.2671999999999999</v>
      </c>
      <c r="G54" s="39">
        <f t="shared" si="1"/>
        <v>39.091697029238723</v>
      </c>
    </row>
    <row r="55" spans="1:13" x14ac:dyDescent="0.2">
      <c r="A55" s="37">
        <v>6719950703</v>
      </c>
      <c r="B55" s="37" t="s">
        <v>212</v>
      </c>
      <c r="C55" s="38">
        <v>34896</v>
      </c>
      <c r="D55" s="39">
        <v>14</v>
      </c>
      <c r="F55" s="39">
        <f t="shared" si="0"/>
        <v>4.2671999999999999</v>
      </c>
      <c r="G55" s="39">
        <f t="shared" si="1"/>
        <v>39.091697029238723</v>
      </c>
      <c r="I55" s="45">
        <v>1.7</v>
      </c>
    </row>
    <row r="56" spans="1:13" x14ac:dyDescent="0.2">
      <c r="A56" s="37">
        <v>6719950704</v>
      </c>
      <c r="B56" s="37" t="s">
        <v>212</v>
      </c>
      <c r="C56" s="38">
        <v>34903</v>
      </c>
      <c r="D56" s="39">
        <v>14</v>
      </c>
      <c r="F56" s="39">
        <f t="shared" si="0"/>
        <v>4.2671999999999999</v>
      </c>
      <c r="G56" s="39">
        <f t="shared" si="1"/>
        <v>39.091697029238723</v>
      </c>
    </row>
    <row r="57" spans="1:13" x14ac:dyDescent="0.2">
      <c r="A57" s="37">
        <v>6719950705</v>
      </c>
      <c r="B57" s="37" t="s">
        <v>212</v>
      </c>
      <c r="C57" s="38">
        <v>34911</v>
      </c>
      <c r="D57" s="39">
        <v>13</v>
      </c>
      <c r="F57" s="39">
        <f t="shared" si="0"/>
        <v>3.9624000000000001</v>
      </c>
      <c r="G57" s="39">
        <f t="shared" si="1"/>
        <v>40.159592907973853</v>
      </c>
      <c r="I57" s="45">
        <v>1.9</v>
      </c>
      <c r="K57" s="45">
        <f>(9.81*(LN(I57)))+30.6</f>
        <v>36.896586623351197</v>
      </c>
    </row>
    <row r="58" spans="1:13" x14ac:dyDescent="0.2">
      <c r="A58" s="37">
        <v>6719950801</v>
      </c>
      <c r="B58" s="37" t="s">
        <v>212</v>
      </c>
      <c r="C58" s="38">
        <v>34917</v>
      </c>
      <c r="D58" s="39">
        <v>14.5</v>
      </c>
      <c r="F58" s="39">
        <f t="shared" si="0"/>
        <v>4.4196</v>
      </c>
      <c r="G58" s="39">
        <f t="shared" si="1"/>
        <v>38.586031110758313</v>
      </c>
    </row>
    <row r="59" spans="1:13" x14ac:dyDescent="0.2">
      <c r="A59" s="37">
        <v>6719950802</v>
      </c>
      <c r="B59" s="37" t="s">
        <v>212</v>
      </c>
      <c r="C59" s="38">
        <v>34926</v>
      </c>
      <c r="D59" s="39">
        <v>13.5</v>
      </c>
      <c r="F59" s="39">
        <f t="shared" si="0"/>
        <v>4.1147999999999998</v>
      </c>
      <c r="G59" s="39">
        <f t="shared" si="1"/>
        <v>39.615754781741025</v>
      </c>
      <c r="I59" s="45">
        <v>2</v>
      </c>
      <c r="K59" s="45">
        <f>(9.81*(LN(I59)))+30.6</f>
        <v>37.399773841293069</v>
      </c>
    </row>
    <row r="60" spans="1:13" x14ac:dyDescent="0.2">
      <c r="A60" s="37">
        <v>6719950803</v>
      </c>
      <c r="B60" s="37" t="s">
        <v>212</v>
      </c>
      <c r="C60" s="38">
        <v>34930</v>
      </c>
      <c r="D60" s="39">
        <v>15</v>
      </c>
      <c r="F60" s="39">
        <f t="shared" si="0"/>
        <v>4.5720000000000001</v>
      </c>
      <c r="G60" s="39">
        <f t="shared" si="1"/>
        <v>38.097509751111744</v>
      </c>
    </row>
    <row r="61" spans="1:13" x14ac:dyDescent="0.2">
      <c r="A61" s="37">
        <v>6719950804</v>
      </c>
      <c r="B61" s="37" t="s">
        <v>212</v>
      </c>
      <c r="C61" s="38">
        <v>34937</v>
      </c>
      <c r="D61" s="39">
        <v>14</v>
      </c>
      <c r="F61" s="39">
        <f t="shared" si="0"/>
        <v>4.2671999999999999</v>
      </c>
      <c r="G61" s="39">
        <f t="shared" si="1"/>
        <v>39.091697029238723</v>
      </c>
      <c r="I61" s="45">
        <v>1.8</v>
      </c>
      <c r="K61" s="45">
        <f>(9.81*(LN(I61)))+30.6</f>
        <v>36.366187182689792</v>
      </c>
    </row>
    <row r="62" spans="1:13" x14ac:dyDescent="0.2">
      <c r="A62" s="37">
        <v>6719950901</v>
      </c>
      <c r="B62" s="37" t="s">
        <v>212</v>
      </c>
      <c r="C62" s="38">
        <v>34946</v>
      </c>
      <c r="D62" s="39">
        <v>17</v>
      </c>
      <c r="F62" s="39">
        <f t="shared" si="0"/>
        <v>5.1816000000000004</v>
      </c>
      <c r="G62" s="39">
        <f t="shared" si="1"/>
        <v>36.293908861144516</v>
      </c>
    </row>
    <row r="63" spans="1:13" x14ac:dyDescent="0.2">
      <c r="A63" s="37">
        <v>6719950902</v>
      </c>
      <c r="B63" s="37" t="s">
        <v>212</v>
      </c>
      <c r="C63" s="38">
        <v>34952</v>
      </c>
      <c r="D63" s="39">
        <v>15.5</v>
      </c>
      <c r="F63" s="39">
        <f t="shared" si="0"/>
        <v>4.7244000000000002</v>
      </c>
      <c r="G63" s="39">
        <f t="shared" si="1"/>
        <v>37.625008404232446</v>
      </c>
      <c r="I63" s="45">
        <v>0</v>
      </c>
    </row>
    <row r="64" spans="1:13" x14ac:dyDescent="0.2">
      <c r="A64" s="37">
        <v>6719950903</v>
      </c>
      <c r="B64" s="37" t="s">
        <v>212</v>
      </c>
      <c r="C64" s="38">
        <v>34960</v>
      </c>
      <c r="D64" s="39">
        <v>15.5</v>
      </c>
      <c r="F64" s="39">
        <f t="shared" si="0"/>
        <v>4.7244000000000002</v>
      </c>
      <c r="G64" s="39">
        <f t="shared" si="1"/>
        <v>37.625008404232446</v>
      </c>
      <c r="L64" s="73"/>
      <c r="M64" s="73"/>
    </row>
    <row r="65" spans="1:13" x14ac:dyDescent="0.2">
      <c r="A65" s="37">
        <v>6719950904</v>
      </c>
      <c r="B65" s="37" t="s">
        <v>212</v>
      </c>
      <c r="C65" s="38">
        <v>34966</v>
      </c>
      <c r="D65" s="39">
        <v>14.5</v>
      </c>
      <c r="F65" s="39">
        <f t="shared" si="0"/>
        <v>4.4196</v>
      </c>
      <c r="G65" s="39">
        <f t="shared" si="1"/>
        <v>38.586031110758313</v>
      </c>
    </row>
    <row r="66" spans="1:13" x14ac:dyDescent="0.2">
      <c r="A66" s="37">
        <v>6719951001</v>
      </c>
      <c r="B66" s="37" t="s">
        <v>212</v>
      </c>
      <c r="C66" s="38">
        <v>34974</v>
      </c>
      <c r="D66" s="39">
        <v>15</v>
      </c>
      <c r="F66" s="39">
        <f t="shared" ref="F66:F129" si="2">D66*0.3048</f>
        <v>4.5720000000000001</v>
      </c>
      <c r="G66" s="39">
        <f t="shared" ref="G66:G129" si="3" xml:space="preserve"> 60-(14.41*(LN(F66)))</f>
        <v>38.097509751111744</v>
      </c>
    </row>
    <row r="67" spans="1:13" x14ac:dyDescent="0.2">
      <c r="A67" s="37">
        <v>6719951002</v>
      </c>
      <c r="B67" s="37" t="s">
        <v>212</v>
      </c>
      <c r="C67" s="38">
        <v>34980</v>
      </c>
      <c r="D67" s="39">
        <v>13.5</v>
      </c>
      <c r="F67" s="39">
        <f t="shared" si="2"/>
        <v>4.1147999999999998</v>
      </c>
      <c r="G67" s="39">
        <f t="shared" si="3"/>
        <v>39.615754781741025</v>
      </c>
      <c r="I67" s="45">
        <v>2.1</v>
      </c>
      <c r="K67" s="45">
        <f>(9.81*(LN(I67)))+30.6</f>
        <v>37.878405351795195</v>
      </c>
      <c r="L67" s="73"/>
      <c r="M67" s="73"/>
    </row>
    <row r="68" spans="1:13" x14ac:dyDescent="0.2">
      <c r="A68" s="37">
        <v>6719951003</v>
      </c>
      <c r="B68" s="37" t="s">
        <v>212</v>
      </c>
      <c r="C68" s="38">
        <v>34988</v>
      </c>
      <c r="D68" s="39">
        <v>15.5</v>
      </c>
      <c r="E68" s="39">
        <f>AVERAGE(D49:D61)</f>
        <v>14.23076923076923</v>
      </c>
      <c r="F68" s="39">
        <f t="shared" si="2"/>
        <v>4.7244000000000002</v>
      </c>
      <c r="G68" s="39">
        <f t="shared" si="3"/>
        <v>37.625008404232446</v>
      </c>
      <c r="H68" s="39">
        <f>AVERAGE(G49:G61)</f>
        <v>38.875706077146852</v>
      </c>
      <c r="I68" s="45">
        <v>1</v>
      </c>
      <c r="J68" s="39">
        <f>AVERAGE(I49:I61)</f>
        <v>1.4771428571428573</v>
      </c>
      <c r="K68" s="45">
        <f>(9.81*(LN(I68)))+30.6</f>
        <v>30.6</v>
      </c>
      <c r="L68" s="39">
        <f>AVERAGE(K49:K61)</f>
        <v>32.798671740616165</v>
      </c>
      <c r="M68" s="45">
        <f>AVERAGE(L68,H68)</f>
        <v>35.837188908881508</v>
      </c>
    </row>
    <row r="69" spans="1:13" x14ac:dyDescent="0.2">
      <c r="A69" s="37">
        <v>6719960501</v>
      </c>
      <c r="B69" s="37" t="s">
        <v>212</v>
      </c>
      <c r="C69" s="38">
        <v>35196</v>
      </c>
      <c r="D69" s="39">
        <v>15.5</v>
      </c>
      <c r="F69" s="39">
        <f t="shared" si="2"/>
        <v>4.7244000000000002</v>
      </c>
      <c r="G69" s="39">
        <f t="shared" si="3"/>
        <v>37.625008404232446</v>
      </c>
      <c r="I69" s="45">
        <v>1.8</v>
      </c>
      <c r="K69" s="45">
        <f>(9.81*(LN(I69)))+30.6</f>
        <v>36.366187182689792</v>
      </c>
      <c r="L69" s="73"/>
      <c r="M69" s="73"/>
    </row>
    <row r="70" spans="1:13" x14ac:dyDescent="0.2">
      <c r="A70" s="37">
        <v>6719960502</v>
      </c>
      <c r="B70" s="37" t="s">
        <v>212</v>
      </c>
      <c r="C70" s="38">
        <v>35204</v>
      </c>
      <c r="D70" s="39">
        <v>14</v>
      </c>
      <c r="F70" s="39">
        <f t="shared" si="2"/>
        <v>4.2671999999999999</v>
      </c>
      <c r="G70" s="39">
        <f t="shared" si="3"/>
        <v>39.091697029238723</v>
      </c>
    </row>
    <row r="71" spans="1:13" x14ac:dyDescent="0.2">
      <c r="A71" s="37">
        <v>6719960503</v>
      </c>
      <c r="B71" s="37" t="s">
        <v>212</v>
      </c>
      <c r="C71" s="38">
        <v>35211</v>
      </c>
      <c r="D71" s="39">
        <v>13</v>
      </c>
      <c r="F71" s="39">
        <f t="shared" si="2"/>
        <v>3.9624000000000001</v>
      </c>
      <c r="G71" s="39">
        <f t="shared" si="3"/>
        <v>40.159592907973853</v>
      </c>
      <c r="I71" s="45">
        <v>2.2000000000000002</v>
      </c>
      <c r="K71" s="45">
        <f>(9.81*(LN(I71)))+30.6</f>
        <v>38.334766705173493</v>
      </c>
      <c r="L71" s="73"/>
      <c r="M71" s="73"/>
    </row>
    <row r="72" spans="1:13" x14ac:dyDescent="0.2">
      <c r="A72" s="37">
        <v>6719960601</v>
      </c>
      <c r="B72" s="37" t="s">
        <v>212</v>
      </c>
      <c r="C72" s="38">
        <v>35217</v>
      </c>
      <c r="D72" s="39">
        <v>14</v>
      </c>
      <c r="F72" s="39">
        <f t="shared" si="2"/>
        <v>4.2671999999999999</v>
      </c>
      <c r="G72" s="39">
        <f t="shared" si="3"/>
        <v>39.091697029238723</v>
      </c>
    </row>
    <row r="73" spans="1:13" x14ac:dyDescent="0.2">
      <c r="A73" s="37">
        <v>6719960602</v>
      </c>
      <c r="B73" s="37" t="s">
        <v>212</v>
      </c>
      <c r="C73" s="38">
        <v>35229</v>
      </c>
      <c r="D73" s="39">
        <v>16</v>
      </c>
      <c r="F73" s="39">
        <f t="shared" si="2"/>
        <v>4.8768000000000002</v>
      </c>
      <c r="G73" s="39">
        <f t="shared" si="3"/>
        <v>37.167509661519347</v>
      </c>
      <c r="I73" s="45">
        <v>0.3</v>
      </c>
      <c r="K73" s="45">
        <f>(9.81*(LN(I73)))+30.6</f>
        <v>18.78902678956257</v>
      </c>
      <c r="L73" s="73"/>
      <c r="M73" s="73"/>
    </row>
    <row r="74" spans="1:13" x14ac:dyDescent="0.2">
      <c r="A74" s="37">
        <v>6719960603</v>
      </c>
      <c r="B74" s="37" t="s">
        <v>212</v>
      </c>
      <c r="C74" s="38">
        <v>35236</v>
      </c>
      <c r="D74" s="39">
        <v>17</v>
      </c>
      <c r="F74" s="39">
        <f t="shared" si="2"/>
        <v>5.1816000000000004</v>
      </c>
      <c r="G74" s="39">
        <f t="shared" si="3"/>
        <v>36.293908861144516</v>
      </c>
    </row>
    <row r="75" spans="1:13" x14ac:dyDescent="0.2">
      <c r="A75" s="37">
        <v>6719960604</v>
      </c>
      <c r="B75" s="37" t="s">
        <v>212</v>
      </c>
      <c r="C75" s="38">
        <v>35243</v>
      </c>
      <c r="D75" s="39">
        <v>17</v>
      </c>
      <c r="F75" s="39">
        <f t="shared" si="2"/>
        <v>5.1816000000000004</v>
      </c>
      <c r="G75" s="39">
        <f t="shared" si="3"/>
        <v>36.293908861144516</v>
      </c>
      <c r="L75" s="73"/>
    </row>
    <row r="76" spans="1:13" x14ac:dyDescent="0.2">
      <c r="A76" s="37">
        <v>6719960605</v>
      </c>
      <c r="B76" s="37" t="s">
        <v>212</v>
      </c>
      <c r="C76" s="38">
        <v>35246</v>
      </c>
      <c r="D76" s="39">
        <v>17</v>
      </c>
      <c r="F76" s="39">
        <f t="shared" si="2"/>
        <v>5.1816000000000004</v>
      </c>
      <c r="G76" s="39">
        <f t="shared" si="3"/>
        <v>36.293908861144516</v>
      </c>
      <c r="I76" s="45">
        <v>1.3</v>
      </c>
      <c r="K76" s="45">
        <f>(9.81*(LN(I76)))+30.6</f>
        <v>33.173793434426088</v>
      </c>
    </row>
    <row r="77" spans="1:13" x14ac:dyDescent="0.2">
      <c r="A77" s="37">
        <v>6719960701</v>
      </c>
      <c r="B77" s="37" t="s">
        <v>212</v>
      </c>
      <c r="C77" s="38">
        <v>35253</v>
      </c>
      <c r="D77" s="39">
        <v>16</v>
      </c>
      <c r="F77" s="39">
        <f t="shared" si="2"/>
        <v>4.8768000000000002</v>
      </c>
      <c r="G77" s="39">
        <f t="shared" si="3"/>
        <v>37.167509661519347</v>
      </c>
    </row>
    <row r="78" spans="1:13" x14ac:dyDescent="0.2">
      <c r="A78" s="37">
        <v>6719960702</v>
      </c>
      <c r="B78" s="37" t="s">
        <v>212</v>
      </c>
      <c r="C78" s="38">
        <v>35260</v>
      </c>
      <c r="D78" s="39">
        <v>16.5</v>
      </c>
      <c r="F78" s="39">
        <f t="shared" si="2"/>
        <v>5.0292000000000003</v>
      </c>
      <c r="G78" s="39">
        <f t="shared" si="3"/>
        <v>36.724090060131431</v>
      </c>
      <c r="I78" s="45">
        <v>1.2</v>
      </c>
      <c r="K78" s="45">
        <f>(9.81*(LN(I78)))+30.6</f>
        <v>32.388574472148697</v>
      </c>
    </row>
    <row r="79" spans="1:13" x14ac:dyDescent="0.2">
      <c r="A79" s="37">
        <v>6719960703</v>
      </c>
      <c r="B79" s="37" t="s">
        <v>212</v>
      </c>
      <c r="C79" s="38">
        <v>35267</v>
      </c>
      <c r="D79" s="39">
        <v>19</v>
      </c>
      <c r="F79" s="39">
        <f t="shared" si="2"/>
        <v>5.7911999999999999</v>
      </c>
      <c r="G79" s="39">
        <f t="shared" si="3"/>
        <v>34.691147459206192</v>
      </c>
    </row>
    <row r="80" spans="1:13" x14ac:dyDescent="0.2">
      <c r="A80" s="37">
        <v>6719960704</v>
      </c>
      <c r="B80" s="37" t="s">
        <v>212</v>
      </c>
      <c r="C80" s="38">
        <v>35275</v>
      </c>
      <c r="D80" s="39">
        <v>16</v>
      </c>
      <c r="F80" s="39">
        <f t="shared" si="2"/>
        <v>4.8768000000000002</v>
      </c>
      <c r="G80" s="39">
        <f t="shared" si="3"/>
        <v>37.167509661519347</v>
      </c>
      <c r="I80" s="45">
        <v>1.8</v>
      </c>
      <c r="K80" s="45">
        <f>(9.81*(LN(I80)))+30.6</f>
        <v>36.366187182689792</v>
      </c>
    </row>
    <row r="81" spans="1:13" x14ac:dyDescent="0.2">
      <c r="A81" s="37">
        <v>6719960801</v>
      </c>
      <c r="B81" s="37" t="s">
        <v>212</v>
      </c>
      <c r="C81" s="38">
        <v>35281</v>
      </c>
      <c r="D81" s="39">
        <v>15.5</v>
      </c>
      <c r="F81" s="39">
        <f t="shared" si="2"/>
        <v>4.7244000000000002</v>
      </c>
      <c r="G81" s="39">
        <f t="shared" si="3"/>
        <v>37.625008404232446</v>
      </c>
    </row>
    <row r="82" spans="1:13" x14ac:dyDescent="0.2">
      <c r="A82" s="37">
        <v>6719960802</v>
      </c>
      <c r="B82" s="37" t="s">
        <v>212</v>
      </c>
      <c r="C82" s="38">
        <v>35288</v>
      </c>
      <c r="D82" s="39">
        <v>16</v>
      </c>
      <c r="F82" s="39">
        <f t="shared" si="2"/>
        <v>4.8768000000000002</v>
      </c>
      <c r="G82" s="39">
        <f t="shared" si="3"/>
        <v>37.167509661519347</v>
      </c>
      <c r="I82" s="45">
        <v>1.1000000000000001</v>
      </c>
      <c r="K82" s="45">
        <f>(9.81*(LN(I82)))+30.6</f>
        <v>31.534992863880429</v>
      </c>
    </row>
    <row r="83" spans="1:13" x14ac:dyDescent="0.2">
      <c r="A83" s="37">
        <v>6719960803</v>
      </c>
      <c r="B83" s="37" t="s">
        <v>212</v>
      </c>
      <c r="C83" s="38">
        <v>35295</v>
      </c>
      <c r="D83" s="39">
        <v>16</v>
      </c>
      <c r="F83" s="39">
        <f t="shared" si="2"/>
        <v>4.8768000000000002</v>
      </c>
      <c r="G83" s="39">
        <f t="shared" si="3"/>
        <v>37.167509661519347</v>
      </c>
    </row>
    <row r="84" spans="1:13" x14ac:dyDescent="0.2">
      <c r="A84" s="37">
        <v>6719960804</v>
      </c>
      <c r="B84" s="37" t="s">
        <v>212</v>
      </c>
      <c r="C84" s="38">
        <v>35301</v>
      </c>
      <c r="D84" s="39">
        <v>17</v>
      </c>
      <c r="F84" s="39">
        <f t="shared" si="2"/>
        <v>5.1816000000000004</v>
      </c>
      <c r="G84" s="39">
        <f t="shared" si="3"/>
        <v>36.293908861144516</v>
      </c>
      <c r="I84" s="45">
        <v>0.05</v>
      </c>
      <c r="K84" s="45">
        <f>(9.81*(LN(I84)))+30.6</f>
        <v>1.2118663964353509</v>
      </c>
    </row>
    <row r="85" spans="1:13" x14ac:dyDescent="0.2">
      <c r="A85" s="37">
        <v>6719960805</v>
      </c>
      <c r="B85" s="37" t="s">
        <v>212</v>
      </c>
      <c r="C85" s="38">
        <v>35308</v>
      </c>
      <c r="D85" s="39">
        <v>17.5</v>
      </c>
      <c r="F85" s="39">
        <f t="shared" si="2"/>
        <v>5.3340000000000005</v>
      </c>
      <c r="G85" s="39">
        <f t="shared" si="3"/>
        <v>35.876198454800956</v>
      </c>
    </row>
    <row r="86" spans="1:13" x14ac:dyDescent="0.2">
      <c r="A86" s="37">
        <v>6719960901</v>
      </c>
      <c r="B86" s="37" t="s">
        <v>212</v>
      </c>
      <c r="C86" s="38">
        <v>35316</v>
      </c>
      <c r="D86" s="39">
        <v>18.5</v>
      </c>
      <c r="F86" s="39">
        <f t="shared" si="2"/>
        <v>5.6388000000000007</v>
      </c>
      <c r="G86" s="39">
        <f t="shared" si="3"/>
        <v>35.075436899660133</v>
      </c>
    </row>
    <row r="87" spans="1:13" x14ac:dyDescent="0.2">
      <c r="A87" s="37">
        <v>6719960902</v>
      </c>
      <c r="B87" s="37" t="s">
        <v>212</v>
      </c>
      <c r="C87" s="38">
        <v>35325</v>
      </c>
      <c r="D87" s="39">
        <v>14.5</v>
      </c>
      <c r="F87" s="39">
        <f t="shared" si="2"/>
        <v>4.4196</v>
      </c>
      <c r="G87" s="39">
        <f t="shared" si="3"/>
        <v>38.586031110758313</v>
      </c>
      <c r="I87" s="45">
        <v>1.8</v>
      </c>
      <c r="K87" s="45">
        <f>(9.81*(LN(I87)))+30.6</f>
        <v>36.366187182689792</v>
      </c>
    </row>
    <row r="88" spans="1:13" x14ac:dyDescent="0.2">
      <c r="A88" s="37">
        <v>6719960903</v>
      </c>
      <c r="B88" s="37" t="s">
        <v>212</v>
      </c>
      <c r="C88" s="38">
        <v>35331</v>
      </c>
      <c r="D88" s="39">
        <v>15</v>
      </c>
      <c r="F88" s="39">
        <f t="shared" si="2"/>
        <v>4.5720000000000001</v>
      </c>
      <c r="G88" s="39">
        <f t="shared" si="3"/>
        <v>38.097509751111744</v>
      </c>
    </row>
    <row r="89" spans="1:13" x14ac:dyDescent="0.2">
      <c r="A89" s="37">
        <v>6719961001</v>
      </c>
      <c r="B89" s="37" t="s">
        <v>212</v>
      </c>
      <c r="C89" s="38">
        <v>35339</v>
      </c>
      <c r="D89" s="39">
        <v>15</v>
      </c>
      <c r="E89" s="39">
        <f>AVERAGE(D72:D85)</f>
        <v>16.464285714285715</v>
      </c>
      <c r="F89" s="39">
        <f t="shared" si="2"/>
        <v>4.5720000000000001</v>
      </c>
      <c r="G89" s="39">
        <f t="shared" si="3"/>
        <v>38.097509751111744</v>
      </c>
      <c r="H89" s="39">
        <f>AVERAGE(G72:G85)</f>
        <v>36.787237511413188</v>
      </c>
      <c r="I89" s="45">
        <v>1.8</v>
      </c>
      <c r="J89" s="39">
        <f>AVERAGE(I72:I85)</f>
        <v>0.95833333333333315</v>
      </c>
      <c r="K89" s="45">
        <f>(9.81*(LN(I89)))+30.6</f>
        <v>36.366187182689792</v>
      </c>
      <c r="L89" s="39">
        <f>AVERAGE(K72:K85)</f>
        <v>25.577406856523822</v>
      </c>
      <c r="M89" s="45">
        <f>AVERAGE(L89,H89)</f>
        <v>31.182322183968505</v>
      </c>
    </row>
    <row r="90" spans="1:13" x14ac:dyDescent="0.2">
      <c r="A90" s="37">
        <v>6719970501</v>
      </c>
      <c r="B90" s="37" t="s">
        <v>212</v>
      </c>
      <c r="C90" s="38">
        <v>35560</v>
      </c>
      <c r="D90" s="39">
        <v>14.5</v>
      </c>
      <c r="F90" s="39">
        <f t="shared" si="2"/>
        <v>4.4196</v>
      </c>
      <c r="G90" s="39">
        <f t="shared" si="3"/>
        <v>38.586031110758313</v>
      </c>
      <c r="I90" s="45">
        <v>2</v>
      </c>
      <c r="K90" s="45">
        <f>(9.81*(LN(I90)))+30.6</f>
        <v>37.399773841293069</v>
      </c>
    </row>
    <row r="91" spans="1:13" x14ac:dyDescent="0.2">
      <c r="A91" s="37">
        <v>6719970502</v>
      </c>
      <c r="B91" s="37" t="s">
        <v>212</v>
      </c>
      <c r="C91" s="38">
        <v>35569</v>
      </c>
      <c r="D91" s="39">
        <v>13</v>
      </c>
      <c r="F91" s="39">
        <f t="shared" si="2"/>
        <v>3.9624000000000001</v>
      </c>
      <c r="G91" s="39">
        <f t="shared" si="3"/>
        <v>40.159592907973853</v>
      </c>
    </row>
    <row r="92" spans="1:13" x14ac:dyDescent="0.2">
      <c r="A92" s="37">
        <v>6719970503</v>
      </c>
      <c r="B92" s="37" t="s">
        <v>212</v>
      </c>
      <c r="C92" s="38">
        <v>35576</v>
      </c>
      <c r="D92" s="39">
        <v>12.5</v>
      </c>
      <c r="F92" s="39">
        <f t="shared" si="2"/>
        <v>3.81</v>
      </c>
      <c r="G92" s="39">
        <f t="shared" si="3"/>
        <v>40.724763384512634</v>
      </c>
      <c r="I92" s="45">
        <v>2.4</v>
      </c>
      <c r="K92" s="45">
        <f>(9.81*(LN(I92)))+30.6</f>
        <v>39.188348313441757</v>
      </c>
    </row>
    <row r="93" spans="1:13" x14ac:dyDescent="0.2">
      <c r="A93" s="37">
        <v>6719970601</v>
      </c>
      <c r="B93" s="37" t="s">
        <v>212</v>
      </c>
      <c r="C93" s="38">
        <v>35583</v>
      </c>
      <c r="D93" s="39">
        <v>15</v>
      </c>
      <c r="F93" s="39">
        <f t="shared" si="2"/>
        <v>4.5720000000000001</v>
      </c>
      <c r="G93" s="39">
        <f t="shared" si="3"/>
        <v>38.097509751111744</v>
      </c>
    </row>
    <row r="94" spans="1:13" x14ac:dyDescent="0.2">
      <c r="A94" s="37">
        <v>6719970602</v>
      </c>
      <c r="B94" s="37" t="s">
        <v>212</v>
      </c>
      <c r="C94" s="38">
        <v>35589</v>
      </c>
      <c r="D94" s="39">
        <v>15</v>
      </c>
      <c r="F94" s="39">
        <f t="shared" si="2"/>
        <v>4.5720000000000001</v>
      </c>
      <c r="G94" s="39">
        <f t="shared" si="3"/>
        <v>38.097509751111744</v>
      </c>
      <c r="I94" s="45">
        <v>1.1000000000000001</v>
      </c>
      <c r="K94" s="45">
        <f>(9.81*(LN(I94)))+30.6</f>
        <v>31.534992863880429</v>
      </c>
    </row>
    <row r="95" spans="1:13" x14ac:dyDescent="0.2">
      <c r="A95" s="37">
        <v>6719970603</v>
      </c>
      <c r="B95" s="37" t="s">
        <v>212</v>
      </c>
      <c r="C95" s="38">
        <v>35597</v>
      </c>
      <c r="D95" s="39">
        <v>16</v>
      </c>
      <c r="F95" s="39">
        <f t="shared" si="2"/>
        <v>4.8768000000000002</v>
      </c>
      <c r="G95" s="39">
        <f t="shared" si="3"/>
        <v>37.167509661519347</v>
      </c>
    </row>
    <row r="96" spans="1:13" x14ac:dyDescent="0.2">
      <c r="A96" s="37">
        <v>6719970604</v>
      </c>
      <c r="B96" s="37" t="s">
        <v>212</v>
      </c>
      <c r="C96" s="38">
        <v>35603</v>
      </c>
      <c r="D96" s="39">
        <v>17</v>
      </c>
      <c r="F96" s="39">
        <f t="shared" si="2"/>
        <v>5.1816000000000004</v>
      </c>
      <c r="G96" s="39">
        <f t="shared" si="3"/>
        <v>36.293908861144516</v>
      </c>
      <c r="I96" s="45">
        <v>1.2</v>
      </c>
      <c r="K96" s="45">
        <f>(9.81*(LN(I96)))+30.6</f>
        <v>32.388574472148697</v>
      </c>
    </row>
    <row r="97" spans="1:13" x14ac:dyDescent="0.2">
      <c r="A97" s="37">
        <v>6719970605</v>
      </c>
      <c r="B97" s="37" t="s">
        <v>212</v>
      </c>
      <c r="C97" s="38">
        <v>35610</v>
      </c>
      <c r="D97" s="39">
        <v>18</v>
      </c>
      <c r="F97" s="39">
        <f t="shared" si="2"/>
        <v>5.4864000000000006</v>
      </c>
      <c r="G97" s="39">
        <f t="shared" si="3"/>
        <v>35.470256117710861</v>
      </c>
    </row>
    <row r="98" spans="1:13" x14ac:dyDescent="0.2">
      <c r="A98" s="37">
        <v>6719970701</v>
      </c>
      <c r="B98" s="37" t="s">
        <v>212</v>
      </c>
      <c r="C98" s="38">
        <v>35618</v>
      </c>
      <c r="D98" s="39">
        <v>18.5</v>
      </c>
      <c r="F98" s="39">
        <f t="shared" si="2"/>
        <v>5.6388000000000007</v>
      </c>
      <c r="G98" s="39">
        <f t="shared" si="3"/>
        <v>35.075436899660133</v>
      </c>
      <c r="I98" s="45">
        <v>0.14000000000000001</v>
      </c>
      <c r="K98" s="45">
        <f>(9.81*(LN(I98)))+30.6</f>
        <v>11.312432878982513</v>
      </c>
    </row>
    <row r="99" spans="1:13" x14ac:dyDescent="0.2">
      <c r="A99" s="37">
        <v>6719970702</v>
      </c>
      <c r="B99" s="37" t="s">
        <v>212</v>
      </c>
      <c r="C99" s="38">
        <v>35625</v>
      </c>
      <c r="D99" s="39">
        <v>18</v>
      </c>
      <c r="F99" s="39">
        <f t="shared" si="2"/>
        <v>5.4864000000000006</v>
      </c>
      <c r="G99" s="39">
        <f t="shared" si="3"/>
        <v>35.470256117710861</v>
      </c>
    </row>
    <row r="100" spans="1:13" x14ac:dyDescent="0.2">
      <c r="A100" s="37">
        <v>6719970703</v>
      </c>
      <c r="B100" s="37" t="s">
        <v>212</v>
      </c>
      <c r="C100" s="38">
        <v>35632</v>
      </c>
      <c r="D100" s="39">
        <v>16</v>
      </c>
      <c r="F100" s="39">
        <f t="shared" si="2"/>
        <v>4.8768000000000002</v>
      </c>
      <c r="G100" s="39">
        <f t="shared" si="3"/>
        <v>37.167509661519347</v>
      </c>
      <c r="I100" s="45">
        <v>1.1000000000000001</v>
      </c>
      <c r="K100" s="45">
        <f>(9.81*(LN(I100)))+30.6</f>
        <v>31.534992863880429</v>
      </c>
    </row>
    <row r="101" spans="1:13" x14ac:dyDescent="0.2">
      <c r="A101" s="37">
        <v>6719970704</v>
      </c>
      <c r="B101" s="37" t="s">
        <v>212</v>
      </c>
      <c r="C101" s="38">
        <v>35640</v>
      </c>
      <c r="D101" s="39">
        <v>15</v>
      </c>
      <c r="F101" s="39">
        <f t="shared" si="2"/>
        <v>4.5720000000000001</v>
      </c>
      <c r="G101" s="39">
        <f t="shared" si="3"/>
        <v>38.097509751111744</v>
      </c>
    </row>
    <row r="102" spans="1:13" x14ac:dyDescent="0.2">
      <c r="A102" s="37">
        <v>6719970801</v>
      </c>
      <c r="B102" s="37" t="s">
        <v>212</v>
      </c>
      <c r="C102" s="38">
        <v>35646</v>
      </c>
      <c r="D102" s="39">
        <v>15</v>
      </c>
      <c r="F102" s="39">
        <f t="shared" si="2"/>
        <v>4.5720000000000001</v>
      </c>
      <c r="G102" s="39">
        <f t="shared" si="3"/>
        <v>38.097509751111744</v>
      </c>
      <c r="I102" s="45">
        <v>1.3</v>
      </c>
      <c r="K102" s="45">
        <f>(9.81*(LN(I102)))+30.6</f>
        <v>33.173793434426088</v>
      </c>
    </row>
    <row r="103" spans="1:13" x14ac:dyDescent="0.2">
      <c r="A103" s="37">
        <v>6719970802</v>
      </c>
      <c r="B103" s="37" t="s">
        <v>212</v>
      </c>
      <c r="C103" s="38">
        <v>35654</v>
      </c>
      <c r="D103" s="39">
        <v>17</v>
      </c>
      <c r="F103" s="39">
        <f t="shared" si="2"/>
        <v>5.1816000000000004</v>
      </c>
      <c r="G103" s="39">
        <f t="shared" si="3"/>
        <v>36.293908861144516</v>
      </c>
    </row>
    <row r="104" spans="1:13" x14ac:dyDescent="0.2">
      <c r="A104" s="37">
        <v>6719970803</v>
      </c>
      <c r="B104" s="37" t="s">
        <v>212</v>
      </c>
      <c r="C104" s="38">
        <v>35660</v>
      </c>
      <c r="D104" s="39">
        <v>16</v>
      </c>
      <c r="F104" s="39">
        <f t="shared" si="2"/>
        <v>4.8768000000000002</v>
      </c>
      <c r="G104" s="39">
        <f t="shared" si="3"/>
        <v>37.167509661519347</v>
      </c>
      <c r="I104" s="45">
        <v>1.5</v>
      </c>
      <c r="K104" s="45">
        <f>(9.81*(LN(I104)))+30.6</f>
        <v>34.577612710541096</v>
      </c>
    </row>
    <row r="105" spans="1:13" x14ac:dyDescent="0.2">
      <c r="A105" s="37">
        <v>6719970804</v>
      </c>
      <c r="B105" s="37" t="s">
        <v>212</v>
      </c>
      <c r="C105" s="38">
        <v>35668</v>
      </c>
      <c r="D105" s="39">
        <v>16.5</v>
      </c>
      <c r="F105" s="39">
        <f t="shared" si="2"/>
        <v>5.0292000000000003</v>
      </c>
      <c r="G105" s="39">
        <f t="shared" si="3"/>
        <v>36.724090060131431</v>
      </c>
    </row>
    <row r="106" spans="1:13" x14ac:dyDescent="0.2">
      <c r="A106" s="37">
        <v>6719970901</v>
      </c>
      <c r="B106" s="37" t="s">
        <v>212</v>
      </c>
      <c r="C106" s="38">
        <v>35674</v>
      </c>
      <c r="D106" s="39">
        <v>15.5</v>
      </c>
      <c r="F106" s="39">
        <f t="shared" si="2"/>
        <v>4.7244000000000002</v>
      </c>
      <c r="G106" s="39">
        <f t="shared" si="3"/>
        <v>37.625008404232446</v>
      </c>
      <c r="I106" s="45">
        <v>1.5</v>
      </c>
      <c r="K106" s="45">
        <f>(9.81*(LN(I106)))+30.6</f>
        <v>34.577612710541096</v>
      </c>
    </row>
    <row r="107" spans="1:13" x14ac:dyDescent="0.2">
      <c r="A107" s="37">
        <v>6719970902</v>
      </c>
      <c r="B107" s="37" t="s">
        <v>212</v>
      </c>
      <c r="C107" s="38">
        <v>35681</v>
      </c>
      <c r="D107" s="39">
        <v>16</v>
      </c>
      <c r="F107" s="39">
        <f t="shared" si="2"/>
        <v>4.8768000000000002</v>
      </c>
      <c r="G107" s="39">
        <f t="shared" si="3"/>
        <v>37.167509661519347</v>
      </c>
    </row>
    <row r="108" spans="1:13" x14ac:dyDescent="0.2">
      <c r="A108" s="37">
        <v>6719970903</v>
      </c>
      <c r="B108" s="37" t="s">
        <v>212</v>
      </c>
      <c r="C108" s="38">
        <v>35696</v>
      </c>
      <c r="D108" s="39">
        <v>16.5</v>
      </c>
      <c r="E108" s="39">
        <f>AVERAGE(D93:D105)</f>
        <v>16.384615384615383</v>
      </c>
      <c r="F108" s="39">
        <f t="shared" si="2"/>
        <v>5.0292000000000003</v>
      </c>
      <c r="G108" s="39">
        <f t="shared" si="3"/>
        <v>36.724090060131431</v>
      </c>
      <c r="H108" s="39">
        <f>AVERAGE(G93:G105)</f>
        <v>36.863109608192865</v>
      </c>
      <c r="I108" s="45">
        <v>1.5</v>
      </c>
      <c r="J108" s="39">
        <f>AVERAGE(I93:I105)</f>
        <v>1.0566666666666666</v>
      </c>
      <c r="K108" s="45">
        <f>(9.81*(LN(I108)))+30.6</f>
        <v>34.577612710541096</v>
      </c>
      <c r="L108" s="39">
        <f>AVERAGE(K93:K105)</f>
        <v>29.087066537309877</v>
      </c>
      <c r="M108" s="45">
        <f>AVERAGE(L108,H108)</f>
        <v>32.975088072751369</v>
      </c>
    </row>
    <row r="109" spans="1:13" x14ac:dyDescent="0.2">
      <c r="A109" s="37">
        <v>6719980401</v>
      </c>
      <c r="B109" s="37" t="s">
        <v>212</v>
      </c>
      <c r="C109" s="38">
        <v>35911</v>
      </c>
      <c r="D109" s="39">
        <v>12.5</v>
      </c>
      <c r="F109" s="39">
        <f t="shared" si="2"/>
        <v>3.81</v>
      </c>
      <c r="G109" s="39">
        <f t="shared" si="3"/>
        <v>40.724763384512634</v>
      </c>
      <c r="I109" s="39">
        <v>2.1</v>
      </c>
      <c r="K109" s="45">
        <f>(9.81*(LN(I109)))+30.6</f>
        <v>37.878405351795195</v>
      </c>
    </row>
    <row r="110" spans="1:13" x14ac:dyDescent="0.2">
      <c r="A110" s="37">
        <v>6719980501</v>
      </c>
      <c r="B110" s="37" t="s">
        <v>212</v>
      </c>
      <c r="C110" s="38">
        <v>35925</v>
      </c>
      <c r="D110" s="39">
        <v>16</v>
      </c>
      <c r="F110" s="39">
        <f t="shared" si="2"/>
        <v>4.8768000000000002</v>
      </c>
      <c r="G110" s="39">
        <f t="shared" si="3"/>
        <v>37.167509661519347</v>
      </c>
      <c r="I110" s="39">
        <v>1.2</v>
      </c>
      <c r="K110" s="45">
        <f>(9.81*(LN(I110)))+30.6</f>
        <v>32.388574472148697</v>
      </c>
    </row>
    <row r="111" spans="1:13" x14ac:dyDescent="0.2">
      <c r="A111" s="37">
        <v>6719980502</v>
      </c>
      <c r="B111" s="37" t="s">
        <v>212</v>
      </c>
      <c r="C111" s="38">
        <v>35932</v>
      </c>
      <c r="D111" s="39">
        <v>16.5</v>
      </c>
      <c r="F111" s="39">
        <f t="shared" si="2"/>
        <v>5.0292000000000003</v>
      </c>
      <c r="G111" s="39">
        <f t="shared" si="3"/>
        <v>36.724090060131431</v>
      </c>
      <c r="I111" s="39"/>
    </row>
    <row r="112" spans="1:13" x14ac:dyDescent="0.2">
      <c r="A112" s="37">
        <v>6719980503</v>
      </c>
      <c r="B112" s="37" t="s">
        <v>212</v>
      </c>
      <c r="C112" s="38">
        <v>35939</v>
      </c>
      <c r="D112" s="39">
        <v>17.5</v>
      </c>
      <c r="F112" s="39">
        <f t="shared" si="2"/>
        <v>5.3340000000000005</v>
      </c>
      <c r="G112" s="39">
        <f t="shared" si="3"/>
        <v>35.876198454800956</v>
      </c>
      <c r="I112" s="39">
        <v>1</v>
      </c>
      <c r="K112" s="45">
        <f>(9.81*(LN(I112)))+30.6</f>
        <v>30.6</v>
      </c>
    </row>
    <row r="113" spans="1:13" x14ac:dyDescent="0.2">
      <c r="A113" s="37">
        <v>6719980601</v>
      </c>
      <c r="B113" s="37" t="s">
        <v>212</v>
      </c>
      <c r="C113" s="38">
        <v>35947</v>
      </c>
      <c r="D113" s="39">
        <v>18</v>
      </c>
      <c r="F113" s="39">
        <f t="shared" si="2"/>
        <v>5.4864000000000006</v>
      </c>
      <c r="G113" s="39">
        <f t="shared" si="3"/>
        <v>35.470256117710861</v>
      </c>
      <c r="I113" s="39"/>
    </row>
    <row r="114" spans="1:13" x14ac:dyDescent="0.2">
      <c r="A114" s="37">
        <v>6719980602</v>
      </c>
      <c r="B114" s="37" t="s">
        <v>212</v>
      </c>
      <c r="C114" s="38">
        <v>35954</v>
      </c>
      <c r="D114" s="39">
        <v>16</v>
      </c>
      <c r="F114" s="39">
        <f t="shared" si="2"/>
        <v>4.8768000000000002</v>
      </c>
      <c r="G114" s="39">
        <f t="shared" si="3"/>
        <v>37.167509661519347</v>
      </c>
      <c r="I114" s="39">
        <v>6.6</v>
      </c>
      <c r="K114" s="45">
        <f>(9.81*(LN(I114)))+30.6</f>
        <v>49.112153257007648</v>
      </c>
    </row>
    <row r="115" spans="1:13" x14ac:dyDescent="0.2">
      <c r="A115" s="37">
        <v>6719980603</v>
      </c>
      <c r="B115" s="37" t="s">
        <v>212</v>
      </c>
      <c r="C115" s="38">
        <v>35960</v>
      </c>
      <c r="D115" s="39">
        <v>16.5</v>
      </c>
      <c r="F115" s="39">
        <f t="shared" si="2"/>
        <v>5.0292000000000003</v>
      </c>
      <c r="G115" s="39">
        <f t="shared" si="3"/>
        <v>36.724090060131431</v>
      </c>
      <c r="I115" s="39"/>
    </row>
    <row r="116" spans="1:13" x14ac:dyDescent="0.2">
      <c r="A116" s="37">
        <v>6719980604</v>
      </c>
      <c r="B116" s="37" t="s">
        <v>212</v>
      </c>
      <c r="C116" s="38">
        <v>35967</v>
      </c>
      <c r="D116" s="39">
        <v>17</v>
      </c>
      <c r="F116" s="39">
        <f t="shared" si="2"/>
        <v>5.1816000000000004</v>
      </c>
      <c r="G116" s="39">
        <f t="shared" si="3"/>
        <v>36.293908861144516</v>
      </c>
      <c r="I116" s="39">
        <v>1.9</v>
      </c>
      <c r="K116" s="45">
        <f>(9.81*(LN(I116)))+30.6</f>
        <v>36.896586623351197</v>
      </c>
    </row>
    <row r="117" spans="1:13" x14ac:dyDescent="0.2">
      <c r="A117" s="37">
        <v>6719980605</v>
      </c>
      <c r="B117" s="37" t="s">
        <v>212</v>
      </c>
      <c r="C117" s="38">
        <v>35976</v>
      </c>
      <c r="D117" s="39">
        <v>15.5</v>
      </c>
      <c r="F117" s="39">
        <f t="shared" si="2"/>
        <v>4.7244000000000002</v>
      </c>
      <c r="G117" s="39">
        <f t="shared" si="3"/>
        <v>37.625008404232446</v>
      </c>
      <c r="I117" s="39"/>
    </row>
    <row r="118" spans="1:13" x14ac:dyDescent="0.2">
      <c r="A118" s="37">
        <v>6719980701</v>
      </c>
      <c r="B118" s="37" t="s">
        <v>212</v>
      </c>
      <c r="C118" s="38">
        <v>35981</v>
      </c>
      <c r="D118" s="39">
        <v>15</v>
      </c>
      <c r="F118" s="39">
        <f t="shared" si="2"/>
        <v>4.5720000000000001</v>
      </c>
      <c r="G118" s="39">
        <f t="shared" si="3"/>
        <v>38.097509751111744</v>
      </c>
      <c r="I118" s="39">
        <v>1.6</v>
      </c>
      <c r="K118" s="45">
        <f>(9.81*(LN(I118)))+30.6</f>
        <v>35.21073560290067</v>
      </c>
    </row>
    <row r="119" spans="1:13" x14ac:dyDescent="0.2">
      <c r="A119" s="37">
        <v>6719980702</v>
      </c>
      <c r="B119" s="37" t="s">
        <v>212</v>
      </c>
      <c r="C119" s="38">
        <v>35988</v>
      </c>
      <c r="D119" s="39">
        <v>15</v>
      </c>
      <c r="F119" s="39">
        <f t="shared" si="2"/>
        <v>4.5720000000000001</v>
      </c>
      <c r="G119" s="39">
        <f t="shared" si="3"/>
        <v>38.097509751111744</v>
      </c>
      <c r="I119" s="39"/>
    </row>
    <row r="120" spans="1:13" x14ac:dyDescent="0.2">
      <c r="A120" s="37">
        <v>6719980703</v>
      </c>
      <c r="B120" s="37" t="s">
        <v>212</v>
      </c>
      <c r="C120" s="38">
        <v>35996</v>
      </c>
      <c r="D120" s="39">
        <v>16</v>
      </c>
      <c r="F120" s="39">
        <f t="shared" si="2"/>
        <v>4.8768000000000002</v>
      </c>
      <c r="G120" s="39">
        <f t="shared" si="3"/>
        <v>37.167509661519347</v>
      </c>
      <c r="I120" s="39">
        <v>1.5</v>
      </c>
      <c r="K120" s="45">
        <f>(9.81*(LN(I120)))+30.6</f>
        <v>34.577612710541096</v>
      </c>
    </row>
    <row r="121" spans="1:13" x14ac:dyDescent="0.2">
      <c r="A121" s="37">
        <v>6719980704</v>
      </c>
      <c r="B121" s="37" t="s">
        <v>212</v>
      </c>
      <c r="C121" s="38">
        <v>36006</v>
      </c>
      <c r="D121" s="39">
        <v>15</v>
      </c>
      <c r="F121" s="39">
        <f t="shared" si="2"/>
        <v>4.5720000000000001</v>
      </c>
      <c r="G121" s="39">
        <f t="shared" si="3"/>
        <v>38.097509751111744</v>
      </c>
      <c r="I121" s="39">
        <v>1.6</v>
      </c>
      <c r="K121" s="45">
        <f>(9.81*(LN(I121)))+30.6</f>
        <v>35.21073560290067</v>
      </c>
    </row>
    <row r="122" spans="1:13" x14ac:dyDescent="0.2">
      <c r="A122" s="37">
        <v>6719980801</v>
      </c>
      <c r="B122" s="37" t="s">
        <v>212</v>
      </c>
      <c r="C122" s="38">
        <v>36015</v>
      </c>
      <c r="D122" s="39">
        <v>15</v>
      </c>
      <c r="F122" s="39">
        <f t="shared" si="2"/>
        <v>4.5720000000000001</v>
      </c>
      <c r="G122" s="39">
        <f t="shared" si="3"/>
        <v>38.097509751111744</v>
      </c>
      <c r="I122" s="39"/>
    </row>
    <row r="123" spans="1:13" x14ac:dyDescent="0.2">
      <c r="A123" s="37">
        <v>6719980802</v>
      </c>
      <c r="B123" s="37" t="s">
        <v>212</v>
      </c>
      <c r="C123" s="38">
        <v>36024</v>
      </c>
      <c r="D123" s="39">
        <v>14.5</v>
      </c>
      <c r="F123" s="39">
        <f t="shared" si="2"/>
        <v>4.4196</v>
      </c>
      <c r="G123" s="39">
        <f t="shared" si="3"/>
        <v>38.586031110758313</v>
      </c>
      <c r="I123" s="39">
        <v>5.3</v>
      </c>
      <c r="K123" s="45">
        <f>(9.81*(LN(I123)))+30.6</f>
        <v>46.960203909674732</v>
      </c>
    </row>
    <row r="124" spans="1:13" x14ac:dyDescent="0.2">
      <c r="A124" s="37">
        <v>6719980803</v>
      </c>
      <c r="B124" s="37" t="s">
        <v>212</v>
      </c>
      <c r="C124" s="38">
        <v>36037</v>
      </c>
      <c r="D124" s="39">
        <v>13</v>
      </c>
      <c r="F124" s="39">
        <f t="shared" si="2"/>
        <v>3.9624000000000001</v>
      </c>
      <c r="G124" s="39">
        <f t="shared" si="3"/>
        <v>40.159592907973853</v>
      </c>
      <c r="I124" s="39"/>
    </row>
    <row r="125" spans="1:13" x14ac:dyDescent="0.2">
      <c r="A125" s="37">
        <v>6719980901</v>
      </c>
      <c r="B125" s="37" t="s">
        <v>212</v>
      </c>
      <c r="C125" s="38">
        <v>36046</v>
      </c>
      <c r="D125" s="39">
        <v>12</v>
      </c>
      <c r="F125" s="39">
        <f t="shared" si="2"/>
        <v>3.6576000000000004</v>
      </c>
      <c r="G125" s="39">
        <f t="shared" si="3"/>
        <v>41.313008325549511</v>
      </c>
      <c r="I125" s="39"/>
    </row>
    <row r="126" spans="1:13" x14ac:dyDescent="0.2">
      <c r="A126" s="37">
        <v>6719980902</v>
      </c>
      <c r="B126" s="37" t="s">
        <v>212</v>
      </c>
      <c r="C126" s="38">
        <v>36052</v>
      </c>
      <c r="D126" s="39">
        <v>13.5</v>
      </c>
      <c r="F126" s="39">
        <f t="shared" si="2"/>
        <v>4.1147999999999998</v>
      </c>
      <c r="G126" s="39">
        <f t="shared" si="3"/>
        <v>39.615754781741025</v>
      </c>
      <c r="I126" s="39"/>
    </row>
    <row r="127" spans="1:13" x14ac:dyDescent="0.2">
      <c r="A127" s="37">
        <v>6719980903</v>
      </c>
      <c r="B127" s="37" t="s">
        <v>212</v>
      </c>
      <c r="C127" s="38">
        <v>36059</v>
      </c>
      <c r="D127" s="39">
        <v>13</v>
      </c>
      <c r="F127" s="39">
        <f t="shared" si="2"/>
        <v>3.9624000000000001</v>
      </c>
      <c r="G127" s="39">
        <f t="shared" si="3"/>
        <v>40.159592907973853</v>
      </c>
      <c r="I127" s="39" t="s">
        <v>200</v>
      </c>
    </row>
    <row r="128" spans="1:13" x14ac:dyDescent="0.2">
      <c r="A128" s="37">
        <v>6719980904</v>
      </c>
      <c r="B128" s="37" t="s">
        <v>212</v>
      </c>
      <c r="C128" s="38">
        <v>36065</v>
      </c>
      <c r="D128" s="39">
        <v>13</v>
      </c>
      <c r="E128" s="39">
        <f>AVERAGE(D113:D124)</f>
        <v>15.541666666666666</v>
      </c>
      <c r="F128" s="39">
        <f t="shared" si="2"/>
        <v>3.9624000000000001</v>
      </c>
      <c r="G128" s="39">
        <f t="shared" si="3"/>
        <v>40.159592907973853</v>
      </c>
      <c r="H128" s="39">
        <f>AVERAGE(G113:G124)</f>
        <v>37.631995482453085</v>
      </c>
      <c r="I128" s="39">
        <v>2.7</v>
      </c>
      <c r="J128" s="39">
        <f>AVERAGE(I113:I124)</f>
        <v>3.0833333333333335</v>
      </c>
      <c r="K128" s="45">
        <f>(9.81*(LN(I128)))+30.6</f>
        <v>40.34379989323088</v>
      </c>
      <c r="L128" s="39">
        <f>AVERAGE(K113:K124)</f>
        <v>39.66133795106267</v>
      </c>
      <c r="M128" s="45">
        <f>AVERAGE(H128,L128)</f>
        <v>38.646666716757878</v>
      </c>
    </row>
    <row r="129" spans="1:11" x14ac:dyDescent="0.2">
      <c r="A129" s="37">
        <v>6719990501</v>
      </c>
      <c r="B129" s="37" t="s">
        <v>212</v>
      </c>
      <c r="C129" s="74">
        <v>36289</v>
      </c>
      <c r="D129" s="39">
        <v>11</v>
      </c>
      <c r="F129" s="39">
        <f t="shared" si="2"/>
        <v>3.3528000000000002</v>
      </c>
      <c r="G129" s="39">
        <f t="shared" si="3"/>
        <v>42.566842267970074</v>
      </c>
      <c r="I129" s="73">
        <v>4.1900000000000004</v>
      </c>
      <c r="K129" s="45">
        <f>(9.81*(LN(I129)))+30.6</f>
        <v>44.654794199892997</v>
      </c>
    </row>
    <row r="130" spans="1:11" x14ac:dyDescent="0.2">
      <c r="A130" s="37">
        <v>6719990502</v>
      </c>
      <c r="B130" s="37" t="s">
        <v>212</v>
      </c>
      <c r="C130" s="74">
        <v>36296</v>
      </c>
      <c r="D130" s="39">
        <v>11.5</v>
      </c>
      <c r="F130" s="39">
        <f t="shared" ref="F130:F193" si="4">D130*0.3048</f>
        <v>3.5052000000000003</v>
      </c>
      <c r="G130" s="39">
        <f t="shared" ref="G130:G193" si="5" xml:space="preserve"> 60-(14.41*(LN(F130)))</f>
        <v>41.926292369324358</v>
      </c>
      <c r="I130" s="73"/>
    </row>
    <row r="131" spans="1:11" x14ac:dyDescent="0.2">
      <c r="A131" s="37">
        <v>6719990503</v>
      </c>
      <c r="B131" s="37" t="s">
        <v>212</v>
      </c>
      <c r="C131" s="74">
        <v>36310</v>
      </c>
      <c r="D131" s="39">
        <v>13.5</v>
      </c>
      <c r="F131" s="39">
        <f t="shared" si="4"/>
        <v>4.1147999999999998</v>
      </c>
      <c r="G131" s="39">
        <f t="shared" si="5"/>
        <v>39.615754781741025</v>
      </c>
      <c r="I131" s="73">
        <v>1.98</v>
      </c>
      <c r="K131" s="45">
        <f>(9.81*(LN(I131)))+30.6</f>
        <v>37.301180046570217</v>
      </c>
    </row>
    <row r="132" spans="1:11" x14ac:dyDescent="0.2">
      <c r="A132" s="37">
        <v>6719990601</v>
      </c>
      <c r="B132" s="37" t="s">
        <v>212</v>
      </c>
      <c r="C132" s="74">
        <v>36317</v>
      </c>
      <c r="D132" s="39">
        <v>14</v>
      </c>
      <c r="F132" s="39">
        <f t="shared" si="4"/>
        <v>4.2671999999999999</v>
      </c>
      <c r="G132" s="39">
        <f t="shared" si="5"/>
        <v>39.091697029238723</v>
      </c>
      <c r="I132" s="73"/>
    </row>
    <row r="133" spans="1:11" x14ac:dyDescent="0.2">
      <c r="A133" s="37">
        <v>6719990602</v>
      </c>
      <c r="B133" s="37" t="s">
        <v>212</v>
      </c>
      <c r="C133" s="74">
        <v>36325</v>
      </c>
      <c r="D133" s="39">
        <v>13.5</v>
      </c>
      <c r="F133" s="39">
        <f t="shared" si="4"/>
        <v>4.1147999999999998</v>
      </c>
      <c r="G133" s="39">
        <f t="shared" si="5"/>
        <v>39.615754781741025</v>
      </c>
      <c r="I133" s="73">
        <v>16.3</v>
      </c>
      <c r="K133" s="45">
        <f>(9.81*(LN(I133)))+30.6</f>
        <v>57.981329707642757</v>
      </c>
    </row>
    <row r="134" spans="1:11" x14ac:dyDescent="0.2">
      <c r="A134" s="37">
        <v>6719990603</v>
      </c>
      <c r="B134" s="37" t="s">
        <v>212</v>
      </c>
      <c r="C134" s="74">
        <v>36332</v>
      </c>
      <c r="D134" s="39">
        <v>12</v>
      </c>
      <c r="F134" s="39">
        <f t="shared" si="4"/>
        <v>3.6576000000000004</v>
      </c>
      <c r="G134" s="39">
        <f t="shared" si="5"/>
        <v>41.313008325549511</v>
      </c>
      <c r="I134" s="73"/>
    </row>
    <row r="135" spans="1:11" x14ac:dyDescent="0.2">
      <c r="A135" s="37">
        <v>6719990604</v>
      </c>
      <c r="B135" s="37" t="s">
        <v>212</v>
      </c>
      <c r="C135" s="74">
        <v>36340</v>
      </c>
      <c r="D135" s="39">
        <v>12</v>
      </c>
      <c r="F135" s="39">
        <f t="shared" si="4"/>
        <v>3.6576000000000004</v>
      </c>
      <c r="G135" s="39">
        <f t="shared" si="5"/>
        <v>41.313008325549511</v>
      </c>
      <c r="I135" s="73">
        <v>4.18</v>
      </c>
      <c r="K135" s="45">
        <f>(9.81*(LN(I135)))+30.6</f>
        <v>44.631353328524682</v>
      </c>
    </row>
    <row r="136" spans="1:11" x14ac:dyDescent="0.2">
      <c r="A136" s="37">
        <v>6719990701</v>
      </c>
      <c r="B136" s="37" t="s">
        <v>212</v>
      </c>
      <c r="C136" s="74">
        <v>36347</v>
      </c>
      <c r="D136" s="39">
        <v>12.5</v>
      </c>
      <c r="F136" s="39">
        <f t="shared" si="4"/>
        <v>3.81</v>
      </c>
      <c r="G136" s="39">
        <f t="shared" si="5"/>
        <v>40.724763384512634</v>
      </c>
      <c r="I136" s="73"/>
    </row>
    <row r="137" spans="1:11" x14ac:dyDescent="0.2">
      <c r="A137" s="37">
        <v>6719990702</v>
      </c>
      <c r="B137" s="37" t="s">
        <v>212</v>
      </c>
      <c r="C137" s="74">
        <v>36353</v>
      </c>
      <c r="D137" s="39">
        <v>14.5</v>
      </c>
      <c r="F137" s="39">
        <f t="shared" si="4"/>
        <v>4.4196</v>
      </c>
      <c r="G137" s="39">
        <f t="shared" si="5"/>
        <v>38.586031110758313</v>
      </c>
      <c r="I137" s="73">
        <v>2.0299999999999998</v>
      </c>
      <c r="K137" s="45">
        <f>(9.81*(LN(I137)))+30.6</f>
        <v>37.545831129856758</v>
      </c>
    </row>
    <row r="138" spans="1:11" x14ac:dyDescent="0.2">
      <c r="A138" s="37">
        <v>6719990703</v>
      </c>
      <c r="B138" s="37" t="s">
        <v>212</v>
      </c>
      <c r="C138" s="74">
        <v>36360</v>
      </c>
      <c r="D138" s="39">
        <v>15.5</v>
      </c>
      <c r="F138" s="39">
        <f t="shared" si="4"/>
        <v>4.7244000000000002</v>
      </c>
      <c r="G138" s="39">
        <f t="shared" si="5"/>
        <v>37.625008404232446</v>
      </c>
      <c r="I138" s="73"/>
    </row>
    <row r="139" spans="1:11" x14ac:dyDescent="0.2">
      <c r="A139" s="37">
        <v>6719990704</v>
      </c>
      <c r="B139" s="37" t="s">
        <v>212</v>
      </c>
      <c r="C139" s="74">
        <v>36367</v>
      </c>
      <c r="D139" s="39">
        <v>15.5</v>
      </c>
      <c r="F139" s="39">
        <f t="shared" si="4"/>
        <v>4.7244000000000002</v>
      </c>
      <c r="G139" s="39">
        <f t="shared" si="5"/>
        <v>37.625008404232446</v>
      </c>
      <c r="I139" s="73">
        <v>2.13</v>
      </c>
      <c r="K139" s="45">
        <f>(9.81*(LN(I139)))+30.6</f>
        <v>38.017556621066284</v>
      </c>
    </row>
    <row r="140" spans="1:11" x14ac:dyDescent="0.2">
      <c r="A140" s="37">
        <v>6719990801</v>
      </c>
      <c r="B140" s="37" t="s">
        <v>212</v>
      </c>
      <c r="C140" s="74">
        <v>36374</v>
      </c>
      <c r="D140" s="39">
        <v>15.5</v>
      </c>
      <c r="F140" s="39">
        <f t="shared" si="4"/>
        <v>4.7244000000000002</v>
      </c>
      <c r="G140" s="39">
        <f t="shared" si="5"/>
        <v>37.625008404232446</v>
      </c>
      <c r="I140" s="73"/>
    </row>
    <row r="141" spans="1:11" x14ac:dyDescent="0.2">
      <c r="A141" s="37">
        <v>6719990802</v>
      </c>
      <c r="B141" s="37" t="s">
        <v>212</v>
      </c>
      <c r="C141" s="74">
        <v>36381</v>
      </c>
      <c r="D141" s="39">
        <v>15</v>
      </c>
      <c r="F141" s="39">
        <f t="shared" si="4"/>
        <v>4.5720000000000001</v>
      </c>
      <c r="G141" s="39">
        <f t="shared" si="5"/>
        <v>38.097509751111744</v>
      </c>
      <c r="I141" s="73">
        <v>2.4300000000000002</v>
      </c>
      <c r="K141" s="45">
        <f>(9.81*(LN(I141)))+30.6</f>
        <v>39.310213234627604</v>
      </c>
    </row>
    <row r="142" spans="1:11" x14ac:dyDescent="0.2">
      <c r="A142" s="37">
        <v>6719990803</v>
      </c>
      <c r="B142" s="37" t="s">
        <v>212</v>
      </c>
      <c r="C142" s="74">
        <v>36388</v>
      </c>
      <c r="D142" s="39">
        <v>13</v>
      </c>
      <c r="F142" s="39">
        <f t="shared" si="4"/>
        <v>3.9624000000000001</v>
      </c>
      <c r="G142" s="39">
        <f t="shared" si="5"/>
        <v>40.159592907973853</v>
      </c>
      <c r="I142" s="73"/>
    </row>
    <row r="143" spans="1:11" x14ac:dyDescent="0.2">
      <c r="A143" s="37">
        <v>6719990804</v>
      </c>
      <c r="B143" s="37" t="s">
        <v>212</v>
      </c>
      <c r="C143" s="74">
        <v>36395</v>
      </c>
      <c r="D143" s="39">
        <v>12.5</v>
      </c>
      <c r="F143" s="39">
        <f t="shared" si="4"/>
        <v>3.81</v>
      </c>
      <c r="G143" s="39">
        <f t="shared" si="5"/>
        <v>40.724763384512634</v>
      </c>
      <c r="I143" s="73">
        <v>2.4700000000000002</v>
      </c>
      <c r="K143" s="45">
        <f>(9.81*(LN(I143)))+30.6</f>
        <v>39.470380057777284</v>
      </c>
    </row>
    <row r="144" spans="1:11" x14ac:dyDescent="0.2">
      <c r="A144" s="37">
        <v>6719990805</v>
      </c>
      <c r="B144" s="37" t="s">
        <v>212</v>
      </c>
      <c r="C144" s="74">
        <v>36402</v>
      </c>
      <c r="D144" s="39">
        <v>11</v>
      </c>
      <c r="F144" s="39">
        <f t="shared" si="4"/>
        <v>3.3528000000000002</v>
      </c>
      <c r="G144" s="39">
        <f t="shared" si="5"/>
        <v>42.566842267970074</v>
      </c>
      <c r="I144" s="73"/>
    </row>
    <row r="145" spans="1:13" x14ac:dyDescent="0.2">
      <c r="A145" s="37">
        <v>6719990901</v>
      </c>
      <c r="B145" s="37" t="s">
        <v>212</v>
      </c>
      <c r="C145" s="74">
        <v>36409</v>
      </c>
      <c r="D145" s="39">
        <v>10</v>
      </c>
      <c r="F145" s="39">
        <f t="shared" si="4"/>
        <v>3.048</v>
      </c>
      <c r="G145" s="39">
        <f t="shared" si="5"/>
        <v>43.940261958950401</v>
      </c>
      <c r="I145" s="73"/>
    </row>
    <row r="146" spans="1:13" x14ac:dyDescent="0.2">
      <c r="A146" s="37">
        <v>6719990902</v>
      </c>
      <c r="B146" s="37" t="s">
        <v>212</v>
      </c>
      <c r="C146" s="74">
        <v>36418</v>
      </c>
      <c r="D146" s="39">
        <v>9.5</v>
      </c>
      <c r="F146" s="39">
        <f t="shared" si="4"/>
        <v>2.8956</v>
      </c>
      <c r="G146" s="39">
        <f t="shared" si="5"/>
        <v>44.679398331074999</v>
      </c>
      <c r="I146" s="73"/>
    </row>
    <row r="147" spans="1:13" x14ac:dyDescent="0.2">
      <c r="A147" s="37">
        <v>6719990903</v>
      </c>
      <c r="B147" s="37" t="s">
        <v>212</v>
      </c>
      <c r="C147" s="74">
        <v>36423</v>
      </c>
      <c r="D147" s="39">
        <v>10</v>
      </c>
      <c r="F147" s="39">
        <f t="shared" si="4"/>
        <v>3.048</v>
      </c>
      <c r="G147" s="39">
        <f t="shared" si="5"/>
        <v>43.940261958950401</v>
      </c>
      <c r="I147" s="73">
        <v>4.1500000000000004</v>
      </c>
      <c r="K147" s="45">
        <f>(9.81*(LN(I147)))+30.6</f>
        <v>44.560692758919977</v>
      </c>
    </row>
    <row r="148" spans="1:13" x14ac:dyDescent="0.2">
      <c r="A148" s="37">
        <v>6719990904</v>
      </c>
      <c r="B148" s="37" t="s">
        <v>212</v>
      </c>
      <c r="C148" s="74">
        <v>36430</v>
      </c>
      <c r="D148" s="39">
        <v>9.5</v>
      </c>
      <c r="F148" s="39">
        <f t="shared" si="4"/>
        <v>2.8956</v>
      </c>
      <c r="G148" s="39">
        <f t="shared" si="5"/>
        <v>44.679398331074999</v>
      </c>
      <c r="I148" s="73"/>
    </row>
    <row r="149" spans="1:13" x14ac:dyDescent="0.2">
      <c r="A149" s="37">
        <v>6719991001</v>
      </c>
      <c r="B149" s="37" t="s">
        <v>212</v>
      </c>
      <c r="C149" s="74">
        <v>36436</v>
      </c>
      <c r="D149" s="39">
        <v>9.5</v>
      </c>
      <c r="E149" s="39">
        <f>AVERAGE(D132:D144)</f>
        <v>13.576923076923077</v>
      </c>
      <c r="F149" s="39">
        <f t="shared" si="4"/>
        <v>2.8956</v>
      </c>
      <c r="G149" s="39">
        <f t="shared" si="5"/>
        <v>44.679398331074999</v>
      </c>
      <c r="H149" s="39">
        <f>AVERAGE(G132:G144)</f>
        <v>39.620615113970416</v>
      </c>
      <c r="I149" s="73">
        <v>5.12</v>
      </c>
      <c r="J149" s="39">
        <f>AVERAGE(I132:I144)</f>
        <v>4.9233333333333329</v>
      </c>
      <c r="K149" s="45">
        <f>(9.81*(LN(I149)))+30.6</f>
        <v>46.621245047094398</v>
      </c>
      <c r="L149" s="39">
        <f>AVERAGE(K132:K144)</f>
        <v>42.826110679915899</v>
      </c>
      <c r="M149" s="45">
        <f>AVERAGE(H149,L149)</f>
        <v>41.223362896943158</v>
      </c>
    </row>
    <row r="150" spans="1:13" x14ac:dyDescent="0.2">
      <c r="A150" s="37">
        <v>6720000501</v>
      </c>
      <c r="B150" s="37" t="s">
        <v>212</v>
      </c>
      <c r="C150" s="74">
        <v>36649</v>
      </c>
      <c r="D150" s="39">
        <v>12.75</v>
      </c>
      <c r="F150" s="39">
        <f t="shared" si="4"/>
        <v>3.8862000000000001</v>
      </c>
      <c r="G150" s="39">
        <f t="shared" si="5"/>
        <v>40.439407525174687</v>
      </c>
      <c r="I150" s="73">
        <v>1.31</v>
      </c>
      <c r="K150" s="45">
        <f>(9.81*(LN(I150)))+30.6</f>
        <v>33.248966216060126</v>
      </c>
    </row>
    <row r="151" spans="1:13" x14ac:dyDescent="0.2">
      <c r="A151" s="37">
        <v>6720000502</v>
      </c>
      <c r="B151" s="37" t="s">
        <v>212</v>
      </c>
      <c r="C151" s="74">
        <v>36662</v>
      </c>
      <c r="D151" s="39">
        <v>15</v>
      </c>
      <c r="F151" s="39">
        <f t="shared" si="4"/>
        <v>4.5720000000000001</v>
      </c>
      <c r="G151" s="39">
        <f t="shared" si="5"/>
        <v>38.097509751111744</v>
      </c>
      <c r="I151" s="73"/>
    </row>
    <row r="152" spans="1:13" x14ac:dyDescent="0.2">
      <c r="A152" s="37">
        <v>6720000503</v>
      </c>
      <c r="B152" s="37" t="s">
        <v>212</v>
      </c>
      <c r="C152" s="74">
        <v>36668</v>
      </c>
      <c r="D152" s="39">
        <v>15.5</v>
      </c>
      <c r="F152" s="39">
        <f t="shared" si="4"/>
        <v>4.7244000000000002</v>
      </c>
      <c r="G152" s="39">
        <f t="shared" si="5"/>
        <v>37.625008404232446</v>
      </c>
      <c r="I152" s="73">
        <v>1.36</v>
      </c>
      <c r="K152" s="45">
        <f>(9.81*(LN(I152)))+30.6</f>
        <v>33.616424904527499</v>
      </c>
    </row>
    <row r="153" spans="1:13" x14ac:dyDescent="0.2">
      <c r="A153" s="37">
        <v>6720000504</v>
      </c>
      <c r="B153" s="37" t="s">
        <v>212</v>
      </c>
      <c r="C153" s="74">
        <v>36675</v>
      </c>
      <c r="D153" s="39">
        <v>15</v>
      </c>
      <c r="F153" s="39">
        <f t="shared" si="4"/>
        <v>4.5720000000000001</v>
      </c>
      <c r="G153" s="39">
        <f t="shared" si="5"/>
        <v>38.097509751111744</v>
      </c>
      <c r="I153" s="73"/>
    </row>
    <row r="154" spans="1:13" x14ac:dyDescent="0.2">
      <c r="A154" s="37">
        <v>6720000601</v>
      </c>
      <c r="B154" s="37" t="s">
        <v>212</v>
      </c>
      <c r="C154" s="74">
        <v>36682</v>
      </c>
      <c r="D154" s="39">
        <v>13</v>
      </c>
      <c r="F154" s="39">
        <f t="shared" si="4"/>
        <v>3.9624000000000001</v>
      </c>
      <c r="G154" s="39">
        <f t="shared" si="5"/>
        <v>40.159592907973853</v>
      </c>
      <c r="I154" s="73">
        <v>2.74</v>
      </c>
      <c r="K154" s="45">
        <f>(9.81*(LN(I154)))+30.6</f>
        <v>40.488067199123797</v>
      </c>
    </row>
    <row r="155" spans="1:13" x14ac:dyDescent="0.2">
      <c r="A155" s="37">
        <v>6720000602</v>
      </c>
      <c r="B155" s="37" t="s">
        <v>212</v>
      </c>
      <c r="C155" s="74">
        <v>36689</v>
      </c>
      <c r="D155" s="39">
        <v>12</v>
      </c>
      <c r="F155" s="39">
        <f t="shared" si="4"/>
        <v>3.6576000000000004</v>
      </c>
      <c r="G155" s="39">
        <f t="shared" si="5"/>
        <v>41.313008325549511</v>
      </c>
      <c r="I155" s="73"/>
    </row>
    <row r="156" spans="1:13" x14ac:dyDescent="0.2">
      <c r="A156" s="37">
        <v>6720000603</v>
      </c>
      <c r="B156" s="37" t="s">
        <v>212</v>
      </c>
      <c r="C156" s="74">
        <v>36699</v>
      </c>
      <c r="D156" s="39">
        <v>12</v>
      </c>
      <c r="F156" s="39">
        <f t="shared" si="4"/>
        <v>3.6576000000000004</v>
      </c>
      <c r="G156" s="39">
        <f t="shared" si="5"/>
        <v>41.313008325549511</v>
      </c>
      <c r="I156" s="73">
        <v>5.34</v>
      </c>
      <c r="K156" s="45">
        <f>(9.81*(LN(I156)))+30.6</f>
        <v>47.033963655656336</v>
      </c>
    </row>
    <row r="157" spans="1:13" x14ac:dyDescent="0.2">
      <c r="A157" s="37">
        <v>6720000604</v>
      </c>
      <c r="B157" s="37" t="s">
        <v>212</v>
      </c>
      <c r="C157" s="74">
        <v>36704</v>
      </c>
      <c r="D157" s="39">
        <v>12.5</v>
      </c>
      <c r="F157" s="39">
        <f t="shared" si="4"/>
        <v>3.81</v>
      </c>
      <c r="G157" s="39">
        <f t="shared" si="5"/>
        <v>40.724763384512634</v>
      </c>
      <c r="I157" s="73"/>
    </row>
    <row r="158" spans="1:13" x14ac:dyDescent="0.2">
      <c r="A158" s="37">
        <v>6720000701</v>
      </c>
      <c r="B158" s="37" t="s">
        <v>212</v>
      </c>
      <c r="C158" s="74">
        <v>36711</v>
      </c>
      <c r="D158" s="39">
        <v>14.5</v>
      </c>
      <c r="F158" s="39">
        <f t="shared" si="4"/>
        <v>4.4196</v>
      </c>
      <c r="G158" s="39">
        <f t="shared" si="5"/>
        <v>38.586031110758313</v>
      </c>
      <c r="I158" s="73">
        <v>3.84</v>
      </c>
      <c r="K158" s="45">
        <f>(9.81*(LN(I158)))+30.6</f>
        <v>43.799083916342425</v>
      </c>
    </row>
    <row r="159" spans="1:13" x14ac:dyDescent="0.2">
      <c r="A159" s="37">
        <v>6720000702</v>
      </c>
      <c r="B159" s="37" t="s">
        <v>212</v>
      </c>
      <c r="C159" s="74">
        <v>36717</v>
      </c>
      <c r="D159" s="39">
        <v>14</v>
      </c>
      <c r="F159" s="39">
        <f t="shared" si="4"/>
        <v>4.2671999999999999</v>
      </c>
      <c r="G159" s="39">
        <f t="shared" si="5"/>
        <v>39.091697029238723</v>
      </c>
      <c r="I159" s="73"/>
    </row>
    <row r="160" spans="1:13" x14ac:dyDescent="0.2">
      <c r="A160" s="37">
        <v>6720000703</v>
      </c>
      <c r="B160" s="37" t="s">
        <v>212</v>
      </c>
      <c r="C160" s="74">
        <v>36725</v>
      </c>
      <c r="D160" s="39">
        <v>13</v>
      </c>
      <c r="F160" s="39">
        <f t="shared" si="4"/>
        <v>3.9624000000000001</v>
      </c>
      <c r="G160" s="39">
        <f t="shared" si="5"/>
        <v>40.159592907973853</v>
      </c>
      <c r="I160" s="73">
        <v>3.47</v>
      </c>
      <c r="K160" s="45">
        <f>(9.81*(LN(I160)))+30.6</f>
        <v>42.805156566735519</v>
      </c>
    </row>
    <row r="161" spans="1:13" x14ac:dyDescent="0.2">
      <c r="A161" s="37">
        <v>6720000704</v>
      </c>
      <c r="B161" s="37" t="s">
        <v>212</v>
      </c>
      <c r="C161" s="74">
        <v>36731</v>
      </c>
      <c r="D161" s="39">
        <v>12.5</v>
      </c>
      <c r="F161" s="39">
        <f t="shared" si="4"/>
        <v>3.81</v>
      </c>
      <c r="G161" s="39">
        <f t="shared" si="5"/>
        <v>40.724763384512634</v>
      </c>
      <c r="I161" s="73"/>
    </row>
    <row r="162" spans="1:13" x14ac:dyDescent="0.2">
      <c r="A162" s="37">
        <v>6720000705</v>
      </c>
      <c r="B162" s="37" t="s">
        <v>212</v>
      </c>
      <c r="C162" s="74">
        <v>36738</v>
      </c>
      <c r="D162" s="39">
        <v>13</v>
      </c>
      <c r="F162" s="39">
        <f t="shared" si="4"/>
        <v>3.9624000000000001</v>
      </c>
      <c r="G162" s="39">
        <f t="shared" si="5"/>
        <v>40.159592907973853</v>
      </c>
      <c r="I162" s="73">
        <v>3.59</v>
      </c>
      <c r="K162" s="45">
        <f>(9.81*(LN(I162)))+30.6</f>
        <v>43.138673106526838</v>
      </c>
    </row>
    <row r="163" spans="1:13" x14ac:dyDescent="0.2">
      <c r="A163" s="37">
        <v>6720000801</v>
      </c>
      <c r="B163" s="37" t="s">
        <v>212</v>
      </c>
      <c r="C163" s="74">
        <v>36745</v>
      </c>
      <c r="D163" s="39">
        <v>13</v>
      </c>
      <c r="F163" s="39">
        <f t="shared" si="4"/>
        <v>3.9624000000000001</v>
      </c>
      <c r="G163" s="39">
        <f t="shared" si="5"/>
        <v>40.159592907973853</v>
      </c>
      <c r="I163" s="73"/>
    </row>
    <row r="164" spans="1:13" x14ac:dyDescent="0.2">
      <c r="A164" s="37">
        <v>6720000802</v>
      </c>
      <c r="B164" s="37" t="s">
        <v>212</v>
      </c>
      <c r="C164" s="74">
        <v>36752</v>
      </c>
      <c r="D164" s="39">
        <v>13</v>
      </c>
      <c r="F164" s="39">
        <f t="shared" si="4"/>
        <v>3.9624000000000001</v>
      </c>
      <c r="G164" s="39">
        <f t="shared" si="5"/>
        <v>40.159592907973853</v>
      </c>
      <c r="I164" s="73">
        <v>1.86</v>
      </c>
      <c r="K164" s="45">
        <f>(9.81*(LN(I164)))+30.6</f>
        <v>36.687855344583333</v>
      </c>
    </row>
    <row r="165" spans="1:13" x14ac:dyDescent="0.2">
      <c r="A165" s="37">
        <v>6720000803</v>
      </c>
      <c r="B165" s="37" t="s">
        <v>212</v>
      </c>
      <c r="C165" s="74">
        <v>36760</v>
      </c>
      <c r="D165" s="39">
        <v>12</v>
      </c>
      <c r="F165" s="39">
        <f t="shared" si="4"/>
        <v>3.6576000000000004</v>
      </c>
      <c r="G165" s="39">
        <f t="shared" si="5"/>
        <v>41.313008325549511</v>
      </c>
      <c r="I165" s="73"/>
    </row>
    <row r="166" spans="1:13" x14ac:dyDescent="0.2">
      <c r="A166" s="37">
        <v>6720000804</v>
      </c>
      <c r="B166" s="37" t="s">
        <v>212</v>
      </c>
      <c r="C166" s="74">
        <v>36766</v>
      </c>
      <c r="D166" s="39">
        <v>14</v>
      </c>
      <c r="F166" s="39">
        <f t="shared" si="4"/>
        <v>4.2671999999999999</v>
      </c>
      <c r="G166" s="39">
        <f t="shared" si="5"/>
        <v>39.091697029238723</v>
      </c>
      <c r="I166" s="73">
        <v>2.97</v>
      </c>
      <c r="K166" s="45">
        <f>(9.81*(LN(I166)))+30.6</f>
        <v>41.278792757111304</v>
      </c>
    </row>
    <row r="167" spans="1:13" x14ac:dyDescent="0.2">
      <c r="A167" s="37">
        <v>6720000901</v>
      </c>
      <c r="B167" s="37" t="s">
        <v>212</v>
      </c>
      <c r="C167" s="74">
        <v>36773</v>
      </c>
      <c r="D167" s="39">
        <v>11</v>
      </c>
      <c r="F167" s="39">
        <f t="shared" si="4"/>
        <v>3.3528000000000002</v>
      </c>
      <c r="G167" s="39">
        <f t="shared" si="5"/>
        <v>42.566842267970074</v>
      </c>
      <c r="I167" s="73"/>
    </row>
    <row r="168" spans="1:13" x14ac:dyDescent="0.2">
      <c r="A168" s="37">
        <v>6720000902</v>
      </c>
      <c r="B168" s="37" t="s">
        <v>212</v>
      </c>
      <c r="C168" s="74">
        <v>36781</v>
      </c>
      <c r="D168" s="39">
        <v>11</v>
      </c>
      <c r="E168" s="39">
        <f>AVERAGE(D154:D166)</f>
        <v>12.961538461538462</v>
      </c>
      <c r="F168" s="39">
        <f t="shared" si="4"/>
        <v>3.3528000000000002</v>
      </c>
      <c r="G168" s="39">
        <f t="shared" si="5"/>
        <v>42.566842267970074</v>
      </c>
      <c r="H168" s="39">
        <f>AVERAGE(G154:G166)</f>
        <v>40.227380111906058</v>
      </c>
      <c r="I168" s="73">
        <v>4.2300000000000004</v>
      </c>
      <c r="J168" s="39">
        <f>AVERAGE(I154:I166)</f>
        <v>3.4014285714285712</v>
      </c>
      <c r="K168" s="45">
        <f>(9.81*(LN(I168)))+30.6</f>
        <v>44.748001551900813</v>
      </c>
      <c r="L168" s="39">
        <f>AVERAGE(K154:K166)</f>
        <v>42.175941792297081</v>
      </c>
      <c r="M168" s="45">
        <f>AVERAGE(L168,H168)</f>
        <v>41.20166095210157</v>
      </c>
    </row>
    <row r="169" spans="1:13" x14ac:dyDescent="0.2">
      <c r="A169" s="37">
        <v>6720010501</v>
      </c>
      <c r="B169" s="37" t="s">
        <v>212</v>
      </c>
      <c r="C169" s="74">
        <v>37018</v>
      </c>
      <c r="D169" s="39">
        <v>12.25</v>
      </c>
      <c r="F169" s="39">
        <f t="shared" si="4"/>
        <v>3.7338</v>
      </c>
      <c r="G169" s="39">
        <f t="shared" si="5"/>
        <v>41.015884396958093</v>
      </c>
      <c r="I169" s="73">
        <v>1.7</v>
      </c>
      <c r="K169" s="45">
        <f>(9.81*(LN(I169)))+30.6</f>
        <v>35.805463142919891</v>
      </c>
    </row>
    <row r="170" spans="1:13" x14ac:dyDescent="0.2">
      <c r="A170" s="37">
        <v>6720010502</v>
      </c>
      <c r="B170" s="37" t="s">
        <v>212</v>
      </c>
      <c r="C170" s="74">
        <v>37025</v>
      </c>
      <c r="D170" s="39">
        <v>11.25</v>
      </c>
      <c r="F170" s="39">
        <f t="shared" si="4"/>
        <v>3.4290000000000003</v>
      </c>
      <c r="G170" s="39">
        <f t="shared" si="5"/>
        <v>42.243008415141915</v>
      </c>
      <c r="I170" s="73"/>
    </row>
    <row r="171" spans="1:13" x14ac:dyDescent="0.2">
      <c r="A171" s="37">
        <v>6720010503</v>
      </c>
      <c r="B171" s="37" t="s">
        <v>212</v>
      </c>
      <c r="C171" s="74">
        <v>37039</v>
      </c>
      <c r="D171" s="39">
        <v>10</v>
      </c>
      <c r="F171" s="39">
        <f t="shared" si="4"/>
        <v>3.048</v>
      </c>
      <c r="G171" s="39">
        <f t="shared" si="5"/>
        <v>43.940261958950401</v>
      </c>
      <c r="I171" s="73">
        <v>4.5</v>
      </c>
      <c r="K171" s="45">
        <f>(9.81*(LN(I171)))+30.6</f>
        <v>45.354999262375252</v>
      </c>
    </row>
    <row r="172" spans="1:13" x14ac:dyDescent="0.2">
      <c r="A172" s="37">
        <v>6720010601</v>
      </c>
      <c r="B172" s="37" t="s">
        <v>212</v>
      </c>
      <c r="C172" s="74">
        <v>37047</v>
      </c>
      <c r="D172" s="39">
        <v>9.5</v>
      </c>
      <c r="F172" s="39">
        <f t="shared" si="4"/>
        <v>2.8956</v>
      </c>
      <c r="G172" s="39">
        <f t="shared" si="5"/>
        <v>44.679398331074999</v>
      </c>
      <c r="I172" s="73"/>
    </row>
    <row r="173" spans="1:13" x14ac:dyDescent="0.2">
      <c r="A173" s="37">
        <v>6720010602</v>
      </c>
      <c r="B173" s="37" t="s">
        <v>212</v>
      </c>
      <c r="C173" s="74">
        <v>37053</v>
      </c>
      <c r="D173" s="39">
        <v>10.5</v>
      </c>
      <c r="F173" s="39">
        <f t="shared" si="4"/>
        <v>3.2004000000000001</v>
      </c>
      <c r="G173" s="39">
        <f t="shared" si="5"/>
        <v>43.237195693268887</v>
      </c>
      <c r="I173" s="73">
        <v>4.5999999999999996</v>
      </c>
      <c r="K173" s="45">
        <f>(9.81*(LN(I173)))+30.6</f>
        <v>45.570612337286434</v>
      </c>
    </row>
    <row r="174" spans="1:13" x14ac:dyDescent="0.2">
      <c r="A174" s="37">
        <v>6720010603</v>
      </c>
      <c r="B174" s="37" t="s">
        <v>212</v>
      </c>
      <c r="C174" s="74">
        <v>37061</v>
      </c>
      <c r="D174" s="39">
        <v>12</v>
      </c>
      <c r="F174" s="39">
        <f t="shared" si="4"/>
        <v>3.6576000000000004</v>
      </c>
      <c r="G174" s="39">
        <f t="shared" si="5"/>
        <v>41.313008325549511</v>
      </c>
      <c r="I174" s="73"/>
    </row>
    <row r="175" spans="1:13" x14ac:dyDescent="0.2">
      <c r="A175" s="37">
        <v>6720010604</v>
      </c>
      <c r="B175" s="37" t="s">
        <v>212</v>
      </c>
      <c r="C175" s="74">
        <v>37068</v>
      </c>
      <c r="D175" s="39">
        <v>12.5</v>
      </c>
      <c r="F175" s="39">
        <f t="shared" si="4"/>
        <v>3.81</v>
      </c>
      <c r="G175" s="39">
        <f t="shared" si="5"/>
        <v>40.724763384512634</v>
      </c>
      <c r="I175" s="73">
        <v>2.9</v>
      </c>
      <c r="K175" s="45">
        <f>(9.81*(LN(I175)))+30.6</f>
        <v>41.04481232989572</v>
      </c>
    </row>
    <row r="176" spans="1:13" x14ac:dyDescent="0.2">
      <c r="A176" s="37">
        <v>6720010701</v>
      </c>
      <c r="B176" s="37" t="s">
        <v>212</v>
      </c>
      <c r="C176" s="74">
        <v>37075</v>
      </c>
      <c r="D176" s="39">
        <v>13</v>
      </c>
      <c r="F176" s="39">
        <f t="shared" si="4"/>
        <v>3.9624000000000001</v>
      </c>
      <c r="G176" s="39">
        <f t="shared" si="5"/>
        <v>40.159592907973853</v>
      </c>
      <c r="I176" s="73"/>
    </row>
    <row r="177" spans="1:13" x14ac:dyDescent="0.2">
      <c r="A177" s="37">
        <v>6720010702</v>
      </c>
      <c r="B177" s="37" t="s">
        <v>212</v>
      </c>
      <c r="C177" s="74">
        <v>37082</v>
      </c>
      <c r="D177" s="39">
        <v>13.5</v>
      </c>
      <c r="F177" s="39">
        <f t="shared" si="4"/>
        <v>4.1147999999999998</v>
      </c>
      <c r="G177" s="39">
        <f t="shared" si="5"/>
        <v>39.615754781741025</v>
      </c>
      <c r="I177" s="73">
        <v>2.1</v>
      </c>
      <c r="K177" s="45">
        <f>(9.81*(LN(I177)))+30.6</f>
        <v>37.878405351795195</v>
      </c>
    </row>
    <row r="178" spans="1:13" x14ac:dyDescent="0.2">
      <c r="A178" s="37">
        <v>6720010703</v>
      </c>
      <c r="B178" s="37" t="s">
        <v>212</v>
      </c>
      <c r="C178" s="74">
        <v>37089</v>
      </c>
      <c r="D178" s="39">
        <v>13</v>
      </c>
      <c r="F178" s="39">
        <f t="shared" si="4"/>
        <v>3.9624000000000001</v>
      </c>
      <c r="G178" s="39">
        <f t="shared" si="5"/>
        <v>40.159592907973853</v>
      </c>
      <c r="I178" s="73"/>
    </row>
    <row r="179" spans="1:13" x14ac:dyDescent="0.2">
      <c r="A179" s="37">
        <v>6720010704</v>
      </c>
      <c r="B179" s="37" t="s">
        <v>212</v>
      </c>
      <c r="C179" s="74">
        <v>37096</v>
      </c>
      <c r="D179" s="39">
        <v>13</v>
      </c>
      <c r="F179" s="39">
        <f t="shared" si="4"/>
        <v>3.9624000000000001</v>
      </c>
      <c r="G179" s="39">
        <f t="shared" si="5"/>
        <v>40.159592907973853</v>
      </c>
      <c r="I179" s="73">
        <v>1.4</v>
      </c>
      <c r="K179" s="45">
        <f>(9.81*(LN(I179)))+30.6</f>
        <v>33.9007926412541</v>
      </c>
    </row>
    <row r="180" spans="1:13" x14ac:dyDescent="0.2">
      <c r="A180" s="37">
        <v>6720010705</v>
      </c>
      <c r="B180" s="37" t="s">
        <v>212</v>
      </c>
      <c r="C180" s="74">
        <v>37102</v>
      </c>
      <c r="D180" s="39">
        <v>16</v>
      </c>
      <c r="F180" s="39">
        <f t="shared" si="4"/>
        <v>4.8768000000000002</v>
      </c>
      <c r="G180" s="39">
        <f t="shared" si="5"/>
        <v>37.167509661519347</v>
      </c>
      <c r="I180" s="73"/>
    </row>
    <row r="181" spans="1:13" x14ac:dyDescent="0.2">
      <c r="A181" s="37">
        <v>6720010801</v>
      </c>
      <c r="B181" s="37" t="s">
        <v>212</v>
      </c>
      <c r="C181" s="74">
        <v>37110</v>
      </c>
      <c r="D181" s="39">
        <v>15.5</v>
      </c>
      <c r="F181" s="39">
        <f t="shared" si="4"/>
        <v>4.7244000000000002</v>
      </c>
      <c r="G181" s="39">
        <f t="shared" si="5"/>
        <v>37.625008404232446</v>
      </c>
      <c r="I181" s="73">
        <v>1.7</v>
      </c>
      <c r="K181" s="45">
        <f>(9.81*(LN(I181)))+30.6</f>
        <v>35.805463142919891</v>
      </c>
    </row>
    <row r="182" spans="1:13" x14ac:dyDescent="0.2">
      <c r="A182" s="37">
        <v>6720010802</v>
      </c>
      <c r="B182" s="37" t="s">
        <v>212</v>
      </c>
      <c r="C182" s="74">
        <v>37116</v>
      </c>
      <c r="D182" s="39">
        <v>14.5</v>
      </c>
      <c r="F182" s="39">
        <f t="shared" si="4"/>
        <v>4.4196</v>
      </c>
      <c r="G182" s="39">
        <f t="shared" si="5"/>
        <v>38.586031110758313</v>
      </c>
      <c r="I182" s="73"/>
    </row>
    <row r="183" spans="1:13" x14ac:dyDescent="0.2">
      <c r="A183" s="37">
        <v>6720010803</v>
      </c>
      <c r="B183" s="37" t="s">
        <v>212</v>
      </c>
      <c r="C183" s="74">
        <v>37124</v>
      </c>
      <c r="D183" s="39">
        <v>15</v>
      </c>
      <c r="F183" s="39">
        <f t="shared" si="4"/>
        <v>4.5720000000000001</v>
      </c>
      <c r="G183" s="39">
        <f t="shared" si="5"/>
        <v>38.097509751111744</v>
      </c>
      <c r="I183" s="73">
        <v>2.2000000000000002</v>
      </c>
      <c r="K183" s="45">
        <f>(9.81*(LN(I183)))+30.6</f>
        <v>38.334766705173493</v>
      </c>
    </row>
    <row r="184" spans="1:13" x14ac:dyDescent="0.2">
      <c r="A184" s="37">
        <v>6720010804</v>
      </c>
      <c r="B184" s="37" t="s">
        <v>212</v>
      </c>
      <c r="C184" s="74">
        <v>37130</v>
      </c>
      <c r="D184" s="39">
        <v>14</v>
      </c>
      <c r="F184" s="39">
        <f t="shared" si="4"/>
        <v>4.2671999999999999</v>
      </c>
      <c r="G184" s="39">
        <f t="shared" si="5"/>
        <v>39.091697029238723</v>
      </c>
      <c r="I184" s="73"/>
    </row>
    <row r="185" spans="1:13" x14ac:dyDescent="0.2">
      <c r="A185" s="37">
        <v>6720010901</v>
      </c>
      <c r="B185" s="37" t="s">
        <v>212</v>
      </c>
      <c r="C185" s="74">
        <v>37137</v>
      </c>
      <c r="D185" s="39">
        <v>12</v>
      </c>
      <c r="F185" s="39">
        <f t="shared" si="4"/>
        <v>3.6576000000000004</v>
      </c>
      <c r="G185" s="39">
        <f t="shared" si="5"/>
        <v>41.313008325549511</v>
      </c>
      <c r="I185" s="73">
        <v>2.1</v>
      </c>
      <c r="K185" s="45">
        <f>(9.81*(LN(I185)))+30.6</f>
        <v>37.878405351795195</v>
      </c>
    </row>
    <row r="186" spans="1:13" x14ac:dyDescent="0.2">
      <c r="A186" s="37">
        <v>6720010902</v>
      </c>
      <c r="B186" s="37" t="s">
        <v>212</v>
      </c>
      <c r="C186" s="74">
        <v>37145</v>
      </c>
      <c r="D186" s="39">
        <v>13</v>
      </c>
      <c r="F186" s="39">
        <f t="shared" si="4"/>
        <v>3.9624000000000001</v>
      </c>
      <c r="G186" s="39">
        <f t="shared" si="5"/>
        <v>40.159592907973853</v>
      </c>
      <c r="I186" s="73"/>
    </row>
    <row r="187" spans="1:13" x14ac:dyDescent="0.2">
      <c r="A187" s="37">
        <v>6720010903</v>
      </c>
      <c r="B187" s="37" t="s">
        <v>212</v>
      </c>
      <c r="C187" s="74">
        <v>37151</v>
      </c>
      <c r="D187" s="39">
        <v>12</v>
      </c>
      <c r="E187" s="39">
        <f>AVERAGE(D172:D184)</f>
        <v>13.23076923076923</v>
      </c>
      <c r="F187" s="39">
        <f t="shared" si="4"/>
        <v>3.6576000000000004</v>
      </c>
      <c r="G187" s="39">
        <f t="shared" si="5"/>
        <v>41.313008325549511</v>
      </c>
      <c r="H187" s="39">
        <f>AVERAGE(G172:G184)</f>
        <v>40.047435015148395</v>
      </c>
      <c r="I187" s="73">
        <v>1.9</v>
      </c>
      <c r="J187" s="39">
        <f>AVERAGE(I172:I184)</f>
        <v>2.4833333333333329</v>
      </c>
      <c r="K187" s="45">
        <f>(9.81*(LN(I187)))+30.6</f>
        <v>36.896586623351197</v>
      </c>
      <c r="L187" s="39">
        <f>AVERAGE(K172:K184)</f>
        <v>38.75580875138747</v>
      </c>
      <c r="M187" s="45">
        <f>AVERAGE(H187,L187)</f>
        <v>39.401621883267936</v>
      </c>
    </row>
    <row r="188" spans="1:13" x14ac:dyDescent="0.2">
      <c r="A188" s="37">
        <v>6720020601</v>
      </c>
      <c r="B188" s="37" t="s">
        <v>212</v>
      </c>
      <c r="C188" s="74">
        <v>37409</v>
      </c>
      <c r="D188" s="39">
        <v>11</v>
      </c>
      <c r="F188" s="39">
        <f t="shared" si="4"/>
        <v>3.3528000000000002</v>
      </c>
      <c r="G188" s="39">
        <f t="shared" si="5"/>
        <v>42.566842267970074</v>
      </c>
      <c r="I188" s="73"/>
    </row>
    <row r="189" spans="1:13" x14ac:dyDescent="0.2">
      <c r="A189" s="37">
        <v>6720020602</v>
      </c>
      <c r="B189" s="37" t="s">
        <v>212</v>
      </c>
      <c r="C189" s="74">
        <v>37416</v>
      </c>
      <c r="D189" s="39">
        <v>11</v>
      </c>
      <c r="F189" s="39">
        <f t="shared" si="4"/>
        <v>3.3528000000000002</v>
      </c>
      <c r="G189" s="39">
        <f t="shared" si="5"/>
        <v>42.566842267970074</v>
      </c>
      <c r="I189" s="73"/>
    </row>
    <row r="190" spans="1:13" x14ac:dyDescent="0.2">
      <c r="A190" s="37">
        <v>6720020603</v>
      </c>
      <c r="B190" s="37" t="s">
        <v>212</v>
      </c>
      <c r="C190" s="74">
        <v>37425</v>
      </c>
      <c r="D190" s="39">
        <v>13</v>
      </c>
      <c r="F190" s="39">
        <f t="shared" si="4"/>
        <v>3.9624000000000001</v>
      </c>
      <c r="G190" s="39">
        <f t="shared" si="5"/>
        <v>40.159592907973853</v>
      </c>
      <c r="I190" s="73"/>
    </row>
    <row r="191" spans="1:13" x14ac:dyDescent="0.2">
      <c r="A191" s="37">
        <v>6720020604</v>
      </c>
      <c r="B191" s="37" t="s">
        <v>212</v>
      </c>
      <c r="C191" s="74">
        <v>37431</v>
      </c>
      <c r="D191" s="39">
        <v>12.5</v>
      </c>
      <c r="F191" s="39">
        <f t="shared" si="4"/>
        <v>3.81</v>
      </c>
      <c r="G191" s="39">
        <f t="shared" si="5"/>
        <v>40.724763384512634</v>
      </c>
      <c r="I191" s="73"/>
    </row>
    <row r="192" spans="1:13" x14ac:dyDescent="0.2">
      <c r="A192" s="37">
        <v>6720020605</v>
      </c>
      <c r="B192" s="37" t="s">
        <v>212</v>
      </c>
      <c r="C192" s="74">
        <v>37437</v>
      </c>
      <c r="D192" s="39">
        <v>14.5</v>
      </c>
      <c r="F192" s="39">
        <f t="shared" si="4"/>
        <v>4.4196</v>
      </c>
      <c r="G192" s="39">
        <f t="shared" si="5"/>
        <v>38.586031110758313</v>
      </c>
      <c r="I192" s="73"/>
    </row>
    <row r="193" spans="1:13" x14ac:dyDescent="0.2">
      <c r="A193" s="37">
        <v>6720020701</v>
      </c>
      <c r="B193" s="37" t="s">
        <v>212</v>
      </c>
      <c r="C193" s="74">
        <v>37444</v>
      </c>
      <c r="D193" s="39">
        <v>16</v>
      </c>
      <c r="F193" s="39">
        <f t="shared" si="4"/>
        <v>4.8768000000000002</v>
      </c>
      <c r="G193" s="39">
        <f t="shared" si="5"/>
        <v>37.167509661519347</v>
      </c>
      <c r="I193" s="73"/>
    </row>
    <row r="194" spans="1:13" x14ac:dyDescent="0.2">
      <c r="A194" s="37">
        <v>6720020702</v>
      </c>
      <c r="B194" s="37" t="s">
        <v>212</v>
      </c>
      <c r="C194" s="74">
        <v>37452</v>
      </c>
      <c r="D194" s="39">
        <v>16</v>
      </c>
      <c r="F194" s="39">
        <f t="shared" ref="F194:F257" si="6">D194*0.3048</f>
        <v>4.8768000000000002</v>
      </c>
      <c r="G194" s="39">
        <f t="shared" ref="G194:G257" si="7" xml:space="preserve"> 60-(14.41*(LN(F194)))</f>
        <v>37.167509661519347</v>
      </c>
      <c r="I194" s="73"/>
    </row>
    <row r="195" spans="1:13" x14ac:dyDescent="0.2">
      <c r="A195" s="37">
        <v>6720020703</v>
      </c>
      <c r="B195" s="37" t="s">
        <v>212</v>
      </c>
      <c r="C195" s="74">
        <v>37459</v>
      </c>
      <c r="D195" s="39">
        <v>15.5</v>
      </c>
      <c r="F195" s="39">
        <f t="shared" si="6"/>
        <v>4.7244000000000002</v>
      </c>
      <c r="G195" s="39">
        <f t="shared" si="7"/>
        <v>37.625008404232446</v>
      </c>
      <c r="I195" s="73">
        <v>0.55000000000000004</v>
      </c>
      <c r="K195" s="45">
        <f>(9.81*(LN(I195)))+30.6</f>
        <v>24.735219022587366</v>
      </c>
    </row>
    <row r="196" spans="1:13" x14ac:dyDescent="0.2">
      <c r="A196" s="37">
        <v>6720020704</v>
      </c>
      <c r="B196" s="37" t="s">
        <v>212</v>
      </c>
      <c r="C196" s="74">
        <v>37465</v>
      </c>
      <c r="D196" s="39">
        <v>16</v>
      </c>
      <c r="F196" s="39">
        <f t="shared" si="6"/>
        <v>4.8768000000000002</v>
      </c>
      <c r="G196" s="39">
        <f t="shared" si="7"/>
        <v>37.167509661519347</v>
      </c>
      <c r="I196" s="73"/>
    </row>
    <row r="197" spans="1:13" x14ac:dyDescent="0.2">
      <c r="A197" s="37">
        <v>6720020801</v>
      </c>
      <c r="B197" s="37" t="s">
        <v>212</v>
      </c>
      <c r="C197" s="74">
        <v>37473</v>
      </c>
      <c r="D197" s="39">
        <v>16</v>
      </c>
      <c r="F197" s="39">
        <f t="shared" si="6"/>
        <v>4.8768000000000002</v>
      </c>
      <c r="G197" s="39">
        <f t="shared" si="7"/>
        <v>37.167509661519347</v>
      </c>
      <c r="I197" s="73">
        <v>0.2</v>
      </c>
      <c r="K197" s="45">
        <f>(9.81*(LN(I197)))+30.6</f>
        <v>14.811414079021477</v>
      </c>
    </row>
    <row r="198" spans="1:13" x14ac:dyDescent="0.2">
      <c r="A198" s="37">
        <v>6720020802</v>
      </c>
      <c r="B198" s="37" t="s">
        <v>212</v>
      </c>
      <c r="C198" s="74">
        <v>37479</v>
      </c>
      <c r="D198" s="39">
        <v>16</v>
      </c>
      <c r="F198" s="39">
        <f t="shared" si="6"/>
        <v>4.8768000000000002</v>
      </c>
      <c r="G198" s="39">
        <f t="shared" si="7"/>
        <v>37.167509661519347</v>
      </c>
      <c r="I198" s="73"/>
    </row>
    <row r="199" spans="1:13" x14ac:dyDescent="0.2">
      <c r="A199" s="37">
        <v>6720020803</v>
      </c>
      <c r="B199" s="37" t="s">
        <v>212</v>
      </c>
      <c r="C199" s="74">
        <v>37487</v>
      </c>
      <c r="D199" s="39">
        <v>14.5</v>
      </c>
      <c r="F199" s="39">
        <f t="shared" si="6"/>
        <v>4.4196</v>
      </c>
      <c r="G199" s="39">
        <f t="shared" si="7"/>
        <v>38.586031110758313</v>
      </c>
      <c r="I199" s="73">
        <v>1.05</v>
      </c>
      <c r="K199" s="45">
        <f>(9.81*(LN(I199)))+30.6</f>
        <v>31.078631510502131</v>
      </c>
    </row>
    <row r="200" spans="1:13" x14ac:dyDescent="0.2">
      <c r="A200" s="37">
        <v>6720020804</v>
      </c>
      <c r="B200" s="37" t="s">
        <v>212</v>
      </c>
      <c r="C200" s="74">
        <v>37493</v>
      </c>
      <c r="D200" s="39">
        <v>14.5</v>
      </c>
      <c r="F200" s="39">
        <f t="shared" si="6"/>
        <v>4.4196</v>
      </c>
      <c r="G200" s="39">
        <f t="shared" si="7"/>
        <v>38.586031110758313</v>
      </c>
      <c r="I200" s="73"/>
    </row>
    <row r="201" spans="1:13" x14ac:dyDescent="0.2">
      <c r="A201" s="37">
        <v>6720020901</v>
      </c>
      <c r="B201" s="37" t="s">
        <v>212</v>
      </c>
      <c r="C201" s="74">
        <v>37500</v>
      </c>
      <c r="D201" s="39">
        <v>15</v>
      </c>
      <c r="F201" s="39">
        <f t="shared" si="6"/>
        <v>4.5720000000000001</v>
      </c>
      <c r="G201" s="39">
        <f t="shared" si="7"/>
        <v>38.097509751111744</v>
      </c>
      <c r="I201" s="73"/>
    </row>
    <row r="202" spans="1:13" x14ac:dyDescent="0.2">
      <c r="A202" s="37">
        <v>6720020902</v>
      </c>
      <c r="B202" s="37" t="s">
        <v>212</v>
      </c>
      <c r="C202" s="74">
        <v>37508</v>
      </c>
      <c r="D202" s="39">
        <v>15</v>
      </c>
      <c r="F202" s="39">
        <f t="shared" si="6"/>
        <v>4.5720000000000001</v>
      </c>
      <c r="G202" s="39">
        <f t="shared" si="7"/>
        <v>38.097509751111744</v>
      </c>
      <c r="I202" s="73"/>
    </row>
    <row r="203" spans="1:13" x14ac:dyDescent="0.2">
      <c r="A203" s="37">
        <v>6720020903</v>
      </c>
      <c r="B203" s="37" t="s">
        <v>212</v>
      </c>
      <c r="C203" s="74">
        <v>37514</v>
      </c>
      <c r="D203" s="39">
        <v>14</v>
      </c>
      <c r="F203" s="39">
        <f t="shared" si="6"/>
        <v>4.2671999999999999</v>
      </c>
      <c r="G203" s="39">
        <f t="shared" si="7"/>
        <v>39.091697029238723</v>
      </c>
      <c r="I203" s="73">
        <v>1.63</v>
      </c>
      <c r="K203" s="45">
        <f>(9.81*(LN(I203)))+30.6</f>
        <v>35.392969945371163</v>
      </c>
    </row>
    <row r="204" spans="1:13" x14ac:dyDescent="0.2">
      <c r="A204" s="37">
        <v>6720020904</v>
      </c>
      <c r="B204" s="37" t="s">
        <v>212</v>
      </c>
      <c r="C204" s="74">
        <v>37522</v>
      </c>
      <c r="D204" s="39">
        <v>12</v>
      </c>
      <c r="E204" s="39">
        <f>AVERAGE(D188:D200)</f>
        <v>14.346153846153847</v>
      </c>
      <c r="F204" s="39">
        <f t="shared" si="6"/>
        <v>3.6576000000000004</v>
      </c>
      <c r="G204" s="39">
        <f t="shared" si="7"/>
        <v>41.313008325549511</v>
      </c>
      <c r="H204" s="39">
        <f>AVERAGE(G188:G200)</f>
        <v>38.864514682502367</v>
      </c>
      <c r="I204" s="73"/>
      <c r="J204" s="39">
        <f>AVERAGE(I188:I200)</f>
        <v>0.6</v>
      </c>
      <c r="L204" s="39">
        <f>AVERAGE(K188:K200)</f>
        <v>23.541754870703656</v>
      </c>
      <c r="M204" s="45">
        <f>AVERAGE(L204,H204)</f>
        <v>31.203134776603012</v>
      </c>
    </row>
    <row r="205" spans="1:13" x14ac:dyDescent="0.2">
      <c r="A205" s="37">
        <v>6720030501</v>
      </c>
      <c r="B205" s="37" t="s">
        <v>212</v>
      </c>
      <c r="C205" s="76">
        <v>37767</v>
      </c>
      <c r="D205" s="72">
        <v>11</v>
      </c>
      <c r="F205" s="39">
        <f t="shared" si="6"/>
        <v>3.3528000000000002</v>
      </c>
      <c r="G205" s="39">
        <f t="shared" si="7"/>
        <v>42.566842267970074</v>
      </c>
      <c r="I205" s="73">
        <v>0.1</v>
      </c>
      <c r="K205" s="45">
        <f>(9.81*(LN(I205)))+30.6</f>
        <v>8.0116402377284146</v>
      </c>
    </row>
    <row r="206" spans="1:13" x14ac:dyDescent="0.2">
      <c r="A206" s="37">
        <v>6720030601</v>
      </c>
      <c r="B206" s="37" t="s">
        <v>212</v>
      </c>
      <c r="C206" s="76">
        <v>37773</v>
      </c>
      <c r="D206" s="72">
        <v>11</v>
      </c>
      <c r="F206" s="39">
        <f t="shared" si="6"/>
        <v>3.3528000000000002</v>
      </c>
      <c r="G206" s="39">
        <f t="shared" si="7"/>
        <v>42.566842267970074</v>
      </c>
      <c r="I206" s="73"/>
    </row>
    <row r="207" spans="1:13" x14ac:dyDescent="0.2">
      <c r="A207" s="37">
        <v>6720030602</v>
      </c>
      <c r="B207" s="37" t="s">
        <v>212</v>
      </c>
      <c r="C207" s="76">
        <v>37780</v>
      </c>
      <c r="D207" s="72">
        <v>10.5</v>
      </c>
      <c r="F207" s="39">
        <f t="shared" si="6"/>
        <v>3.2004000000000001</v>
      </c>
      <c r="G207" s="39">
        <f t="shared" si="7"/>
        <v>43.237195693268887</v>
      </c>
      <c r="I207" s="73">
        <v>2.2999999999999998</v>
      </c>
      <c r="K207" s="45">
        <f>(9.81*(LN(I207)))+30.6</f>
        <v>38.770838495993374</v>
      </c>
    </row>
    <row r="208" spans="1:13" x14ac:dyDescent="0.2">
      <c r="A208" s="37">
        <v>6720030603</v>
      </c>
      <c r="B208" s="37" t="s">
        <v>212</v>
      </c>
      <c r="C208" s="76">
        <v>37787</v>
      </c>
      <c r="D208" s="72">
        <v>13</v>
      </c>
      <c r="F208" s="39">
        <f t="shared" si="6"/>
        <v>3.9624000000000001</v>
      </c>
      <c r="G208" s="39">
        <f t="shared" si="7"/>
        <v>40.159592907973853</v>
      </c>
      <c r="I208" s="73"/>
    </row>
    <row r="209" spans="1:13" x14ac:dyDescent="0.2">
      <c r="A209" s="37">
        <v>6720030604</v>
      </c>
      <c r="B209" s="37" t="s">
        <v>212</v>
      </c>
      <c r="C209" s="76">
        <v>37795</v>
      </c>
      <c r="D209" s="72">
        <v>14.5</v>
      </c>
      <c r="F209" s="39">
        <f t="shared" si="6"/>
        <v>4.4196</v>
      </c>
      <c r="G209" s="39">
        <f t="shared" si="7"/>
        <v>38.586031110758313</v>
      </c>
      <c r="I209" s="73">
        <v>1.5</v>
      </c>
      <c r="K209" s="45">
        <f>(9.81*(LN(I209)))+30.6</f>
        <v>34.577612710541096</v>
      </c>
    </row>
    <row r="210" spans="1:13" x14ac:dyDescent="0.2">
      <c r="A210" s="37">
        <v>6720030605</v>
      </c>
      <c r="B210" s="37" t="s">
        <v>212</v>
      </c>
      <c r="C210" s="76">
        <v>37801</v>
      </c>
      <c r="D210" s="72">
        <v>13.5</v>
      </c>
      <c r="F210" s="39">
        <f t="shared" si="6"/>
        <v>4.1147999999999998</v>
      </c>
      <c r="G210" s="39">
        <f t="shared" si="7"/>
        <v>39.615754781741025</v>
      </c>
      <c r="I210" s="73"/>
    </row>
    <row r="211" spans="1:13" x14ac:dyDescent="0.2">
      <c r="A211" s="37">
        <v>6720030701</v>
      </c>
      <c r="B211" s="37" t="s">
        <v>212</v>
      </c>
      <c r="C211" s="76">
        <v>37809</v>
      </c>
      <c r="D211" s="72">
        <v>17</v>
      </c>
      <c r="F211" s="39">
        <f t="shared" si="6"/>
        <v>5.1816000000000004</v>
      </c>
      <c r="G211" s="39">
        <f t="shared" si="7"/>
        <v>36.293908861144516</v>
      </c>
      <c r="I211" s="73">
        <v>1.4</v>
      </c>
      <c r="K211" s="45">
        <f>(9.81*(LN(I211)))+30.6</f>
        <v>33.9007926412541</v>
      </c>
    </row>
    <row r="212" spans="1:13" x14ac:dyDescent="0.2">
      <c r="A212" s="37">
        <v>6720030702</v>
      </c>
      <c r="B212" s="37" t="s">
        <v>212</v>
      </c>
      <c r="C212" s="76">
        <v>37815</v>
      </c>
      <c r="D212" s="72">
        <v>13.5</v>
      </c>
      <c r="F212" s="39">
        <f t="shared" si="6"/>
        <v>4.1147999999999998</v>
      </c>
      <c r="G212" s="39">
        <f t="shared" si="7"/>
        <v>39.615754781741025</v>
      </c>
      <c r="I212" s="73"/>
    </row>
    <row r="213" spans="1:13" x14ac:dyDescent="0.2">
      <c r="A213" s="37">
        <v>6720030703</v>
      </c>
      <c r="B213" s="37" t="s">
        <v>212</v>
      </c>
      <c r="C213" s="76">
        <v>37822</v>
      </c>
      <c r="D213" s="72">
        <v>12.5</v>
      </c>
      <c r="F213" s="39">
        <f t="shared" si="6"/>
        <v>3.81</v>
      </c>
      <c r="G213" s="39">
        <f t="shared" si="7"/>
        <v>40.724763384512634</v>
      </c>
      <c r="I213" s="73">
        <v>1.8</v>
      </c>
      <c r="K213" s="45">
        <f>(9.81*(LN(I213)))+30.6</f>
        <v>36.366187182689792</v>
      </c>
    </row>
    <row r="214" spans="1:13" x14ac:dyDescent="0.2">
      <c r="A214" s="37">
        <v>6720030704</v>
      </c>
      <c r="B214" s="37" t="s">
        <v>212</v>
      </c>
      <c r="C214" s="76">
        <v>37829</v>
      </c>
      <c r="D214" s="72">
        <v>13.5</v>
      </c>
      <c r="F214" s="39">
        <f t="shared" si="6"/>
        <v>4.1147999999999998</v>
      </c>
      <c r="G214" s="39">
        <f t="shared" si="7"/>
        <v>39.615754781741025</v>
      </c>
      <c r="I214" s="73"/>
    </row>
    <row r="215" spans="1:13" x14ac:dyDescent="0.2">
      <c r="A215" s="37">
        <v>6720030801</v>
      </c>
      <c r="B215" s="37" t="s">
        <v>212</v>
      </c>
      <c r="C215" s="76">
        <v>37836</v>
      </c>
      <c r="D215" s="72">
        <v>13</v>
      </c>
      <c r="F215" s="39">
        <f t="shared" si="6"/>
        <v>3.9624000000000001</v>
      </c>
      <c r="G215" s="39">
        <f t="shared" si="7"/>
        <v>40.159592907973853</v>
      </c>
      <c r="I215" s="73">
        <v>2.2000000000000002</v>
      </c>
      <c r="K215" s="45">
        <f>(9.81*(LN(I215)))+30.6</f>
        <v>38.334766705173493</v>
      </c>
    </row>
    <row r="216" spans="1:13" x14ac:dyDescent="0.2">
      <c r="A216" s="37">
        <v>6720030802</v>
      </c>
      <c r="B216" s="37" t="s">
        <v>212</v>
      </c>
      <c r="C216" s="76">
        <v>37843</v>
      </c>
      <c r="D216" s="72">
        <v>12</v>
      </c>
      <c r="F216" s="39">
        <f t="shared" si="6"/>
        <v>3.6576000000000004</v>
      </c>
      <c r="G216" s="39">
        <f t="shared" si="7"/>
        <v>41.313008325549511</v>
      </c>
      <c r="I216" s="73"/>
    </row>
    <row r="217" spans="1:13" x14ac:dyDescent="0.2">
      <c r="A217" s="37">
        <v>6720030803</v>
      </c>
      <c r="B217" s="37" t="s">
        <v>212</v>
      </c>
      <c r="C217" s="76">
        <v>37850</v>
      </c>
      <c r="D217" s="72">
        <v>13.5</v>
      </c>
      <c r="F217" s="39">
        <f t="shared" si="6"/>
        <v>4.1147999999999998</v>
      </c>
      <c r="G217" s="39">
        <f t="shared" si="7"/>
        <v>39.615754781741025</v>
      </c>
      <c r="I217" s="73">
        <v>1.5</v>
      </c>
      <c r="K217" s="45">
        <f>(9.81*(LN(I217)))+30.6</f>
        <v>34.577612710541096</v>
      </c>
    </row>
    <row r="218" spans="1:13" x14ac:dyDescent="0.2">
      <c r="A218" s="37">
        <v>6720030804</v>
      </c>
      <c r="B218" s="37" t="s">
        <v>212</v>
      </c>
      <c r="C218" s="76">
        <v>37857</v>
      </c>
      <c r="D218" s="72">
        <v>12</v>
      </c>
      <c r="F218" s="39">
        <f t="shared" si="6"/>
        <v>3.6576000000000004</v>
      </c>
      <c r="G218" s="39">
        <f t="shared" si="7"/>
        <v>41.313008325549511</v>
      </c>
      <c r="I218" s="73"/>
    </row>
    <row r="219" spans="1:13" x14ac:dyDescent="0.2">
      <c r="A219" s="37">
        <v>6720030805</v>
      </c>
      <c r="B219" s="37" t="s">
        <v>212</v>
      </c>
      <c r="C219" s="76">
        <v>37864</v>
      </c>
      <c r="D219" s="72">
        <v>11.5</v>
      </c>
      <c r="F219" s="39">
        <f t="shared" si="6"/>
        <v>3.5052000000000003</v>
      </c>
      <c r="G219" s="39">
        <f t="shared" si="7"/>
        <v>41.926292369324358</v>
      </c>
      <c r="I219" s="73">
        <v>2.2999999999999998</v>
      </c>
      <c r="K219" s="45">
        <f>(9.81*(LN(I219)))+30.6</f>
        <v>38.770838495993374</v>
      </c>
    </row>
    <row r="220" spans="1:13" x14ac:dyDescent="0.2">
      <c r="A220" s="37">
        <v>6720030901</v>
      </c>
      <c r="B220" s="37" t="s">
        <v>212</v>
      </c>
      <c r="C220" s="76">
        <v>37871</v>
      </c>
      <c r="D220" s="72">
        <v>11</v>
      </c>
      <c r="E220" s="39">
        <f>AVERAGE(D206:D219)</f>
        <v>12.928571428571429</v>
      </c>
      <c r="F220" s="39">
        <f t="shared" si="6"/>
        <v>3.3528000000000002</v>
      </c>
      <c r="G220" s="39">
        <f t="shared" si="7"/>
        <v>42.566842267970074</v>
      </c>
      <c r="H220" s="39">
        <f>AVERAGE(G206:G219)</f>
        <v>40.338803948642116</v>
      </c>
      <c r="I220" s="73"/>
      <c r="J220" s="39">
        <f>AVERAGE(I206:I219)</f>
        <v>1.8571428571428572</v>
      </c>
      <c r="L220" s="39">
        <f>AVERAGE(K206:K219)</f>
        <v>36.471235563169479</v>
      </c>
      <c r="M220" s="45">
        <f>AVERAGE(L220,H220)</f>
        <v>38.405019755905798</v>
      </c>
    </row>
    <row r="221" spans="1:13" x14ac:dyDescent="0.2">
      <c r="A221" s="37">
        <v>6720040601</v>
      </c>
      <c r="B221" s="37" t="s">
        <v>212</v>
      </c>
      <c r="C221" s="38">
        <v>38145</v>
      </c>
      <c r="D221" s="39">
        <v>12.5</v>
      </c>
      <c r="F221" s="39">
        <f t="shared" si="6"/>
        <v>3.81</v>
      </c>
      <c r="G221" s="39">
        <f t="shared" si="7"/>
        <v>40.724763384512634</v>
      </c>
      <c r="I221" s="45">
        <v>1.8</v>
      </c>
      <c r="K221" s="45">
        <f>(9.81*(LN(I221)))+30.6</f>
        <v>36.366187182689792</v>
      </c>
    </row>
    <row r="222" spans="1:13" x14ac:dyDescent="0.2">
      <c r="A222" s="37">
        <v>6720040602</v>
      </c>
      <c r="B222" s="37" t="s">
        <v>212</v>
      </c>
      <c r="C222" s="38">
        <v>38152</v>
      </c>
      <c r="D222" s="39">
        <v>11.5</v>
      </c>
      <c r="F222" s="39">
        <f t="shared" si="6"/>
        <v>3.5052000000000003</v>
      </c>
      <c r="G222" s="39">
        <f t="shared" si="7"/>
        <v>41.926292369324358</v>
      </c>
    </row>
    <row r="223" spans="1:13" x14ac:dyDescent="0.2">
      <c r="A223" s="37">
        <v>6720040603</v>
      </c>
      <c r="B223" s="37" t="s">
        <v>212</v>
      </c>
      <c r="C223" s="38">
        <v>38159</v>
      </c>
      <c r="D223" s="39">
        <v>11</v>
      </c>
      <c r="F223" s="39">
        <f t="shared" si="6"/>
        <v>3.3528000000000002</v>
      </c>
      <c r="G223" s="39">
        <f t="shared" si="7"/>
        <v>42.566842267970074</v>
      </c>
      <c r="I223" s="45">
        <v>3.2</v>
      </c>
      <c r="K223" s="45">
        <f>(9.81*(LN(I223)))+30.6</f>
        <v>42.01050944419373</v>
      </c>
    </row>
    <row r="224" spans="1:13" x14ac:dyDescent="0.2">
      <c r="A224" s="37">
        <v>6720040604</v>
      </c>
      <c r="B224" s="37" t="s">
        <v>212</v>
      </c>
      <c r="C224" s="38">
        <v>38165</v>
      </c>
      <c r="D224" s="39">
        <v>12</v>
      </c>
      <c r="F224" s="39">
        <f t="shared" si="6"/>
        <v>3.6576000000000004</v>
      </c>
      <c r="G224" s="39">
        <f t="shared" si="7"/>
        <v>41.313008325549511</v>
      </c>
    </row>
    <row r="225" spans="1:14" x14ac:dyDescent="0.2">
      <c r="A225" s="37">
        <v>6720040701</v>
      </c>
      <c r="B225" s="37" t="s">
        <v>212</v>
      </c>
      <c r="C225" s="38">
        <v>38173</v>
      </c>
      <c r="D225" s="39">
        <v>13.5</v>
      </c>
      <c r="F225" s="39">
        <f t="shared" si="6"/>
        <v>4.1147999999999998</v>
      </c>
      <c r="G225" s="39">
        <f t="shared" si="7"/>
        <v>39.615754781741025</v>
      </c>
      <c r="I225" s="45">
        <v>1.9</v>
      </c>
      <c r="K225" s="45">
        <f>(9.81*(LN(I225)))+30.6</f>
        <v>36.896586623351197</v>
      </c>
      <c r="N225" s="39">
        <v>22.22</v>
      </c>
    </row>
    <row r="226" spans="1:14" x14ac:dyDescent="0.2">
      <c r="A226" s="37">
        <v>6720040702</v>
      </c>
      <c r="B226" s="37" t="s">
        <v>212</v>
      </c>
      <c r="C226" s="38">
        <v>38179</v>
      </c>
      <c r="D226" s="39">
        <v>12.5</v>
      </c>
      <c r="F226" s="39">
        <f t="shared" si="6"/>
        <v>3.81</v>
      </c>
      <c r="G226" s="39">
        <f t="shared" si="7"/>
        <v>40.724763384512634</v>
      </c>
    </row>
    <row r="227" spans="1:14" x14ac:dyDescent="0.2">
      <c r="A227" s="37">
        <v>6720040703</v>
      </c>
      <c r="B227" s="37" t="s">
        <v>212</v>
      </c>
      <c r="C227" s="38">
        <v>38186</v>
      </c>
      <c r="D227" s="39">
        <v>12</v>
      </c>
      <c r="F227" s="39">
        <f t="shared" si="6"/>
        <v>3.6576000000000004</v>
      </c>
      <c r="G227" s="39">
        <f t="shared" si="7"/>
        <v>41.313008325549511</v>
      </c>
      <c r="I227" s="45">
        <v>2.1</v>
      </c>
      <c r="K227" s="45">
        <f>(9.81*(LN(I227)))+30.6</f>
        <v>37.878405351795195</v>
      </c>
    </row>
    <row r="228" spans="1:14" x14ac:dyDescent="0.2">
      <c r="A228" s="37">
        <v>6720040704</v>
      </c>
      <c r="B228" s="37" t="s">
        <v>212</v>
      </c>
      <c r="C228" s="38">
        <v>38193</v>
      </c>
      <c r="D228" s="39">
        <v>13</v>
      </c>
      <c r="F228" s="39">
        <f t="shared" si="6"/>
        <v>3.9624000000000001</v>
      </c>
      <c r="G228" s="39">
        <f t="shared" si="7"/>
        <v>40.159592907973853</v>
      </c>
    </row>
    <row r="229" spans="1:14" x14ac:dyDescent="0.2">
      <c r="A229" s="37">
        <v>6720040801</v>
      </c>
      <c r="B229" s="37" t="s">
        <v>212</v>
      </c>
      <c r="C229" s="38">
        <v>38200</v>
      </c>
      <c r="D229" s="39">
        <v>13</v>
      </c>
      <c r="F229" s="39">
        <f t="shared" si="6"/>
        <v>3.9624000000000001</v>
      </c>
      <c r="G229" s="39">
        <f t="shared" si="7"/>
        <v>40.159592907973853</v>
      </c>
      <c r="I229" s="45">
        <v>2.2999999999999998</v>
      </c>
      <c r="K229" s="45">
        <f>(9.81*(LN(I229)))+30.6</f>
        <v>38.770838495993374</v>
      </c>
    </row>
    <row r="230" spans="1:14" x14ac:dyDescent="0.2">
      <c r="A230" s="37">
        <v>6720040802</v>
      </c>
      <c r="B230" s="37" t="s">
        <v>212</v>
      </c>
      <c r="C230" s="38">
        <v>38207</v>
      </c>
      <c r="D230" s="39">
        <v>13.25</v>
      </c>
      <c r="F230" s="39">
        <f t="shared" si="6"/>
        <v>4.0386000000000006</v>
      </c>
      <c r="G230" s="39">
        <f t="shared" si="7"/>
        <v>39.885108418446137</v>
      </c>
    </row>
    <row r="231" spans="1:14" x14ac:dyDescent="0.2">
      <c r="A231" s="37">
        <v>6720040803</v>
      </c>
      <c r="B231" s="37" t="s">
        <v>212</v>
      </c>
      <c r="C231" s="38">
        <v>38214</v>
      </c>
      <c r="D231" s="39">
        <v>11.5</v>
      </c>
      <c r="F231" s="39">
        <f t="shared" si="6"/>
        <v>3.5052000000000003</v>
      </c>
      <c r="G231" s="39">
        <f t="shared" si="7"/>
        <v>41.926292369324358</v>
      </c>
      <c r="I231" s="45">
        <v>2.8</v>
      </c>
      <c r="K231" s="45">
        <f>(9.81*(LN(I231)))+30.6</f>
        <v>40.70056648254716</v>
      </c>
    </row>
    <row r="232" spans="1:14" x14ac:dyDescent="0.2">
      <c r="A232" s="37">
        <v>6720040804</v>
      </c>
      <c r="B232" s="37" t="s">
        <v>212</v>
      </c>
      <c r="C232" s="38">
        <v>38221</v>
      </c>
      <c r="D232" s="39">
        <v>9</v>
      </c>
      <c r="F232" s="39">
        <f t="shared" si="6"/>
        <v>2.7432000000000003</v>
      </c>
      <c r="G232" s="39">
        <f t="shared" si="7"/>
        <v>45.458506989579675</v>
      </c>
    </row>
    <row r="233" spans="1:14" x14ac:dyDescent="0.2">
      <c r="A233" s="37">
        <v>6720040805</v>
      </c>
      <c r="B233" s="37" t="s">
        <v>212</v>
      </c>
      <c r="C233" s="38">
        <v>38229</v>
      </c>
      <c r="D233" s="39">
        <v>9</v>
      </c>
      <c r="F233" s="39">
        <f t="shared" si="6"/>
        <v>2.7432000000000003</v>
      </c>
      <c r="G233" s="39">
        <f t="shared" si="7"/>
        <v>45.458506989579675</v>
      </c>
      <c r="I233" s="45">
        <v>3.4</v>
      </c>
      <c r="K233" s="45">
        <f>(9.81*(LN(I233)))+30.6</f>
        <v>42.605236984212958</v>
      </c>
    </row>
    <row r="234" spans="1:14" x14ac:dyDescent="0.2">
      <c r="A234" s="37">
        <v>6720040901</v>
      </c>
      <c r="B234" s="37" t="s">
        <v>212</v>
      </c>
      <c r="C234" s="38">
        <v>38236</v>
      </c>
      <c r="D234" s="39">
        <v>8.5</v>
      </c>
      <c r="F234" s="39">
        <f t="shared" si="6"/>
        <v>2.5908000000000002</v>
      </c>
      <c r="G234" s="39">
        <f t="shared" si="7"/>
        <v>46.28215973301333</v>
      </c>
    </row>
    <row r="235" spans="1:14" x14ac:dyDescent="0.2">
      <c r="A235" s="37">
        <v>6720040902</v>
      </c>
      <c r="B235" s="37" t="s">
        <v>212</v>
      </c>
      <c r="C235" s="38">
        <v>38242</v>
      </c>
      <c r="D235" s="39">
        <v>7.5</v>
      </c>
      <c r="E235" s="39">
        <f>AVERAGE(D221:D233)</f>
        <v>11.826923076923077</v>
      </c>
      <c r="F235" s="39">
        <f t="shared" si="6"/>
        <v>2.286</v>
      </c>
      <c r="G235" s="39">
        <f t="shared" si="7"/>
        <v>48.085760622980558</v>
      </c>
      <c r="H235" s="39">
        <f>AVERAGE(G221:G233)</f>
        <v>41.633233340156714</v>
      </c>
      <c r="I235" s="45">
        <v>2.9</v>
      </c>
      <c r="J235" s="39">
        <f>AVERAGE(I221:I233)</f>
        <v>2.5</v>
      </c>
      <c r="K235" s="45">
        <f>(9.81*(LN(I235)))+30.6</f>
        <v>41.04481232989572</v>
      </c>
      <c r="L235" s="39">
        <f>AVERAGE(K221:K233)</f>
        <v>39.318332937826206</v>
      </c>
      <c r="M235" s="45">
        <f>AVERAGE(L235,H235)</f>
        <v>40.47578313899146</v>
      </c>
      <c r="N235" s="39">
        <v>22.77</v>
      </c>
    </row>
    <row r="236" spans="1:14" x14ac:dyDescent="0.2">
      <c r="A236" s="37">
        <v>6720050501</v>
      </c>
      <c r="B236" s="37" t="s">
        <v>212</v>
      </c>
      <c r="C236" s="38">
        <v>38502</v>
      </c>
      <c r="D236" s="39">
        <v>10</v>
      </c>
      <c r="E236" s="29"/>
      <c r="F236" s="39">
        <f t="shared" si="6"/>
        <v>3.048</v>
      </c>
      <c r="G236" s="39">
        <f t="shared" si="7"/>
        <v>43.940261958950401</v>
      </c>
      <c r="H236" s="29"/>
      <c r="I236" s="30">
        <v>2.95</v>
      </c>
      <c r="J236" s="29"/>
      <c r="K236" s="45">
        <f>(9.81*(LN(I236)))+30.6</f>
        <v>41.212508721150456</v>
      </c>
    </row>
    <row r="237" spans="1:14" x14ac:dyDescent="0.2">
      <c r="A237" s="37">
        <v>6720050601</v>
      </c>
      <c r="B237" s="37" t="s">
        <v>212</v>
      </c>
      <c r="C237" s="38">
        <v>38508</v>
      </c>
      <c r="D237" s="39">
        <v>12</v>
      </c>
      <c r="E237" s="29"/>
      <c r="F237" s="39">
        <f t="shared" si="6"/>
        <v>3.6576000000000004</v>
      </c>
      <c r="G237" s="39">
        <f t="shared" si="7"/>
        <v>41.313008325549511</v>
      </c>
      <c r="H237" s="29"/>
      <c r="I237" s="30"/>
      <c r="J237" s="29"/>
      <c r="N237" s="39">
        <v>20</v>
      </c>
    </row>
    <row r="238" spans="1:14" x14ac:dyDescent="0.2">
      <c r="A238" s="37">
        <v>6720050602</v>
      </c>
      <c r="B238" s="37" t="s">
        <v>212</v>
      </c>
      <c r="C238" s="38">
        <v>38516</v>
      </c>
      <c r="D238" s="39">
        <v>12.5</v>
      </c>
      <c r="E238" s="29"/>
      <c r="F238" s="39">
        <f t="shared" si="6"/>
        <v>3.81</v>
      </c>
      <c r="G238" s="39">
        <f t="shared" si="7"/>
        <v>40.724763384512634</v>
      </c>
      <c r="H238" s="29"/>
      <c r="I238" s="30">
        <v>1.75</v>
      </c>
      <c r="J238" s="29"/>
      <c r="K238" s="45">
        <f>(9.81*(LN(I238)))+30.6</f>
        <v>36.089830879646499</v>
      </c>
      <c r="N238" s="39">
        <v>23.3</v>
      </c>
    </row>
    <row r="239" spans="1:14" x14ac:dyDescent="0.2">
      <c r="A239" s="37">
        <v>6720050603</v>
      </c>
      <c r="B239" s="37" t="s">
        <v>212</v>
      </c>
      <c r="C239" s="38">
        <v>38524</v>
      </c>
      <c r="D239" s="39">
        <v>10</v>
      </c>
      <c r="E239" s="29"/>
      <c r="F239" s="39">
        <f t="shared" si="6"/>
        <v>3.048</v>
      </c>
      <c r="G239" s="39">
        <f t="shared" si="7"/>
        <v>43.940261958950401</v>
      </c>
      <c r="H239" s="29"/>
      <c r="I239" s="30"/>
      <c r="J239" s="29"/>
    </row>
    <row r="240" spans="1:14" x14ac:dyDescent="0.2">
      <c r="A240" s="37">
        <v>6720050604</v>
      </c>
      <c r="B240" s="37" t="s">
        <v>212</v>
      </c>
      <c r="C240" s="38">
        <v>38529</v>
      </c>
      <c r="D240" s="39">
        <v>8.5</v>
      </c>
      <c r="E240" s="29"/>
      <c r="F240" s="39">
        <f t="shared" si="6"/>
        <v>2.5908000000000002</v>
      </c>
      <c r="G240" s="39">
        <f t="shared" si="7"/>
        <v>46.28215973301333</v>
      </c>
      <c r="H240" s="29"/>
      <c r="I240" s="30">
        <v>1.05</v>
      </c>
      <c r="J240" s="29"/>
      <c r="K240" s="45">
        <f>(9.81*(LN(I240)))+30.6</f>
        <v>31.078631510502131</v>
      </c>
      <c r="N240" s="39">
        <v>23.3</v>
      </c>
    </row>
    <row r="241" spans="1:17" x14ac:dyDescent="0.2">
      <c r="A241" s="37">
        <v>6720050701</v>
      </c>
      <c r="B241" s="37" t="s">
        <v>212</v>
      </c>
      <c r="C241" s="38">
        <v>38536</v>
      </c>
      <c r="D241" s="39">
        <v>12.5</v>
      </c>
      <c r="E241" s="29"/>
      <c r="F241" s="39">
        <f t="shared" si="6"/>
        <v>3.81</v>
      </c>
      <c r="G241" s="39">
        <f t="shared" si="7"/>
        <v>40.724763384512634</v>
      </c>
      <c r="H241" s="29"/>
      <c r="I241" s="30"/>
      <c r="J241" s="29"/>
      <c r="N241" s="39">
        <v>23.8</v>
      </c>
    </row>
    <row r="242" spans="1:17" x14ac:dyDescent="0.2">
      <c r="A242" s="37">
        <v>6720050702</v>
      </c>
      <c r="B242" s="37" t="s">
        <v>212</v>
      </c>
      <c r="C242" s="38">
        <v>38544</v>
      </c>
      <c r="D242" s="39">
        <v>12.5</v>
      </c>
      <c r="E242" s="29"/>
      <c r="F242" s="39">
        <f t="shared" si="6"/>
        <v>3.81</v>
      </c>
      <c r="G242" s="39">
        <f t="shared" si="7"/>
        <v>40.724763384512634</v>
      </c>
      <c r="H242" s="29"/>
      <c r="I242" s="30">
        <v>1.6</v>
      </c>
      <c r="J242" s="29"/>
      <c r="K242" s="45">
        <f>(9.81*(LN(I242)))+30.6</f>
        <v>35.21073560290067</v>
      </c>
    </row>
    <row r="243" spans="1:17" x14ac:dyDescent="0.2">
      <c r="A243" s="37">
        <v>6720050703</v>
      </c>
      <c r="B243" s="37" t="s">
        <v>212</v>
      </c>
      <c r="C243" s="38">
        <v>38551</v>
      </c>
      <c r="D243" s="39">
        <v>13</v>
      </c>
      <c r="E243" s="29"/>
      <c r="F243" s="39">
        <f t="shared" si="6"/>
        <v>3.9624000000000001</v>
      </c>
      <c r="G243" s="39">
        <f t="shared" si="7"/>
        <v>40.159592907973853</v>
      </c>
      <c r="H243" s="29"/>
      <c r="I243" s="30"/>
      <c r="J243" s="29"/>
    </row>
    <row r="244" spans="1:17" x14ac:dyDescent="0.2">
      <c r="A244" s="37">
        <v>6720050704</v>
      </c>
      <c r="B244" s="37" t="s">
        <v>212</v>
      </c>
      <c r="C244" s="38">
        <v>38558</v>
      </c>
      <c r="D244" s="39">
        <v>13</v>
      </c>
      <c r="E244" s="29"/>
      <c r="F244" s="39">
        <f t="shared" si="6"/>
        <v>3.9624000000000001</v>
      </c>
      <c r="G244" s="39">
        <f t="shared" si="7"/>
        <v>40.159592907973853</v>
      </c>
      <c r="H244" s="29"/>
      <c r="I244" s="30">
        <v>1.55</v>
      </c>
      <c r="J244" s="29"/>
      <c r="K244" s="45">
        <f>(9.81*(LN(I244)))+30.6</f>
        <v>34.899280872434638</v>
      </c>
    </row>
    <row r="245" spans="1:17" x14ac:dyDescent="0.2">
      <c r="A245" s="37">
        <v>6720050801</v>
      </c>
      <c r="B245" s="37" t="s">
        <v>212</v>
      </c>
      <c r="C245" s="38">
        <v>38565</v>
      </c>
      <c r="D245" s="39">
        <v>14.5</v>
      </c>
      <c r="E245" s="29"/>
      <c r="F245" s="39">
        <f t="shared" si="6"/>
        <v>4.4196</v>
      </c>
      <c r="G245" s="39">
        <f t="shared" si="7"/>
        <v>38.586031110758313</v>
      </c>
      <c r="H245" s="29"/>
      <c r="I245" s="30"/>
      <c r="J245" s="29"/>
    </row>
    <row r="246" spans="1:17" x14ac:dyDescent="0.2">
      <c r="A246" s="37">
        <v>6720050802</v>
      </c>
      <c r="B246" s="37" t="s">
        <v>212</v>
      </c>
      <c r="C246" s="38">
        <v>38572</v>
      </c>
      <c r="D246" s="39">
        <v>14</v>
      </c>
      <c r="E246" s="29"/>
      <c r="F246" s="39">
        <f t="shared" si="6"/>
        <v>4.2671999999999999</v>
      </c>
      <c r="G246" s="39">
        <f t="shared" si="7"/>
        <v>39.091697029238723</v>
      </c>
      <c r="H246" s="29"/>
      <c r="I246" s="30">
        <v>1.03</v>
      </c>
      <c r="J246" s="29"/>
      <c r="K246" s="45">
        <f>(9.81*(LN(I246)))+30.6</f>
        <v>30.889971849989553</v>
      </c>
    </row>
    <row r="247" spans="1:17" x14ac:dyDescent="0.2">
      <c r="A247" s="37">
        <v>6720050803</v>
      </c>
      <c r="B247" s="37" t="s">
        <v>212</v>
      </c>
      <c r="C247" s="38">
        <v>38579</v>
      </c>
      <c r="D247" s="39">
        <v>12.5</v>
      </c>
      <c r="E247" s="29"/>
      <c r="F247" s="39">
        <f t="shared" si="6"/>
        <v>3.81</v>
      </c>
      <c r="G247" s="39">
        <f t="shared" si="7"/>
        <v>40.724763384512634</v>
      </c>
      <c r="H247" s="29"/>
      <c r="I247" s="30"/>
      <c r="J247" s="29"/>
    </row>
    <row r="248" spans="1:17" x14ac:dyDescent="0.2">
      <c r="A248" s="37">
        <v>6720050804</v>
      </c>
      <c r="B248" s="37" t="s">
        <v>212</v>
      </c>
      <c r="C248" s="38">
        <v>38586</v>
      </c>
      <c r="D248" s="39">
        <v>11.5</v>
      </c>
      <c r="E248" s="29"/>
      <c r="F248" s="39">
        <f t="shared" si="6"/>
        <v>3.5052000000000003</v>
      </c>
      <c r="G248" s="39">
        <f t="shared" si="7"/>
        <v>41.926292369324358</v>
      </c>
      <c r="H248" s="29"/>
      <c r="I248" s="30">
        <v>2.1</v>
      </c>
      <c r="J248" s="29"/>
      <c r="K248" s="45">
        <f>(9.81*(LN(I248)))+30.6</f>
        <v>37.878405351795195</v>
      </c>
      <c r="N248" s="39">
        <v>22.7</v>
      </c>
    </row>
    <row r="249" spans="1:17" x14ac:dyDescent="0.2">
      <c r="A249" s="37">
        <v>6720050805</v>
      </c>
      <c r="B249" s="37" t="s">
        <v>212</v>
      </c>
      <c r="C249" s="38">
        <v>38592</v>
      </c>
      <c r="D249" s="39">
        <v>12.5</v>
      </c>
      <c r="E249" s="39">
        <f>AVERAGE(D237:D249)</f>
        <v>12.23076923076923</v>
      </c>
      <c r="F249" s="39">
        <f t="shared" si="6"/>
        <v>3.81</v>
      </c>
      <c r="G249" s="39">
        <f t="shared" si="7"/>
        <v>40.724763384512634</v>
      </c>
      <c r="H249" s="39">
        <f>AVERAGE(G237:G249)</f>
        <v>41.160188712718885</v>
      </c>
      <c r="J249" s="39">
        <f>AVERAGE(I237:I249)</f>
        <v>1.5133333333333334</v>
      </c>
      <c r="L249" s="39">
        <f>AVERAGE(K237:K249)</f>
        <v>34.341142677878118</v>
      </c>
      <c r="M249" s="45">
        <f>AVERAGE(L249,H249)</f>
        <v>37.750665695298501</v>
      </c>
    </row>
    <row r="250" spans="1:17" x14ac:dyDescent="0.2">
      <c r="A250" s="37">
        <v>6720060501</v>
      </c>
      <c r="B250" s="37" t="s">
        <v>212</v>
      </c>
      <c r="C250" s="38">
        <v>38866</v>
      </c>
      <c r="D250" s="39">
        <v>12.5</v>
      </c>
      <c r="F250" s="39">
        <f t="shared" si="6"/>
        <v>3.81</v>
      </c>
      <c r="G250" s="39">
        <f t="shared" si="7"/>
        <v>40.724763384512634</v>
      </c>
      <c r="I250" s="37">
        <v>2.48</v>
      </c>
      <c r="K250" s="45">
        <f>(9.81*(LN(I250)))+30.6</f>
        <v>39.510016475335298</v>
      </c>
      <c r="N250" s="39">
        <v>21</v>
      </c>
      <c r="P250" s="37" t="s">
        <v>426</v>
      </c>
      <c r="Q250" s="37" t="s">
        <v>440</v>
      </c>
    </row>
    <row r="251" spans="1:17" x14ac:dyDescent="0.2">
      <c r="A251" s="37">
        <v>6720060601</v>
      </c>
      <c r="B251" s="37" t="s">
        <v>212</v>
      </c>
      <c r="C251" s="38">
        <v>38873</v>
      </c>
      <c r="D251" s="39">
        <v>13.5</v>
      </c>
      <c r="F251" s="39">
        <f t="shared" si="6"/>
        <v>4.1147999999999998</v>
      </c>
      <c r="G251" s="39">
        <f t="shared" si="7"/>
        <v>39.615754781741025</v>
      </c>
      <c r="P251" s="37" t="s">
        <v>427</v>
      </c>
    </row>
    <row r="252" spans="1:17" x14ac:dyDescent="0.2">
      <c r="A252" s="37">
        <v>6720060602</v>
      </c>
      <c r="B252" s="37" t="s">
        <v>212</v>
      </c>
      <c r="C252" s="38">
        <v>38880</v>
      </c>
      <c r="D252" s="39">
        <v>14</v>
      </c>
      <c r="F252" s="39">
        <f t="shared" si="6"/>
        <v>4.2671999999999999</v>
      </c>
      <c r="G252" s="39">
        <f t="shared" si="7"/>
        <v>39.091697029238723</v>
      </c>
      <c r="I252" s="37">
        <v>2.1</v>
      </c>
      <c r="K252" s="45">
        <f>(9.81*(LN(I252)))+30.6</f>
        <v>37.878405351795195</v>
      </c>
      <c r="N252" s="39">
        <v>19</v>
      </c>
      <c r="P252" s="37" t="s">
        <v>428</v>
      </c>
    </row>
    <row r="253" spans="1:17" x14ac:dyDescent="0.2">
      <c r="A253" s="37">
        <v>6720060603</v>
      </c>
      <c r="B253" s="37" t="s">
        <v>212</v>
      </c>
      <c r="C253" s="38">
        <v>38887</v>
      </c>
      <c r="D253" s="39">
        <v>14.5</v>
      </c>
      <c r="F253" s="39">
        <f t="shared" si="6"/>
        <v>4.4196</v>
      </c>
      <c r="G253" s="39">
        <f t="shared" si="7"/>
        <v>38.586031110758313</v>
      </c>
      <c r="N253" s="39">
        <v>20</v>
      </c>
      <c r="P253" s="37" t="s">
        <v>429</v>
      </c>
    </row>
    <row r="254" spans="1:17" x14ac:dyDescent="0.2">
      <c r="A254" s="37">
        <v>6720060604</v>
      </c>
      <c r="B254" s="37" t="s">
        <v>212</v>
      </c>
      <c r="C254" s="38">
        <v>38894</v>
      </c>
      <c r="D254" s="39">
        <v>15</v>
      </c>
      <c r="F254" s="39">
        <f t="shared" si="6"/>
        <v>4.5720000000000001</v>
      </c>
      <c r="G254" s="39">
        <f t="shared" si="7"/>
        <v>38.097509751111744</v>
      </c>
      <c r="I254" s="37">
        <v>2.1</v>
      </c>
      <c r="K254" s="45">
        <f>(9.81*(LN(I254)))+30.6</f>
        <v>37.878405351795195</v>
      </c>
      <c r="N254" s="39">
        <v>21</v>
      </c>
      <c r="P254" s="37" t="s">
        <v>430</v>
      </c>
    </row>
    <row r="255" spans="1:17" x14ac:dyDescent="0.2">
      <c r="A255" s="37">
        <v>6720060701</v>
      </c>
      <c r="B255" s="37" t="s">
        <v>212</v>
      </c>
      <c r="C255" s="38">
        <v>38901</v>
      </c>
      <c r="D255" s="39">
        <v>16</v>
      </c>
      <c r="F255" s="39">
        <f t="shared" si="6"/>
        <v>4.8768000000000002</v>
      </c>
      <c r="G255" s="39">
        <f t="shared" si="7"/>
        <v>37.167509661519347</v>
      </c>
      <c r="N255" s="39">
        <v>24</v>
      </c>
      <c r="P255" s="37" t="s">
        <v>431</v>
      </c>
    </row>
    <row r="256" spans="1:17" x14ac:dyDescent="0.2">
      <c r="A256" s="37">
        <v>6720060702</v>
      </c>
      <c r="B256" s="37" t="s">
        <v>212</v>
      </c>
      <c r="C256" s="38">
        <v>38908</v>
      </c>
      <c r="D256" s="39">
        <v>15.5</v>
      </c>
      <c r="F256" s="39">
        <f t="shared" si="6"/>
        <v>4.7244000000000002</v>
      </c>
      <c r="G256" s="39">
        <f t="shared" si="7"/>
        <v>37.625008404232446</v>
      </c>
      <c r="I256" s="37">
        <v>9.7799999999999994</v>
      </c>
      <c r="K256" s="45">
        <f>(9.81*(LN(I256)))+30.6</f>
        <v>52.970130338498379</v>
      </c>
      <c r="N256" s="39">
        <v>26</v>
      </c>
      <c r="P256" s="37" t="s">
        <v>432</v>
      </c>
    </row>
    <row r="257" spans="1:16" x14ac:dyDescent="0.2">
      <c r="A257" s="37">
        <v>6720060703</v>
      </c>
      <c r="B257" s="37" t="s">
        <v>212</v>
      </c>
      <c r="C257" s="38">
        <v>38915</v>
      </c>
      <c r="D257" s="39">
        <v>15.5</v>
      </c>
      <c r="F257" s="39">
        <f t="shared" si="6"/>
        <v>4.7244000000000002</v>
      </c>
      <c r="G257" s="39">
        <f t="shared" si="7"/>
        <v>37.625008404232446</v>
      </c>
      <c r="N257" s="39">
        <v>25</v>
      </c>
      <c r="P257" s="37" t="s">
        <v>433</v>
      </c>
    </row>
    <row r="258" spans="1:16" x14ac:dyDescent="0.2">
      <c r="A258" s="37">
        <v>6720060704</v>
      </c>
      <c r="B258" s="37" t="s">
        <v>212</v>
      </c>
      <c r="C258" s="38">
        <v>38922</v>
      </c>
      <c r="D258" s="39">
        <v>15.5</v>
      </c>
      <c r="F258" s="39">
        <f t="shared" ref="F258:F325" si="8">D258*0.3048</f>
        <v>4.7244000000000002</v>
      </c>
      <c r="G258" s="39">
        <f t="shared" ref="G258:G321" si="9" xml:space="preserve"> 60-(14.41*(LN(F258)))</f>
        <v>37.625008404232446</v>
      </c>
      <c r="I258" s="37">
        <v>1.97</v>
      </c>
      <c r="K258" s="45">
        <f>(9.81*(LN(I258)))+30.6</f>
        <v>37.251509054376491</v>
      </c>
      <c r="N258" s="39">
        <v>23</v>
      </c>
      <c r="P258" s="37" t="s">
        <v>434</v>
      </c>
    </row>
    <row r="259" spans="1:16" x14ac:dyDescent="0.2">
      <c r="A259" s="37">
        <v>6720060705</v>
      </c>
      <c r="B259" s="37" t="s">
        <v>212</v>
      </c>
      <c r="C259" s="38">
        <v>38929</v>
      </c>
      <c r="D259" s="39">
        <v>16.5</v>
      </c>
      <c r="F259" s="39">
        <f t="shared" si="8"/>
        <v>5.0292000000000003</v>
      </c>
      <c r="G259" s="39">
        <f t="shared" si="9"/>
        <v>36.724090060131431</v>
      </c>
      <c r="N259" s="39">
        <v>26</v>
      </c>
      <c r="P259" s="37" t="s">
        <v>431</v>
      </c>
    </row>
    <row r="260" spans="1:16" x14ac:dyDescent="0.2">
      <c r="A260" s="37">
        <v>6720060801</v>
      </c>
      <c r="B260" s="37" t="s">
        <v>212</v>
      </c>
      <c r="C260" s="38">
        <v>38936</v>
      </c>
      <c r="D260" s="39">
        <v>15.5</v>
      </c>
      <c r="F260" s="39">
        <f t="shared" si="8"/>
        <v>4.7244000000000002</v>
      </c>
      <c r="G260" s="39">
        <f t="shared" si="9"/>
        <v>37.625008404232446</v>
      </c>
      <c r="I260" s="37">
        <v>2.1800000000000002</v>
      </c>
      <c r="K260" s="45">
        <f>(9.81*(LN(I260)))+30.6</f>
        <v>38.24517704141779</v>
      </c>
      <c r="N260" s="39">
        <v>25</v>
      </c>
      <c r="P260" s="37" t="s">
        <v>435</v>
      </c>
    </row>
    <row r="261" spans="1:16" x14ac:dyDescent="0.2">
      <c r="A261" s="37">
        <v>6720060802</v>
      </c>
      <c r="B261" s="37" t="s">
        <v>212</v>
      </c>
      <c r="C261" s="38">
        <v>38943</v>
      </c>
      <c r="D261" s="39">
        <v>16</v>
      </c>
      <c r="F261" s="39">
        <f t="shared" si="8"/>
        <v>4.8768000000000002</v>
      </c>
      <c r="G261" s="39">
        <f t="shared" si="9"/>
        <v>37.167509661519347</v>
      </c>
      <c r="N261" s="39">
        <v>24</v>
      </c>
      <c r="P261" s="37" t="s">
        <v>436</v>
      </c>
    </row>
    <row r="262" spans="1:16" x14ac:dyDescent="0.2">
      <c r="A262" s="37">
        <v>6720060803</v>
      </c>
      <c r="B262" s="37" t="s">
        <v>212</v>
      </c>
      <c r="C262" s="38">
        <v>38950</v>
      </c>
      <c r="D262" s="39">
        <v>13</v>
      </c>
      <c r="F262" s="39">
        <f t="shared" si="8"/>
        <v>3.9624000000000001</v>
      </c>
      <c r="G262" s="39">
        <f t="shared" si="9"/>
        <v>40.159592907973853</v>
      </c>
      <c r="I262" s="37">
        <v>1.73</v>
      </c>
      <c r="K262" s="45">
        <f>(9.81*(LN(I262)))+30.6</f>
        <v>35.977071017480036</v>
      </c>
      <c r="N262" s="39">
        <v>23</v>
      </c>
      <c r="P262" s="37" t="s">
        <v>437</v>
      </c>
    </row>
    <row r="263" spans="1:16" x14ac:dyDescent="0.2">
      <c r="A263" s="37">
        <v>6720060804</v>
      </c>
      <c r="B263" s="37" t="s">
        <v>212</v>
      </c>
      <c r="C263" s="38">
        <v>38957</v>
      </c>
      <c r="D263" s="39">
        <v>12.5</v>
      </c>
      <c r="F263" s="39">
        <f t="shared" si="8"/>
        <v>3.81</v>
      </c>
      <c r="G263" s="39">
        <f t="shared" si="9"/>
        <v>40.724763384512634</v>
      </c>
      <c r="N263" s="39">
        <v>22</v>
      </c>
      <c r="P263" s="37" t="s">
        <v>438</v>
      </c>
    </row>
    <row r="264" spans="1:16" x14ac:dyDescent="0.2">
      <c r="A264" s="37">
        <v>6720060901</v>
      </c>
      <c r="B264" s="37" t="s">
        <v>212</v>
      </c>
      <c r="C264" s="38">
        <v>38964</v>
      </c>
      <c r="D264" s="39">
        <v>12</v>
      </c>
      <c r="E264" s="39">
        <f>AVERAGE(D251:D263)</f>
        <v>14.846153846153847</v>
      </c>
      <c r="F264" s="39">
        <f t="shared" si="8"/>
        <v>3.6576000000000004</v>
      </c>
      <c r="G264" s="39">
        <f t="shared" si="9"/>
        <v>41.313008325549511</v>
      </c>
      <c r="H264" s="39">
        <f>AVERAGE(G251:G263)</f>
        <v>38.29496092041817</v>
      </c>
      <c r="I264" s="37">
        <v>2.88</v>
      </c>
      <c r="J264" s="39">
        <f>AVERAGE(I251:I263)</f>
        <v>3.3100000000000005</v>
      </c>
      <c r="K264" s="45">
        <f>(9.81*(LN(I264)))+30.6</f>
        <v>40.976922785590453</v>
      </c>
      <c r="L264" s="39">
        <f>AVERAGE(K251:K263)</f>
        <v>40.033449692560517</v>
      </c>
      <c r="M264" s="45">
        <f>AVERAGE(L264,H264)</f>
        <v>39.164205306489343</v>
      </c>
      <c r="N264" s="39">
        <v>21</v>
      </c>
      <c r="P264" s="37" t="s">
        <v>439</v>
      </c>
    </row>
    <row r="265" spans="1:16" x14ac:dyDescent="0.2">
      <c r="A265" s="37">
        <v>6720070501</v>
      </c>
      <c r="B265" s="37" t="s">
        <v>212</v>
      </c>
      <c r="C265" s="38">
        <v>39229</v>
      </c>
      <c r="D265" s="39">
        <v>13.5</v>
      </c>
      <c r="F265" s="39">
        <f t="shared" si="8"/>
        <v>4.1147999999999998</v>
      </c>
      <c r="G265" s="39">
        <f t="shared" si="9"/>
        <v>39.615754781741025</v>
      </c>
      <c r="I265" s="45">
        <v>2.9</v>
      </c>
      <c r="K265" s="45">
        <f>(9.81*(LN(I265)))+30.6</f>
        <v>41.04481232989572</v>
      </c>
      <c r="N265" s="39">
        <v>20</v>
      </c>
      <c r="P265" s="37" t="s">
        <v>647</v>
      </c>
    </row>
    <row r="266" spans="1:16" x14ac:dyDescent="0.2">
      <c r="A266" s="37">
        <v>6720070601</v>
      </c>
      <c r="B266" s="37" t="s">
        <v>212</v>
      </c>
      <c r="C266" s="38">
        <v>39235</v>
      </c>
      <c r="D266" s="39">
        <v>13</v>
      </c>
      <c r="F266" s="39">
        <f t="shared" si="8"/>
        <v>3.9624000000000001</v>
      </c>
      <c r="G266" s="39">
        <f t="shared" si="9"/>
        <v>40.159592907973853</v>
      </c>
      <c r="N266" s="39">
        <v>22.78</v>
      </c>
      <c r="P266" s="37" t="s">
        <v>431</v>
      </c>
    </row>
    <row r="267" spans="1:16" x14ac:dyDescent="0.2">
      <c r="A267" s="37">
        <v>6720070602</v>
      </c>
      <c r="B267" s="37" t="s">
        <v>212</v>
      </c>
      <c r="C267" s="38">
        <v>39243</v>
      </c>
      <c r="D267" s="39">
        <v>11</v>
      </c>
      <c r="F267" s="39">
        <f t="shared" si="8"/>
        <v>3.3528000000000002</v>
      </c>
      <c r="G267" s="39">
        <f t="shared" si="9"/>
        <v>42.566842267970074</v>
      </c>
      <c r="I267" s="45">
        <v>2.4</v>
      </c>
      <c r="K267" s="45">
        <f>(9.81*(LN(I267)))+30.6</f>
        <v>39.188348313441757</v>
      </c>
      <c r="N267" s="39">
        <v>22</v>
      </c>
      <c r="P267" s="37" t="s">
        <v>648</v>
      </c>
    </row>
    <row r="268" spans="1:16" x14ac:dyDescent="0.2">
      <c r="A268" s="37">
        <v>6720070603</v>
      </c>
      <c r="B268" s="37" t="s">
        <v>212</v>
      </c>
      <c r="C268" s="38">
        <v>39250</v>
      </c>
      <c r="D268" s="39">
        <v>12.5</v>
      </c>
      <c r="F268" s="39">
        <f t="shared" si="8"/>
        <v>3.81</v>
      </c>
      <c r="G268" s="39">
        <f t="shared" si="9"/>
        <v>40.724763384512634</v>
      </c>
      <c r="N268" s="39">
        <v>24.55</v>
      </c>
      <c r="P268" s="37" t="s">
        <v>648</v>
      </c>
    </row>
    <row r="269" spans="1:16" x14ac:dyDescent="0.2">
      <c r="A269" s="37">
        <v>6720070604</v>
      </c>
      <c r="B269" s="37" t="s">
        <v>212</v>
      </c>
      <c r="C269" s="38">
        <v>39258</v>
      </c>
      <c r="D269" s="39">
        <v>12.5</v>
      </c>
      <c r="F269" s="39">
        <f t="shared" si="8"/>
        <v>3.81</v>
      </c>
      <c r="G269" s="39">
        <f t="shared" si="9"/>
        <v>40.724763384512634</v>
      </c>
      <c r="I269" s="45">
        <v>2.1</v>
      </c>
      <c r="K269" s="45">
        <f>(9.81*(LN(I269)))+30.6</f>
        <v>37.878405351795195</v>
      </c>
      <c r="N269" s="39">
        <v>23.5</v>
      </c>
      <c r="P269" s="37" t="s">
        <v>648</v>
      </c>
    </row>
    <row r="270" spans="1:16" x14ac:dyDescent="0.2">
      <c r="A270" s="37">
        <v>6720070701</v>
      </c>
      <c r="B270" s="37" t="s">
        <v>212</v>
      </c>
      <c r="C270" s="38">
        <v>39265</v>
      </c>
      <c r="D270" s="39">
        <v>11</v>
      </c>
      <c r="F270" s="39">
        <f t="shared" si="8"/>
        <v>3.3528000000000002</v>
      </c>
      <c r="G270" s="39">
        <f t="shared" si="9"/>
        <v>42.566842267970074</v>
      </c>
      <c r="N270" s="39">
        <v>22.61</v>
      </c>
      <c r="P270" s="37" t="s">
        <v>649</v>
      </c>
    </row>
    <row r="271" spans="1:16" x14ac:dyDescent="0.2">
      <c r="A271" s="37">
        <v>6720070702</v>
      </c>
      <c r="B271" s="37" t="s">
        <v>212</v>
      </c>
      <c r="C271" s="38">
        <v>39271</v>
      </c>
      <c r="D271" s="39">
        <v>12.5</v>
      </c>
      <c r="F271" s="39">
        <f t="shared" si="8"/>
        <v>3.81</v>
      </c>
      <c r="G271" s="39">
        <f t="shared" si="9"/>
        <v>40.724763384512634</v>
      </c>
      <c r="I271" s="45">
        <v>2.5</v>
      </c>
      <c r="K271" s="45">
        <f>(9.81*(LN(I271)))+30.6</f>
        <v>39.588812079685468</v>
      </c>
      <c r="N271" s="39">
        <v>23</v>
      </c>
      <c r="P271" s="37" t="s">
        <v>650</v>
      </c>
    </row>
    <row r="272" spans="1:16" x14ac:dyDescent="0.2">
      <c r="A272" s="37">
        <v>6720070703</v>
      </c>
      <c r="B272" s="37" t="s">
        <v>212</v>
      </c>
      <c r="C272" s="38">
        <v>39278</v>
      </c>
      <c r="D272" s="39">
        <v>11.5</v>
      </c>
      <c r="F272" s="39">
        <f t="shared" si="8"/>
        <v>3.5052000000000003</v>
      </c>
      <c r="G272" s="39">
        <f t="shared" si="9"/>
        <v>41.926292369324358</v>
      </c>
      <c r="N272" s="39">
        <v>21.72</v>
      </c>
      <c r="P272" s="37" t="s">
        <v>651</v>
      </c>
    </row>
    <row r="273" spans="1:16" x14ac:dyDescent="0.2">
      <c r="A273" s="37">
        <v>6720070704</v>
      </c>
      <c r="B273" s="37" t="s">
        <v>212</v>
      </c>
      <c r="C273" s="38">
        <v>39285</v>
      </c>
      <c r="D273" s="39">
        <v>12.5</v>
      </c>
      <c r="F273" s="39">
        <f t="shared" si="8"/>
        <v>3.81</v>
      </c>
      <c r="G273" s="39">
        <f t="shared" si="9"/>
        <v>40.724763384512634</v>
      </c>
      <c r="I273" s="45">
        <v>2.6</v>
      </c>
      <c r="K273" s="45">
        <f>(9.81*(LN(I273)))+30.6</f>
        <v>39.973567275719148</v>
      </c>
      <c r="N273" s="39">
        <v>22</v>
      </c>
      <c r="P273" s="37" t="s">
        <v>652</v>
      </c>
    </row>
    <row r="274" spans="1:16" x14ac:dyDescent="0.2">
      <c r="A274" s="37">
        <v>6720070705</v>
      </c>
      <c r="B274" s="37" t="s">
        <v>212</v>
      </c>
      <c r="C274" s="38">
        <v>39292</v>
      </c>
      <c r="D274" s="39">
        <v>16.5</v>
      </c>
      <c r="F274" s="39">
        <f t="shared" si="8"/>
        <v>5.0292000000000003</v>
      </c>
      <c r="G274" s="39">
        <f t="shared" si="9"/>
        <v>36.724090060131431</v>
      </c>
      <c r="N274" s="39">
        <v>23.61</v>
      </c>
      <c r="P274" s="37" t="s">
        <v>653</v>
      </c>
    </row>
    <row r="275" spans="1:16" x14ac:dyDescent="0.2">
      <c r="A275" s="37">
        <v>6720070801</v>
      </c>
      <c r="B275" s="37" t="s">
        <v>212</v>
      </c>
      <c r="C275" s="38">
        <v>39299</v>
      </c>
      <c r="D275" s="39">
        <v>17.5</v>
      </c>
      <c r="F275" s="39">
        <f t="shared" si="8"/>
        <v>5.3340000000000005</v>
      </c>
      <c r="G275" s="39">
        <f t="shared" si="9"/>
        <v>35.876198454800956</v>
      </c>
      <c r="I275" s="45">
        <v>2.9</v>
      </c>
      <c r="K275" s="45">
        <f>(9.81*(LN(I275)))+30.6</f>
        <v>41.04481232989572</v>
      </c>
      <c r="N275" s="39">
        <v>24</v>
      </c>
      <c r="P275" s="37" t="s">
        <v>654</v>
      </c>
    </row>
    <row r="276" spans="1:16" x14ac:dyDescent="0.2">
      <c r="A276" s="37">
        <v>6720070802</v>
      </c>
      <c r="B276" s="37" t="s">
        <v>212</v>
      </c>
      <c r="C276" s="38">
        <v>39306</v>
      </c>
      <c r="D276" s="39">
        <v>17.5</v>
      </c>
      <c r="F276" s="39">
        <f t="shared" si="8"/>
        <v>5.3340000000000005</v>
      </c>
      <c r="G276" s="39">
        <f t="shared" si="9"/>
        <v>35.876198454800956</v>
      </c>
      <c r="N276" s="39">
        <v>24.44</v>
      </c>
      <c r="P276" s="37" t="s">
        <v>654</v>
      </c>
    </row>
    <row r="277" spans="1:16" x14ac:dyDescent="0.2">
      <c r="A277" s="37">
        <v>6720070803</v>
      </c>
      <c r="B277" s="37" t="s">
        <v>212</v>
      </c>
      <c r="C277" s="38">
        <v>39313</v>
      </c>
      <c r="D277" s="39">
        <v>13.5</v>
      </c>
      <c r="F277" s="39">
        <f t="shared" si="8"/>
        <v>4.1147999999999998</v>
      </c>
      <c r="G277" s="39">
        <f t="shared" si="9"/>
        <v>39.615754781741025</v>
      </c>
      <c r="I277" s="45">
        <v>2.2000000000000002</v>
      </c>
      <c r="K277" s="45">
        <f>(9.81*(LN(I277)))+30.6</f>
        <v>38.334766705173493</v>
      </c>
      <c r="N277" s="39">
        <v>24</v>
      </c>
      <c r="P277" s="37" t="s">
        <v>655</v>
      </c>
    </row>
    <row r="278" spans="1:16" x14ac:dyDescent="0.2">
      <c r="A278" s="37">
        <v>6720070804</v>
      </c>
      <c r="B278" s="37" t="s">
        <v>212</v>
      </c>
      <c r="C278" s="38">
        <v>39320</v>
      </c>
      <c r="D278" s="39">
        <v>13.5</v>
      </c>
      <c r="F278" s="39">
        <f t="shared" si="8"/>
        <v>4.1147999999999998</v>
      </c>
      <c r="G278" s="39">
        <f t="shared" si="9"/>
        <v>39.615754781741025</v>
      </c>
      <c r="N278" s="39">
        <v>21.67</v>
      </c>
      <c r="P278" s="37" t="s">
        <v>656</v>
      </c>
    </row>
    <row r="279" spans="1:16" x14ac:dyDescent="0.2">
      <c r="A279" s="37">
        <v>6720070901</v>
      </c>
      <c r="B279" s="37" t="s">
        <v>212</v>
      </c>
      <c r="C279" s="38">
        <v>39326</v>
      </c>
      <c r="D279" s="39">
        <v>14.5</v>
      </c>
      <c r="E279" s="39">
        <f>AVERAGE(D266:D278)</f>
        <v>13.461538461538462</v>
      </c>
      <c r="F279" s="39">
        <f t="shared" si="8"/>
        <v>4.4196</v>
      </c>
      <c r="G279" s="39">
        <f t="shared" si="9"/>
        <v>38.586031110758313</v>
      </c>
      <c r="H279" s="39">
        <f>AVERAGE(G266:G278)</f>
        <v>39.832816914192641</v>
      </c>
      <c r="I279" s="45">
        <v>5.6</v>
      </c>
      <c r="J279" s="39">
        <f>AVERAGE(I266:I278)</f>
        <v>2.4499999999999997</v>
      </c>
      <c r="K279" s="45">
        <f>(9.81*(LN(I279)))+30.6</f>
        <v>47.500340323840227</v>
      </c>
      <c r="L279" s="39">
        <f>AVERAGE(K266:K278)</f>
        <v>39.33478534261846</v>
      </c>
      <c r="M279" s="45">
        <f>AVERAGE(L279,H279)</f>
        <v>39.583801128405554</v>
      </c>
      <c r="N279" s="39">
        <v>21.5</v>
      </c>
      <c r="P279" s="37" t="s">
        <v>657</v>
      </c>
    </row>
    <row r="280" spans="1:16" x14ac:dyDescent="0.2">
      <c r="A280" s="37">
        <v>6720080501</v>
      </c>
      <c r="B280" s="37" t="s">
        <v>212</v>
      </c>
      <c r="C280" s="38">
        <v>39593</v>
      </c>
      <c r="D280" s="39">
        <v>8.75</v>
      </c>
      <c r="F280" s="39">
        <f t="shared" si="8"/>
        <v>2.6670000000000003</v>
      </c>
      <c r="G280" s="39">
        <f t="shared" si="9"/>
        <v>45.864449326669771</v>
      </c>
      <c r="I280" s="37">
        <v>5.68</v>
      </c>
      <c r="K280" s="45">
        <f>(9.81*(LN(I280)))+30.6</f>
        <v>47.639491593111316</v>
      </c>
      <c r="N280" s="39">
        <v>15</v>
      </c>
      <c r="P280" s="37" t="s">
        <v>910</v>
      </c>
    </row>
    <row r="281" spans="1:16" x14ac:dyDescent="0.2">
      <c r="A281" s="37">
        <v>6720080601</v>
      </c>
      <c r="B281" s="37" t="s">
        <v>212</v>
      </c>
      <c r="C281" s="38">
        <v>39600</v>
      </c>
      <c r="D281" s="39">
        <v>9.75</v>
      </c>
      <c r="F281" s="39">
        <f t="shared" si="8"/>
        <v>2.9718</v>
      </c>
      <c r="G281" s="39">
        <f t="shared" si="9"/>
        <v>44.305091572004017</v>
      </c>
      <c r="N281" s="39">
        <v>15.88889</v>
      </c>
      <c r="P281" s="37" t="s">
        <v>911</v>
      </c>
    </row>
    <row r="282" spans="1:16" x14ac:dyDescent="0.2">
      <c r="A282" s="37">
        <v>6720080602</v>
      </c>
      <c r="B282" s="37" t="s">
        <v>212</v>
      </c>
      <c r="C282" s="38">
        <v>39607</v>
      </c>
      <c r="D282" s="39">
        <v>9.75</v>
      </c>
      <c r="F282" s="39">
        <f t="shared" si="8"/>
        <v>2.9718</v>
      </c>
      <c r="G282" s="39">
        <f t="shared" si="9"/>
        <v>44.305091572004017</v>
      </c>
      <c r="I282" s="37">
        <v>4.2300000000000004</v>
      </c>
      <c r="K282" s="45">
        <f>(9.81*(LN(I282)))+30.6</f>
        <v>44.748001551900813</v>
      </c>
      <c r="N282" s="39">
        <v>20</v>
      </c>
      <c r="P282" s="37" t="s">
        <v>912</v>
      </c>
    </row>
    <row r="283" spans="1:16" x14ac:dyDescent="0.2">
      <c r="A283" s="37">
        <v>6720080603</v>
      </c>
      <c r="B283" s="37" t="s">
        <v>212</v>
      </c>
      <c r="C283" s="38">
        <v>39614</v>
      </c>
      <c r="D283" s="39">
        <v>10.5</v>
      </c>
      <c r="F283" s="39">
        <f t="shared" si="8"/>
        <v>3.2004000000000001</v>
      </c>
      <c r="G283" s="39">
        <f t="shared" si="9"/>
        <v>43.237195693268887</v>
      </c>
      <c r="N283" s="39">
        <v>20.94444</v>
      </c>
      <c r="P283" s="37" t="s">
        <v>693</v>
      </c>
    </row>
    <row r="284" spans="1:16" x14ac:dyDescent="0.2">
      <c r="A284" s="37">
        <v>6720080604</v>
      </c>
      <c r="B284" s="37" t="s">
        <v>212</v>
      </c>
      <c r="C284" s="38">
        <v>39621</v>
      </c>
      <c r="D284" s="39">
        <v>10.5</v>
      </c>
      <c r="F284" s="39">
        <f t="shared" si="8"/>
        <v>3.2004000000000001</v>
      </c>
      <c r="G284" s="39">
        <f t="shared" si="9"/>
        <v>43.237195693268887</v>
      </c>
      <c r="I284" s="37">
        <v>3.34</v>
      </c>
      <c r="K284" s="45">
        <f>(9.81*(LN(I284)))+30.6</f>
        <v>42.430573616558256</v>
      </c>
      <c r="N284" s="39">
        <v>20</v>
      </c>
      <c r="P284" s="37" t="s">
        <v>913</v>
      </c>
    </row>
    <row r="285" spans="1:16" x14ac:dyDescent="0.2">
      <c r="A285" s="37">
        <v>6720080605</v>
      </c>
      <c r="B285" s="37" t="s">
        <v>212</v>
      </c>
      <c r="C285" s="38">
        <v>39628</v>
      </c>
      <c r="D285" s="39">
        <v>12</v>
      </c>
      <c r="F285" s="39">
        <f t="shared" si="8"/>
        <v>3.6576000000000004</v>
      </c>
      <c r="G285" s="39">
        <f t="shared" si="9"/>
        <v>41.313008325549511</v>
      </c>
      <c r="N285" s="39">
        <v>25</v>
      </c>
      <c r="P285" s="37" t="s">
        <v>913</v>
      </c>
    </row>
    <row r="286" spans="1:16" x14ac:dyDescent="0.2">
      <c r="A286" s="37">
        <v>6720080701</v>
      </c>
      <c r="B286" s="37" t="s">
        <v>212</v>
      </c>
      <c r="C286" s="38">
        <v>39635</v>
      </c>
      <c r="D286" s="39">
        <v>11</v>
      </c>
      <c r="F286" s="39">
        <f t="shared" si="8"/>
        <v>3.3528000000000002</v>
      </c>
      <c r="G286" s="39">
        <f t="shared" si="9"/>
        <v>42.566842267970074</v>
      </c>
      <c r="I286" s="37">
        <v>3.3</v>
      </c>
      <c r="K286" s="45">
        <f>(9.81*(LN(I286)))+30.6</f>
        <v>42.312379415714588</v>
      </c>
      <c r="N286" s="39">
        <v>26</v>
      </c>
      <c r="P286" s="37" t="s">
        <v>915</v>
      </c>
    </row>
    <row r="287" spans="1:16" x14ac:dyDescent="0.2">
      <c r="A287" s="37">
        <v>6720080702</v>
      </c>
      <c r="B287" s="37" t="s">
        <v>212</v>
      </c>
      <c r="C287" s="38">
        <v>39642</v>
      </c>
      <c r="D287" s="39">
        <v>10.5</v>
      </c>
      <c r="F287" s="39">
        <f t="shared" si="8"/>
        <v>3.2004000000000001</v>
      </c>
      <c r="G287" s="39">
        <f t="shared" si="9"/>
        <v>43.237195693268887</v>
      </c>
      <c r="N287" s="39">
        <v>24</v>
      </c>
      <c r="P287" s="37" t="s">
        <v>916</v>
      </c>
    </row>
    <row r="288" spans="1:16" x14ac:dyDescent="0.2">
      <c r="A288" s="37">
        <v>6720080703</v>
      </c>
      <c r="B288" s="37" t="s">
        <v>212</v>
      </c>
      <c r="C288" s="38">
        <v>39649</v>
      </c>
      <c r="D288" s="39">
        <v>11.25</v>
      </c>
      <c r="F288" s="39">
        <f t="shared" si="8"/>
        <v>3.4290000000000003</v>
      </c>
      <c r="G288" s="39">
        <f t="shared" si="9"/>
        <v>42.243008415141915</v>
      </c>
      <c r="I288" s="37">
        <v>3.63</v>
      </c>
      <c r="K288" s="45">
        <f>(9.81*(LN(I288)))+30.6</f>
        <v>43.247372279595012</v>
      </c>
      <c r="N288" s="39">
        <v>23</v>
      </c>
      <c r="P288" s="37" t="s">
        <v>917</v>
      </c>
    </row>
    <row r="289" spans="1:16" x14ac:dyDescent="0.2">
      <c r="A289" s="37">
        <v>6720080704</v>
      </c>
      <c r="B289" s="37" t="s">
        <v>212</v>
      </c>
      <c r="C289" s="38">
        <v>39656</v>
      </c>
      <c r="D289" s="39">
        <v>9.5</v>
      </c>
      <c r="F289" s="39">
        <f t="shared" si="8"/>
        <v>2.8956</v>
      </c>
      <c r="G289" s="39">
        <f t="shared" si="9"/>
        <v>44.679398331074999</v>
      </c>
      <c r="N289" s="39">
        <v>23.38889</v>
      </c>
      <c r="P289" s="37" t="s">
        <v>914</v>
      </c>
    </row>
    <row r="290" spans="1:16" x14ac:dyDescent="0.2">
      <c r="A290" s="37">
        <v>6720080801</v>
      </c>
      <c r="B290" s="37" t="s">
        <v>212</v>
      </c>
      <c r="C290" s="38">
        <v>39663</v>
      </c>
      <c r="D290" s="39">
        <v>10</v>
      </c>
      <c r="F290" s="39">
        <f t="shared" si="8"/>
        <v>3.048</v>
      </c>
      <c r="G290" s="39">
        <f t="shared" si="9"/>
        <v>43.940261958950401</v>
      </c>
      <c r="I290" s="37">
        <v>1.41</v>
      </c>
      <c r="K290" s="45">
        <f>(9.81*(LN(I290)))+30.6</f>
        <v>33.970615000066658</v>
      </c>
      <c r="N290" s="39">
        <v>26</v>
      </c>
      <c r="P290" s="37" t="s">
        <v>918</v>
      </c>
    </row>
    <row r="291" spans="1:16" x14ac:dyDescent="0.2">
      <c r="A291" s="37">
        <v>6720080802</v>
      </c>
      <c r="B291" s="37" t="s">
        <v>212</v>
      </c>
      <c r="C291" s="38">
        <v>39670</v>
      </c>
      <c r="D291" s="39">
        <v>9.5</v>
      </c>
      <c r="F291" s="39">
        <f t="shared" si="8"/>
        <v>2.8956</v>
      </c>
      <c r="G291" s="39">
        <f t="shared" si="9"/>
        <v>44.679398331074999</v>
      </c>
      <c r="N291" s="39">
        <v>26</v>
      </c>
      <c r="P291" s="37" t="s">
        <v>919</v>
      </c>
    </row>
    <row r="292" spans="1:16" x14ac:dyDescent="0.2">
      <c r="A292" s="37">
        <v>6720080803</v>
      </c>
      <c r="B292" s="37" t="s">
        <v>212</v>
      </c>
      <c r="C292" s="38">
        <v>39677</v>
      </c>
      <c r="D292" s="39">
        <v>10.5</v>
      </c>
      <c r="F292" s="39">
        <f t="shared" si="8"/>
        <v>3.2004000000000001</v>
      </c>
      <c r="G292" s="39">
        <f t="shared" si="9"/>
        <v>43.237195693268887</v>
      </c>
      <c r="I292" s="37">
        <v>1.06</v>
      </c>
      <c r="K292" s="45">
        <f>(9.81*(LN(I292)))+30.6</f>
        <v>31.171617988696205</v>
      </c>
      <c r="N292" s="39">
        <v>24</v>
      </c>
      <c r="P292" s="37" t="s">
        <v>920</v>
      </c>
    </row>
    <row r="293" spans="1:16" x14ac:dyDescent="0.2">
      <c r="A293" s="37">
        <v>6720080804</v>
      </c>
      <c r="B293" s="37" t="s">
        <v>212</v>
      </c>
      <c r="C293" s="38">
        <v>39684</v>
      </c>
      <c r="D293" s="39">
        <v>8.5</v>
      </c>
      <c r="F293" s="39">
        <f t="shared" si="8"/>
        <v>2.5908000000000002</v>
      </c>
      <c r="G293" s="39">
        <f t="shared" si="9"/>
        <v>46.28215973301333</v>
      </c>
      <c r="N293" s="39">
        <v>22.72222</v>
      </c>
      <c r="P293" s="37" t="s">
        <v>921</v>
      </c>
    </row>
    <row r="294" spans="1:16" x14ac:dyDescent="0.2">
      <c r="A294" s="37">
        <v>6720080805</v>
      </c>
      <c r="B294" s="37" t="s">
        <v>212</v>
      </c>
      <c r="C294" s="38">
        <v>39691</v>
      </c>
      <c r="D294" s="39">
        <v>11.5</v>
      </c>
      <c r="E294" s="39">
        <f>AVERAGE(D281:D294)</f>
        <v>10.339285714285714</v>
      </c>
      <c r="F294" s="39">
        <f t="shared" si="8"/>
        <v>3.5052000000000003</v>
      </c>
      <c r="G294" s="39">
        <f t="shared" si="9"/>
        <v>41.926292369324358</v>
      </c>
      <c r="H294" s="39">
        <f>AVERAGE(G281:G294)</f>
        <v>43.513523974941663</v>
      </c>
      <c r="I294" s="37">
        <v>2.0499999999999998</v>
      </c>
      <c r="J294" s="39">
        <f>AVERAGE(I281:I294)</f>
        <v>2.7171428571428571</v>
      </c>
      <c r="K294" s="45">
        <f>(9.81*(LN(I294)))+30.6</f>
        <v>37.642008370804611</v>
      </c>
      <c r="L294" s="39">
        <f>AVERAGE(K281:K294)</f>
        <v>39.360366889048024</v>
      </c>
      <c r="M294" s="45">
        <f>AVERAGE(L294,H294)</f>
        <v>41.436945431994843</v>
      </c>
      <c r="N294" s="39">
        <v>25</v>
      </c>
      <c r="P294" s="37" t="s">
        <v>922</v>
      </c>
    </row>
    <row r="295" spans="1:16" x14ac:dyDescent="0.2">
      <c r="A295" s="37">
        <v>6720090501</v>
      </c>
      <c r="B295" s="37" t="s">
        <v>212</v>
      </c>
      <c r="C295" s="38">
        <v>39957</v>
      </c>
      <c r="D295" s="39">
        <v>11.25</v>
      </c>
      <c r="F295" s="39">
        <f t="shared" si="8"/>
        <v>3.4290000000000003</v>
      </c>
      <c r="G295" s="39">
        <f t="shared" si="9"/>
        <v>42.243008415141915</v>
      </c>
      <c r="I295" s="37">
        <v>3.4</v>
      </c>
      <c r="K295" s="45">
        <f>(9.81*(LN(I295)))+30.6</f>
        <v>42.605236984212958</v>
      </c>
      <c r="N295" s="39">
        <v>17</v>
      </c>
      <c r="P295" s="37" t="s">
        <v>354</v>
      </c>
    </row>
    <row r="296" spans="1:16" x14ac:dyDescent="0.2">
      <c r="A296" s="37">
        <v>6720090502</v>
      </c>
      <c r="B296" s="37" t="s">
        <v>212</v>
      </c>
      <c r="C296" s="38">
        <v>39964</v>
      </c>
      <c r="D296" s="39">
        <v>9.25</v>
      </c>
      <c r="F296" s="39">
        <f t="shared" si="8"/>
        <v>2.8194000000000004</v>
      </c>
      <c r="G296" s="39">
        <f t="shared" si="9"/>
        <v>45.063687771528947</v>
      </c>
      <c r="I296" s="38"/>
      <c r="N296" s="39">
        <v>15</v>
      </c>
      <c r="P296" s="37" t="s">
        <v>1131</v>
      </c>
    </row>
    <row r="297" spans="1:16" x14ac:dyDescent="0.2">
      <c r="A297" s="37">
        <v>6720090601</v>
      </c>
      <c r="B297" s="37" t="s">
        <v>212</v>
      </c>
      <c r="C297" s="38">
        <v>39971</v>
      </c>
      <c r="D297" s="39">
        <v>9.25</v>
      </c>
      <c r="F297" s="39">
        <f t="shared" si="8"/>
        <v>2.8194000000000004</v>
      </c>
      <c r="G297" s="39">
        <f t="shared" si="9"/>
        <v>45.063687771528947</v>
      </c>
      <c r="I297" s="37">
        <v>3.5</v>
      </c>
      <c r="K297" s="45">
        <f>(9.81*(LN(I297)))+30.6</f>
        <v>42.889604720939559</v>
      </c>
      <c r="N297" s="39">
        <v>14</v>
      </c>
      <c r="P297" s="37" t="s">
        <v>1132</v>
      </c>
    </row>
    <row r="298" spans="1:16" x14ac:dyDescent="0.2">
      <c r="A298" s="37">
        <v>6720090602</v>
      </c>
      <c r="B298" s="37" t="s">
        <v>212</v>
      </c>
      <c r="C298" s="38">
        <v>39978</v>
      </c>
      <c r="D298" s="39">
        <v>8.75</v>
      </c>
      <c r="F298" s="39">
        <f t="shared" si="8"/>
        <v>2.6670000000000003</v>
      </c>
      <c r="G298" s="39">
        <f t="shared" si="9"/>
        <v>45.864449326669771</v>
      </c>
      <c r="I298" s="38"/>
      <c r="N298" s="39">
        <v>17</v>
      </c>
      <c r="P298" s="37" t="s">
        <v>1133</v>
      </c>
    </row>
    <row r="299" spans="1:16" x14ac:dyDescent="0.2">
      <c r="A299" s="37">
        <v>6720090603</v>
      </c>
      <c r="B299" s="37" t="s">
        <v>212</v>
      </c>
      <c r="C299" s="38">
        <v>39985</v>
      </c>
      <c r="D299" s="39">
        <v>11.25</v>
      </c>
      <c r="F299" s="39">
        <f t="shared" si="8"/>
        <v>3.4290000000000003</v>
      </c>
      <c r="G299" s="39">
        <f t="shared" si="9"/>
        <v>42.243008415141915</v>
      </c>
      <c r="I299" s="37">
        <v>3.4</v>
      </c>
      <c r="K299" s="45">
        <f>(9.81*(LN(I299)))+30.6</f>
        <v>42.605236984212958</v>
      </c>
      <c r="N299" s="39">
        <v>22</v>
      </c>
      <c r="P299" s="37" t="s">
        <v>1134</v>
      </c>
    </row>
    <row r="300" spans="1:16" x14ac:dyDescent="0.2">
      <c r="A300" s="37">
        <v>6720090604</v>
      </c>
      <c r="B300" s="37" t="s">
        <v>212</v>
      </c>
      <c r="C300" s="38">
        <v>39992</v>
      </c>
      <c r="D300" s="39">
        <v>12.75</v>
      </c>
      <c r="F300" s="39">
        <f t="shared" si="8"/>
        <v>3.8862000000000001</v>
      </c>
      <c r="G300" s="39">
        <f t="shared" si="9"/>
        <v>40.439407525174687</v>
      </c>
      <c r="I300" s="38"/>
      <c r="N300" s="39">
        <v>25</v>
      </c>
      <c r="P300" s="37" t="s">
        <v>1135</v>
      </c>
    </row>
    <row r="301" spans="1:16" x14ac:dyDescent="0.2">
      <c r="A301" s="37">
        <v>6720090701</v>
      </c>
      <c r="B301" s="37" t="s">
        <v>212</v>
      </c>
      <c r="C301" s="38">
        <v>39999</v>
      </c>
      <c r="D301" s="39">
        <v>11</v>
      </c>
      <c r="F301" s="39">
        <f t="shared" si="8"/>
        <v>3.3528000000000002</v>
      </c>
      <c r="G301" s="39">
        <f t="shared" si="9"/>
        <v>42.566842267970074</v>
      </c>
      <c r="I301" s="37">
        <v>2.9</v>
      </c>
      <c r="K301" s="45">
        <f>(9.81*(LN(I301)))+30.6</f>
        <v>41.04481232989572</v>
      </c>
      <c r="N301" s="39">
        <v>20</v>
      </c>
      <c r="P301" s="37" t="s">
        <v>1136</v>
      </c>
    </row>
    <row r="302" spans="1:16" x14ac:dyDescent="0.2">
      <c r="A302" s="37">
        <v>6720090702</v>
      </c>
      <c r="B302" s="37" t="s">
        <v>212</v>
      </c>
      <c r="C302" s="38">
        <v>40006</v>
      </c>
      <c r="D302" s="39">
        <v>11.25</v>
      </c>
      <c r="F302" s="39">
        <f t="shared" si="8"/>
        <v>3.4290000000000003</v>
      </c>
      <c r="G302" s="39">
        <f t="shared" si="9"/>
        <v>42.243008415141915</v>
      </c>
      <c r="I302" s="38"/>
      <c r="N302" s="39">
        <v>20</v>
      </c>
      <c r="P302" s="37" t="s">
        <v>1135</v>
      </c>
    </row>
    <row r="303" spans="1:16" x14ac:dyDescent="0.2">
      <c r="A303" s="37">
        <v>6720090703</v>
      </c>
      <c r="B303" s="37" t="s">
        <v>212</v>
      </c>
      <c r="C303" s="38">
        <v>40013</v>
      </c>
      <c r="D303" s="39">
        <v>11.5</v>
      </c>
      <c r="F303" s="39">
        <f t="shared" si="8"/>
        <v>3.5052000000000003</v>
      </c>
      <c r="G303" s="39">
        <f t="shared" si="9"/>
        <v>41.926292369324358</v>
      </c>
      <c r="I303" s="37">
        <v>1.6</v>
      </c>
      <c r="K303" s="45">
        <f>(9.81*(LN(I303)))+30.6</f>
        <v>35.21073560290067</v>
      </c>
      <c r="N303" s="39">
        <v>20</v>
      </c>
      <c r="P303" s="37" t="s">
        <v>451</v>
      </c>
    </row>
    <row r="304" spans="1:16" x14ac:dyDescent="0.2">
      <c r="A304" s="37">
        <v>6720090704</v>
      </c>
      <c r="B304" s="37" t="s">
        <v>212</v>
      </c>
      <c r="C304" s="38">
        <v>40020</v>
      </c>
      <c r="D304" s="39">
        <v>11.75</v>
      </c>
      <c r="F304" s="39">
        <f t="shared" si="8"/>
        <v>3.5814000000000004</v>
      </c>
      <c r="G304" s="39">
        <f t="shared" si="9"/>
        <v>41.616387952090278</v>
      </c>
      <c r="N304" s="39">
        <v>20</v>
      </c>
      <c r="P304" s="37" t="s">
        <v>1137</v>
      </c>
    </row>
    <row r="305" spans="1:16" x14ac:dyDescent="0.2">
      <c r="A305" s="37">
        <v>6720090801</v>
      </c>
      <c r="B305" s="37" t="s">
        <v>212</v>
      </c>
      <c r="C305" s="38">
        <v>40027</v>
      </c>
      <c r="D305" s="39">
        <v>11</v>
      </c>
      <c r="F305" s="39">
        <f t="shared" si="8"/>
        <v>3.3528000000000002</v>
      </c>
      <c r="G305" s="39">
        <f t="shared" si="9"/>
        <v>42.566842267970074</v>
      </c>
      <c r="I305" s="37">
        <v>2.2999999999999998</v>
      </c>
      <c r="K305" s="45">
        <f>(9.81*(LN(I305)))+30.6</f>
        <v>38.770838495993374</v>
      </c>
      <c r="N305" s="39">
        <v>20</v>
      </c>
      <c r="P305" s="37" t="s">
        <v>1138</v>
      </c>
    </row>
    <row r="306" spans="1:16" x14ac:dyDescent="0.2">
      <c r="A306" s="37">
        <v>6720090802</v>
      </c>
      <c r="B306" s="37" t="s">
        <v>212</v>
      </c>
      <c r="C306" s="38">
        <v>40034</v>
      </c>
      <c r="D306" s="39">
        <v>11.5</v>
      </c>
      <c r="F306" s="39">
        <f t="shared" si="8"/>
        <v>3.5052000000000003</v>
      </c>
      <c r="G306" s="39">
        <f t="shared" si="9"/>
        <v>41.926292369324358</v>
      </c>
      <c r="N306" s="39">
        <v>22</v>
      </c>
      <c r="P306" s="37" t="s">
        <v>1136</v>
      </c>
    </row>
    <row r="307" spans="1:16" x14ac:dyDescent="0.2">
      <c r="A307" s="37">
        <v>6720090803</v>
      </c>
      <c r="B307" s="37" t="s">
        <v>212</v>
      </c>
      <c r="C307" s="38">
        <v>40041</v>
      </c>
      <c r="D307" s="39">
        <v>13.5</v>
      </c>
      <c r="F307" s="39">
        <f t="shared" si="8"/>
        <v>4.1147999999999998</v>
      </c>
      <c r="G307" s="39">
        <f t="shared" si="9"/>
        <v>39.615754781741025</v>
      </c>
      <c r="I307" s="37">
        <v>3.4</v>
      </c>
      <c r="K307" s="45">
        <f>(9.81*(LN(I307)))+30.6</f>
        <v>42.605236984212958</v>
      </c>
      <c r="N307" s="39">
        <v>24</v>
      </c>
      <c r="P307" s="37" t="s">
        <v>1136</v>
      </c>
    </row>
    <row r="308" spans="1:16" x14ac:dyDescent="0.2">
      <c r="A308" s="37">
        <v>6720090804</v>
      </c>
      <c r="B308" s="37" t="s">
        <v>212</v>
      </c>
      <c r="C308" s="38">
        <v>40048</v>
      </c>
      <c r="D308" s="39">
        <v>13.25</v>
      </c>
      <c r="F308" s="39">
        <f t="shared" si="8"/>
        <v>4.0386000000000006</v>
      </c>
      <c r="G308" s="39">
        <f t="shared" si="9"/>
        <v>39.885108418446137</v>
      </c>
      <c r="N308" s="39">
        <v>21</v>
      </c>
      <c r="P308" s="37" t="s">
        <v>1139</v>
      </c>
    </row>
    <row r="309" spans="1:16" x14ac:dyDescent="0.2">
      <c r="A309" s="37">
        <v>6720090805</v>
      </c>
      <c r="B309" s="37" t="s">
        <v>212</v>
      </c>
      <c r="C309" s="38">
        <v>40055</v>
      </c>
      <c r="D309" s="39">
        <v>11.5</v>
      </c>
      <c r="F309" s="39">
        <f t="shared" si="8"/>
        <v>3.5052000000000003</v>
      </c>
      <c r="G309" s="39">
        <f t="shared" si="9"/>
        <v>41.926292369324358</v>
      </c>
      <c r="I309" s="37">
        <v>2.6</v>
      </c>
      <c r="K309" s="45">
        <f>(9.81*(LN(I309)))+30.6</f>
        <v>39.973567275719148</v>
      </c>
      <c r="N309" s="39">
        <v>19</v>
      </c>
      <c r="P309" s="37" t="s">
        <v>1140</v>
      </c>
    </row>
    <row r="310" spans="1:16" x14ac:dyDescent="0.2">
      <c r="A310" s="37">
        <v>6720090901</v>
      </c>
      <c r="B310" s="37" t="s">
        <v>1130</v>
      </c>
      <c r="C310" s="38">
        <v>40062</v>
      </c>
      <c r="D310" s="39">
        <v>12.5</v>
      </c>
      <c r="E310" s="39">
        <f>AVERAGE(D297:D309)</f>
        <v>11.403846153846153</v>
      </c>
      <c r="F310" s="39">
        <f t="shared" si="8"/>
        <v>3.81</v>
      </c>
      <c r="G310" s="39">
        <f t="shared" si="9"/>
        <v>40.724763384512634</v>
      </c>
      <c r="H310" s="39">
        <f>AVERAGE(G297:G309)</f>
        <v>42.144874942295992</v>
      </c>
      <c r="J310" s="39">
        <f>AVERAGE(I297:I309)</f>
        <v>2.8142857142857141</v>
      </c>
      <c r="L310" s="39">
        <f>AVERAGE(K297:K309)</f>
        <v>40.442861770553478</v>
      </c>
      <c r="M310" s="45">
        <f>AVERAGE(L310,H310)</f>
        <v>41.293868356424738</v>
      </c>
      <c r="N310" s="39">
        <v>21</v>
      </c>
      <c r="P310" s="37" t="s">
        <v>1136</v>
      </c>
    </row>
    <row r="311" spans="1:16" x14ac:dyDescent="0.2">
      <c r="A311" s="37">
        <v>6720100501</v>
      </c>
      <c r="B311" s="37" t="s">
        <v>212</v>
      </c>
      <c r="C311" s="38">
        <v>40328</v>
      </c>
      <c r="D311" s="39">
        <v>7.75</v>
      </c>
      <c r="F311" s="39">
        <f t="shared" si="8"/>
        <v>2.3622000000000001</v>
      </c>
      <c r="G311" s="39">
        <f t="shared" si="9"/>
        <v>47.61325927610126</v>
      </c>
      <c r="I311" s="46">
        <v>5</v>
      </c>
      <c r="K311" s="45">
        <f>(9.81*(LN(I311)))+30.6</f>
        <v>46.388585920978528</v>
      </c>
      <c r="N311" s="39">
        <v>22</v>
      </c>
      <c r="P311" s="37" t="s">
        <v>1255</v>
      </c>
    </row>
    <row r="312" spans="1:16" x14ac:dyDescent="0.2">
      <c r="A312" s="37">
        <v>6720100601</v>
      </c>
      <c r="B312" s="37" t="s">
        <v>212</v>
      </c>
      <c r="C312" s="38">
        <v>40336</v>
      </c>
      <c r="D312" s="39">
        <v>7.75</v>
      </c>
      <c r="F312" s="39">
        <f t="shared" si="8"/>
        <v>2.3622000000000001</v>
      </c>
      <c r="G312" s="39">
        <f t="shared" si="9"/>
        <v>47.61325927610126</v>
      </c>
      <c r="I312" s="46">
        <v>7.5</v>
      </c>
      <c r="K312" s="45">
        <f>(9.81*(LN(I312)))+30.6</f>
        <v>50.366198631519623</v>
      </c>
      <c r="N312" s="39">
        <v>20</v>
      </c>
      <c r="P312" s="37" t="s">
        <v>1256</v>
      </c>
    </row>
    <row r="313" spans="1:16" x14ac:dyDescent="0.2">
      <c r="A313" s="37">
        <v>6720100602</v>
      </c>
      <c r="B313" s="37" t="s">
        <v>212</v>
      </c>
      <c r="C313" s="38">
        <v>40343</v>
      </c>
      <c r="D313" s="39">
        <v>8.5</v>
      </c>
      <c r="F313" s="39">
        <f t="shared" si="8"/>
        <v>2.5908000000000002</v>
      </c>
      <c r="G313" s="39">
        <f t="shared" si="9"/>
        <v>46.28215973301333</v>
      </c>
      <c r="H313" s="37"/>
      <c r="N313" s="39">
        <v>20</v>
      </c>
      <c r="P313" s="37" t="s">
        <v>439</v>
      </c>
    </row>
    <row r="314" spans="1:16" x14ac:dyDescent="0.2">
      <c r="A314" s="37">
        <v>6720100603</v>
      </c>
      <c r="B314" s="37" t="s">
        <v>212</v>
      </c>
      <c r="C314" s="38">
        <v>40349</v>
      </c>
      <c r="D314" s="39">
        <v>10.5</v>
      </c>
      <c r="F314" s="39">
        <f t="shared" si="8"/>
        <v>3.2004000000000001</v>
      </c>
      <c r="G314" s="39">
        <f t="shared" si="9"/>
        <v>43.237195693268887</v>
      </c>
      <c r="H314" s="37"/>
      <c r="I314" s="46">
        <v>2.2999999999999998</v>
      </c>
      <c r="K314" s="45">
        <f>(9.81*(LN(I314)))+30.6</f>
        <v>38.770838495993374</v>
      </c>
      <c r="N314" s="39">
        <v>20</v>
      </c>
      <c r="P314" s="37" t="s">
        <v>439</v>
      </c>
    </row>
    <row r="315" spans="1:16" x14ac:dyDescent="0.2">
      <c r="A315" s="37">
        <v>6720100604</v>
      </c>
      <c r="B315" s="37" t="s">
        <v>212</v>
      </c>
      <c r="C315" s="38">
        <v>40357</v>
      </c>
      <c r="D315" s="39">
        <v>10.5</v>
      </c>
      <c r="F315" s="39">
        <f t="shared" si="8"/>
        <v>3.2004000000000001</v>
      </c>
      <c r="G315" s="39">
        <f t="shared" si="9"/>
        <v>43.237195693268887</v>
      </c>
      <c r="H315" s="37"/>
      <c r="I315" s="46">
        <v>3</v>
      </c>
      <c r="K315" s="45">
        <f>(9.81*(LN(I315)))+30.6</f>
        <v>41.377386551834157</v>
      </c>
      <c r="N315" s="39">
        <v>22</v>
      </c>
      <c r="P315" s="37" t="s">
        <v>439</v>
      </c>
    </row>
    <row r="316" spans="1:16" x14ac:dyDescent="0.2">
      <c r="A316" s="37">
        <v>6720100701</v>
      </c>
      <c r="B316" s="37" t="s">
        <v>212</v>
      </c>
      <c r="C316" s="38">
        <v>40363</v>
      </c>
      <c r="D316" s="39">
        <v>10</v>
      </c>
      <c r="F316" s="39">
        <f t="shared" si="8"/>
        <v>3.048</v>
      </c>
      <c r="G316" s="39">
        <f t="shared" si="9"/>
        <v>43.940261958950401</v>
      </c>
      <c r="H316" s="37"/>
      <c r="N316" s="39">
        <v>24</v>
      </c>
      <c r="P316" s="37" t="s">
        <v>1257</v>
      </c>
    </row>
    <row r="317" spans="1:16" x14ac:dyDescent="0.2">
      <c r="A317" s="37">
        <v>6720100702</v>
      </c>
      <c r="B317" s="37" t="s">
        <v>212</v>
      </c>
      <c r="C317" s="38">
        <v>40370</v>
      </c>
      <c r="D317" s="39">
        <v>11</v>
      </c>
      <c r="F317" s="39">
        <f t="shared" si="8"/>
        <v>3.3528000000000002</v>
      </c>
      <c r="G317" s="39">
        <f t="shared" si="9"/>
        <v>42.566842267970074</v>
      </c>
      <c r="H317" s="37"/>
      <c r="I317" s="46">
        <v>2.2999999999999998</v>
      </c>
      <c r="K317" s="45">
        <f>(9.81*(LN(I317)))+30.6</f>
        <v>38.770838495993374</v>
      </c>
      <c r="N317" s="39">
        <v>25</v>
      </c>
      <c r="P317" s="37" t="s">
        <v>1258</v>
      </c>
    </row>
    <row r="318" spans="1:16" x14ac:dyDescent="0.2">
      <c r="A318" s="37">
        <v>6720100703</v>
      </c>
      <c r="B318" s="37" t="s">
        <v>212</v>
      </c>
      <c r="C318" s="38">
        <v>40377</v>
      </c>
      <c r="D318" s="39">
        <v>12</v>
      </c>
      <c r="F318" s="39">
        <f t="shared" si="8"/>
        <v>3.6576000000000004</v>
      </c>
      <c r="G318" s="39">
        <f t="shared" si="9"/>
        <v>41.313008325549511</v>
      </c>
      <c r="H318" s="37"/>
      <c r="N318" s="39">
        <v>24</v>
      </c>
      <c r="P318" s="37" t="s">
        <v>1259</v>
      </c>
    </row>
    <row r="319" spans="1:16" x14ac:dyDescent="0.2">
      <c r="A319" s="37">
        <v>6720100704</v>
      </c>
      <c r="B319" s="37" t="s">
        <v>212</v>
      </c>
      <c r="C319" s="38">
        <v>40384</v>
      </c>
      <c r="D319" s="39">
        <v>13.5</v>
      </c>
      <c r="F319" s="39">
        <f t="shared" si="8"/>
        <v>4.1147999999999998</v>
      </c>
      <c r="G319" s="39">
        <f t="shared" si="9"/>
        <v>39.615754781741025</v>
      </c>
      <c r="H319" s="37"/>
      <c r="I319" s="46">
        <v>1</v>
      </c>
      <c r="K319" s="45">
        <f>(9.81*(LN(I319)))+30.6</f>
        <v>30.6</v>
      </c>
      <c r="N319" s="39">
        <v>26</v>
      </c>
      <c r="P319" s="37" t="s">
        <v>1260</v>
      </c>
    </row>
    <row r="320" spans="1:16" x14ac:dyDescent="0.2">
      <c r="A320" s="37">
        <v>6720100801</v>
      </c>
      <c r="B320" s="37" t="s">
        <v>212</v>
      </c>
      <c r="C320" s="38">
        <v>40391</v>
      </c>
      <c r="D320" s="39">
        <v>12</v>
      </c>
      <c r="F320" s="39">
        <f t="shared" si="8"/>
        <v>3.6576000000000004</v>
      </c>
      <c r="G320" s="39">
        <f t="shared" si="9"/>
        <v>41.313008325549511</v>
      </c>
      <c r="H320" s="37"/>
      <c r="N320" s="39">
        <v>24</v>
      </c>
      <c r="P320" s="37" t="s">
        <v>1261</v>
      </c>
    </row>
    <row r="321" spans="1:16" x14ac:dyDescent="0.2">
      <c r="A321" s="37">
        <v>6720100802</v>
      </c>
      <c r="B321" s="37" t="s">
        <v>212</v>
      </c>
      <c r="C321" s="38">
        <v>40398</v>
      </c>
      <c r="D321" s="39">
        <v>10</v>
      </c>
      <c r="F321" s="39">
        <f t="shared" si="8"/>
        <v>3.048</v>
      </c>
      <c r="G321" s="39">
        <f t="shared" si="9"/>
        <v>43.940261958950401</v>
      </c>
      <c r="I321" s="46">
        <v>2</v>
      </c>
      <c r="K321" s="45">
        <f>(9.81*(LN(I321)))+30.6</f>
        <v>37.399773841293069</v>
      </c>
      <c r="N321" s="39">
        <v>24</v>
      </c>
      <c r="P321" s="37" t="s">
        <v>427</v>
      </c>
    </row>
    <row r="322" spans="1:16" x14ac:dyDescent="0.2">
      <c r="A322" s="37">
        <v>6720100803</v>
      </c>
      <c r="B322" s="37" t="s">
        <v>212</v>
      </c>
      <c r="C322" s="38">
        <v>40405</v>
      </c>
      <c r="D322" s="39">
        <v>11</v>
      </c>
      <c r="F322" s="39">
        <f t="shared" si="8"/>
        <v>3.3528000000000002</v>
      </c>
      <c r="G322" s="39">
        <f xml:space="preserve"> 60-(14.41*(LN(F322)))</f>
        <v>42.566842267970074</v>
      </c>
      <c r="N322" s="39">
        <v>25</v>
      </c>
      <c r="P322" s="37" t="s">
        <v>1262</v>
      </c>
    </row>
    <row r="323" spans="1:16" x14ac:dyDescent="0.2">
      <c r="A323" s="37">
        <v>6720100804</v>
      </c>
      <c r="B323" s="37" t="s">
        <v>212</v>
      </c>
      <c r="C323" s="38">
        <v>40412</v>
      </c>
      <c r="D323" s="39">
        <v>11</v>
      </c>
      <c r="F323" s="39">
        <f t="shared" si="8"/>
        <v>3.3528000000000002</v>
      </c>
      <c r="G323" s="39">
        <f xml:space="preserve"> 60-(14.41*(LN(F323)))</f>
        <v>42.566842267970074</v>
      </c>
      <c r="I323" s="46">
        <v>2.7</v>
      </c>
      <c r="K323" s="45">
        <f>(9.81*(LN(I323)))+30.6</f>
        <v>40.34379989323088</v>
      </c>
      <c r="N323" s="39">
        <v>23</v>
      </c>
      <c r="P323" s="37" t="s">
        <v>1263</v>
      </c>
    </row>
    <row r="324" spans="1:16" x14ac:dyDescent="0.2">
      <c r="A324" s="37">
        <v>6720100805</v>
      </c>
      <c r="B324" s="37" t="s">
        <v>212</v>
      </c>
      <c r="C324" s="38">
        <v>40419</v>
      </c>
      <c r="D324" s="39">
        <v>11.5</v>
      </c>
      <c r="F324" s="39">
        <f t="shared" si="8"/>
        <v>3.5052000000000003</v>
      </c>
      <c r="G324" s="39">
        <f xml:space="preserve"> 60-(14.41*(LN(F324)))</f>
        <v>41.926292369324358</v>
      </c>
      <c r="N324" s="39">
        <v>23</v>
      </c>
      <c r="P324" s="37" t="s">
        <v>1264</v>
      </c>
    </row>
    <row r="325" spans="1:16" x14ac:dyDescent="0.2">
      <c r="A325" s="37">
        <v>6720100901</v>
      </c>
      <c r="B325" s="37" t="s">
        <v>1130</v>
      </c>
      <c r="C325" s="38">
        <v>40426</v>
      </c>
      <c r="D325" s="39">
        <v>10.5</v>
      </c>
      <c r="E325" s="39">
        <f>AVERAGE(D312:D324)</f>
        <v>10.711538461538462</v>
      </c>
      <c r="F325" s="39">
        <f t="shared" si="8"/>
        <v>3.2004000000000001</v>
      </c>
      <c r="G325" s="39">
        <f xml:space="preserve"> 60-(14.41*(LN(F325)))</f>
        <v>43.237195693268887</v>
      </c>
      <c r="H325" s="39">
        <f>AVERAGE(G312:G324)</f>
        <v>43.086071147663674</v>
      </c>
      <c r="I325" s="46">
        <v>3.1</v>
      </c>
      <c r="J325" s="39">
        <f>AVERAGE(I312:I324)</f>
        <v>2.9714285714285715</v>
      </c>
      <c r="K325" s="45">
        <f>(9.81*(LN(I325)))+30.6</f>
        <v>41.699054713727698</v>
      </c>
      <c r="L325" s="39">
        <f>AVERAGE(K312:K324)</f>
        <v>39.661262272837781</v>
      </c>
      <c r="M325" s="45">
        <f>AVERAGE(L325,H325)</f>
        <v>41.373666710250731</v>
      </c>
      <c r="N325" s="39">
        <v>20</v>
      </c>
      <c r="P325" s="37" t="s">
        <v>1265</v>
      </c>
    </row>
    <row r="326" spans="1:16" x14ac:dyDescent="0.2">
      <c r="A326" s="37">
        <v>6720110601</v>
      </c>
      <c r="B326" s="37" t="s">
        <v>212</v>
      </c>
      <c r="C326" s="38">
        <v>40699</v>
      </c>
      <c r="D326" s="39">
        <v>11.5</v>
      </c>
      <c r="F326" s="39">
        <f t="shared" ref="F326:F354" si="10">D326*0.3048</f>
        <v>3.5052000000000003</v>
      </c>
      <c r="G326" s="39">
        <f t="shared" ref="G326:G336" si="11" xml:space="preserve"> 60-(14.41*(LN(F326)))</f>
        <v>41.926292369324358</v>
      </c>
      <c r="I326" s="46">
        <v>4.9000000000000004</v>
      </c>
      <c r="K326" s="45">
        <f>(9.81*(LN(I326)))+30.6</f>
        <v>46.190397362193664</v>
      </c>
      <c r="N326" s="39">
        <v>18</v>
      </c>
      <c r="P326" s="48" t="s">
        <v>1523</v>
      </c>
    </row>
    <row r="327" spans="1:16" x14ac:dyDescent="0.2">
      <c r="A327" s="37">
        <v>6720110602</v>
      </c>
      <c r="B327" s="37" t="s">
        <v>212</v>
      </c>
      <c r="C327" s="38">
        <v>40706</v>
      </c>
      <c r="D327" s="39">
        <v>11.5</v>
      </c>
      <c r="F327" s="39">
        <f t="shared" si="10"/>
        <v>3.5052000000000003</v>
      </c>
      <c r="G327" s="39">
        <f t="shared" si="11"/>
        <v>41.926292369324358</v>
      </c>
      <c r="I327" s="46"/>
      <c r="N327" s="39">
        <v>17</v>
      </c>
      <c r="P327" s="48" t="s">
        <v>787</v>
      </c>
    </row>
    <row r="328" spans="1:16" x14ac:dyDescent="0.2">
      <c r="A328" s="37">
        <v>6720110603</v>
      </c>
      <c r="B328" s="37" t="s">
        <v>212</v>
      </c>
      <c r="C328" s="38">
        <v>40713</v>
      </c>
      <c r="D328" s="39">
        <v>12</v>
      </c>
      <c r="F328" s="39">
        <f t="shared" si="10"/>
        <v>3.6576000000000004</v>
      </c>
      <c r="G328" s="39">
        <f t="shared" si="11"/>
        <v>41.313008325549511</v>
      </c>
      <c r="H328" s="37"/>
      <c r="I328" s="45">
        <v>3.54</v>
      </c>
      <c r="K328" s="45">
        <f t="shared" ref="K328:K338" si="12">(9.81*(LN(I328)))+30.6</f>
        <v>43.001083193299152</v>
      </c>
      <c r="N328" s="39">
        <v>20</v>
      </c>
      <c r="P328" s="48" t="s">
        <v>1524</v>
      </c>
    </row>
    <row r="329" spans="1:16" x14ac:dyDescent="0.2">
      <c r="A329" s="37">
        <v>6720110604</v>
      </c>
      <c r="B329" s="37" t="s">
        <v>212</v>
      </c>
      <c r="C329" s="38">
        <v>40720</v>
      </c>
      <c r="D329" s="39">
        <v>12.5</v>
      </c>
      <c r="F329" s="39">
        <f t="shared" si="10"/>
        <v>3.81</v>
      </c>
      <c r="G329" s="39">
        <f t="shared" si="11"/>
        <v>40.724763384512634</v>
      </c>
      <c r="H329" s="37"/>
      <c r="I329" s="46"/>
      <c r="N329" s="39">
        <v>20</v>
      </c>
      <c r="P329" s="48" t="s">
        <v>1525</v>
      </c>
    </row>
    <row r="330" spans="1:16" x14ac:dyDescent="0.2">
      <c r="A330" s="37">
        <v>6720110701</v>
      </c>
      <c r="B330" s="37" t="s">
        <v>212</v>
      </c>
      <c r="C330" s="38">
        <v>40727</v>
      </c>
      <c r="D330" s="39">
        <v>12.5</v>
      </c>
      <c r="F330" s="39">
        <f t="shared" si="10"/>
        <v>3.81</v>
      </c>
      <c r="G330" s="39">
        <f t="shared" si="11"/>
        <v>40.724763384512634</v>
      </c>
      <c r="H330" s="37"/>
      <c r="I330" s="46">
        <v>3.13</v>
      </c>
      <c r="K330" s="45">
        <f t="shared" si="12"/>
        <v>41.793533774655728</v>
      </c>
      <c r="N330" s="39">
        <v>23</v>
      </c>
      <c r="P330" s="48" t="s">
        <v>1526</v>
      </c>
    </row>
    <row r="331" spans="1:16" x14ac:dyDescent="0.2">
      <c r="A331" s="37">
        <v>6720110702</v>
      </c>
      <c r="B331" s="37" t="s">
        <v>212</v>
      </c>
      <c r="C331" s="38">
        <v>40734</v>
      </c>
      <c r="D331" s="39">
        <v>10.5</v>
      </c>
      <c r="F331" s="39">
        <f t="shared" si="10"/>
        <v>3.2004000000000001</v>
      </c>
      <c r="G331" s="39">
        <f t="shared" si="11"/>
        <v>43.237195693268887</v>
      </c>
      <c r="H331" s="37"/>
      <c r="N331" s="39">
        <v>24</v>
      </c>
      <c r="P331" s="48" t="s">
        <v>1527</v>
      </c>
    </row>
    <row r="332" spans="1:16" x14ac:dyDescent="0.2">
      <c r="A332" s="37">
        <v>6720110703</v>
      </c>
      <c r="B332" s="37" t="s">
        <v>212</v>
      </c>
      <c r="C332" s="38">
        <v>40741</v>
      </c>
      <c r="D332" s="39">
        <v>11.5</v>
      </c>
      <c r="F332" s="39">
        <f t="shared" si="10"/>
        <v>3.5052000000000003</v>
      </c>
      <c r="G332" s="39">
        <f t="shared" si="11"/>
        <v>41.926292369324358</v>
      </c>
      <c r="H332" s="37"/>
      <c r="I332" s="46">
        <v>1.53</v>
      </c>
      <c r="K332" s="45">
        <f t="shared" si="12"/>
        <v>34.771876484316614</v>
      </c>
      <c r="N332" s="39">
        <v>25</v>
      </c>
      <c r="P332" s="48" t="s">
        <v>1528</v>
      </c>
    </row>
    <row r="333" spans="1:16" x14ac:dyDescent="0.2">
      <c r="A333" s="37">
        <v>6720110704</v>
      </c>
      <c r="B333" s="37" t="s">
        <v>212</v>
      </c>
      <c r="C333" s="38">
        <v>40748</v>
      </c>
      <c r="D333" s="39">
        <v>12.5</v>
      </c>
      <c r="F333" s="39">
        <f t="shared" si="10"/>
        <v>3.81</v>
      </c>
      <c r="G333" s="39">
        <f t="shared" si="11"/>
        <v>40.724763384512634</v>
      </c>
      <c r="H333" s="37"/>
      <c r="N333" s="39">
        <v>26</v>
      </c>
      <c r="P333" s="48" t="s">
        <v>1529</v>
      </c>
    </row>
    <row r="334" spans="1:16" x14ac:dyDescent="0.2">
      <c r="A334" s="37">
        <v>6720110705</v>
      </c>
      <c r="B334" s="37" t="s">
        <v>212</v>
      </c>
      <c r="C334" s="38">
        <v>40755</v>
      </c>
      <c r="D334" s="39">
        <v>13.5</v>
      </c>
      <c r="F334" s="39">
        <f t="shared" si="10"/>
        <v>4.1147999999999998</v>
      </c>
      <c r="G334" s="39">
        <f t="shared" si="11"/>
        <v>39.615754781741025</v>
      </c>
      <c r="H334" s="37"/>
      <c r="I334" s="46">
        <v>3.03</v>
      </c>
      <c r="K334" s="45">
        <f t="shared" si="12"/>
        <v>41.474999297503736</v>
      </c>
      <c r="N334" s="39">
        <v>25</v>
      </c>
      <c r="P334" s="48" t="s">
        <v>1530</v>
      </c>
    </row>
    <row r="335" spans="1:16" x14ac:dyDescent="0.2">
      <c r="A335" s="37">
        <v>6720110801</v>
      </c>
      <c r="B335" s="37" t="s">
        <v>212</v>
      </c>
      <c r="C335" s="38">
        <v>40762</v>
      </c>
      <c r="D335" s="39">
        <v>12.5</v>
      </c>
      <c r="F335" s="39">
        <f t="shared" si="10"/>
        <v>3.81</v>
      </c>
      <c r="G335" s="39">
        <f t="shared" si="11"/>
        <v>40.724763384512634</v>
      </c>
      <c r="H335" s="37"/>
      <c r="N335" s="39">
        <v>25</v>
      </c>
      <c r="P335" s="48" t="s">
        <v>649</v>
      </c>
    </row>
    <row r="336" spans="1:16" x14ac:dyDescent="0.2">
      <c r="A336" s="37">
        <v>6720110802</v>
      </c>
      <c r="B336" s="37" t="s">
        <v>212</v>
      </c>
      <c r="C336" s="38">
        <v>40769</v>
      </c>
      <c r="D336" s="39">
        <v>11.5</v>
      </c>
      <c r="F336" s="39">
        <f t="shared" si="10"/>
        <v>3.5052000000000003</v>
      </c>
      <c r="G336" s="39">
        <f t="shared" si="11"/>
        <v>41.926292369324358</v>
      </c>
      <c r="I336" s="46">
        <v>3.94</v>
      </c>
      <c r="K336" s="45">
        <f t="shared" si="12"/>
        <v>44.051282895669559</v>
      </c>
      <c r="N336" s="39">
        <v>23</v>
      </c>
      <c r="P336" s="48" t="s">
        <v>787</v>
      </c>
    </row>
    <row r="337" spans="1:16" x14ac:dyDescent="0.2">
      <c r="A337" s="37">
        <v>6720110803</v>
      </c>
      <c r="B337" s="37" t="s">
        <v>212</v>
      </c>
      <c r="C337" s="38">
        <v>40777</v>
      </c>
      <c r="D337" s="39">
        <v>12</v>
      </c>
      <c r="F337" s="39">
        <f t="shared" si="10"/>
        <v>3.6576000000000004</v>
      </c>
      <c r="G337" s="39">
        <f t="shared" ref="G337:G354" si="13" xml:space="preserve"> 60-(14.41*(LN(F337)))</f>
        <v>41.313008325549511</v>
      </c>
      <c r="N337" s="39">
        <v>22</v>
      </c>
      <c r="P337" s="48" t="s">
        <v>1531</v>
      </c>
    </row>
    <row r="338" spans="1:16" x14ac:dyDescent="0.2">
      <c r="A338" s="37">
        <v>6720110804</v>
      </c>
      <c r="B338" s="37" t="s">
        <v>212</v>
      </c>
      <c r="C338" s="38">
        <v>40783</v>
      </c>
      <c r="D338" s="39">
        <v>13</v>
      </c>
      <c r="F338" s="39">
        <f t="shared" si="10"/>
        <v>3.9624000000000001</v>
      </c>
      <c r="G338" s="39">
        <f t="shared" si="13"/>
        <v>40.159592907973853</v>
      </c>
      <c r="I338" s="46">
        <v>2.33</v>
      </c>
      <c r="K338" s="45">
        <f t="shared" si="12"/>
        <v>38.897967704936349</v>
      </c>
      <c r="N338" s="39">
        <v>20</v>
      </c>
      <c r="P338" s="48" t="s">
        <v>1532</v>
      </c>
    </row>
    <row r="339" spans="1:16" x14ac:dyDescent="0.2">
      <c r="A339" s="37">
        <v>6720110901</v>
      </c>
      <c r="B339" s="37" t="s">
        <v>1130</v>
      </c>
      <c r="C339" s="38">
        <v>40791</v>
      </c>
      <c r="D339" s="39">
        <v>13</v>
      </c>
      <c r="E339" s="39">
        <f>AVERAGE(D326:D338)</f>
        <v>12.076923076923077</v>
      </c>
      <c r="F339" s="39">
        <f t="shared" si="10"/>
        <v>3.9624000000000001</v>
      </c>
      <c r="G339" s="39">
        <f t="shared" si="13"/>
        <v>40.159592907973853</v>
      </c>
      <c r="H339" s="39">
        <f>AVERAGE(G326:G338)</f>
        <v>41.24944484995622</v>
      </c>
      <c r="I339" s="46"/>
      <c r="J339" s="39">
        <f>AVERAGE(I326:I338)</f>
        <v>3.1999999999999997</v>
      </c>
      <c r="L339" s="39">
        <f>AVERAGE(K326:K338)</f>
        <v>41.454448673224974</v>
      </c>
      <c r="M339" s="45">
        <f>AVERAGE(L339,H339)</f>
        <v>41.351946761590597</v>
      </c>
      <c r="N339" s="39">
        <v>21</v>
      </c>
      <c r="P339" s="48" t="s">
        <v>1533</v>
      </c>
    </row>
    <row r="340" spans="1:16" x14ac:dyDescent="0.2">
      <c r="A340" s="37">
        <v>6720120501</v>
      </c>
      <c r="B340" s="37" t="s">
        <v>1130</v>
      </c>
      <c r="C340" s="38">
        <v>41058</v>
      </c>
      <c r="D340" s="39">
        <v>10.5</v>
      </c>
      <c r="F340" s="39">
        <f t="shared" si="10"/>
        <v>3.2004000000000001</v>
      </c>
      <c r="G340" s="39">
        <f t="shared" si="13"/>
        <v>43.237195693268887</v>
      </c>
      <c r="N340" s="39">
        <v>19</v>
      </c>
      <c r="O340" s="37">
        <v>27</v>
      </c>
      <c r="P340" s="37" t="s">
        <v>1793</v>
      </c>
    </row>
    <row r="341" spans="1:16" ht="15" x14ac:dyDescent="0.25">
      <c r="A341" s="37">
        <v>6720120601</v>
      </c>
      <c r="B341" s="37" t="s">
        <v>1130</v>
      </c>
      <c r="C341" s="92">
        <v>41064</v>
      </c>
      <c r="D341" s="93">
        <v>9</v>
      </c>
      <c r="F341" s="39">
        <f t="shared" si="10"/>
        <v>2.7432000000000003</v>
      </c>
      <c r="G341" s="39">
        <f t="shared" si="13"/>
        <v>45.458506989579675</v>
      </c>
      <c r="I341" s="45">
        <v>3.29</v>
      </c>
      <c r="K341" s="45">
        <f t="shared" ref="K341" si="14">(9.81*(LN(I341)))+30.6</f>
        <v>42.282607010465128</v>
      </c>
      <c r="N341" s="39">
        <v>15</v>
      </c>
      <c r="O341" s="37">
        <v>25</v>
      </c>
      <c r="P341" s="36" t="s">
        <v>1797</v>
      </c>
    </row>
    <row r="342" spans="1:16" ht="15" x14ac:dyDescent="0.25">
      <c r="A342" s="37">
        <v>6720120602</v>
      </c>
      <c r="B342" s="37" t="s">
        <v>1130</v>
      </c>
      <c r="C342" s="92">
        <v>41071</v>
      </c>
      <c r="D342" s="93">
        <v>13.5</v>
      </c>
      <c r="F342" s="39">
        <f t="shared" si="10"/>
        <v>4.1147999999999998</v>
      </c>
      <c r="G342" s="39">
        <f t="shared" si="13"/>
        <v>39.615754781741025</v>
      </c>
      <c r="N342" s="39">
        <v>21</v>
      </c>
      <c r="O342" s="37">
        <v>29</v>
      </c>
      <c r="P342" s="36" t="s">
        <v>1796</v>
      </c>
    </row>
    <row r="343" spans="1:16" ht="15" x14ac:dyDescent="0.25">
      <c r="A343" s="37">
        <v>6720120603</v>
      </c>
      <c r="B343" s="37" t="s">
        <v>1130</v>
      </c>
      <c r="C343" s="92">
        <v>41078</v>
      </c>
      <c r="D343" s="93">
        <v>12.5</v>
      </c>
      <c r="F343" s="39">
        <f t="shared" si="10"/>
        <v>3.81</v>
      </c>
      <c r="G343" s="39">
        <f t="shared" si="13"/>
        <v>40.724763384512634</v>
      </c>
      <c r="I343" s="45">
        <v>0.62</v>
      </c>
      <c r="K343" s="45">
        <f t="shared" ref="K343" si="15">(9.81*(LN(I343)))+30.6</f>
        <v>25.910468792749171</v>
      </c>
      <c r="N343" s="39">
        <v>21.5</v>
      </c>
      <c r="O343" s="37">
        <v>20</v>
      </c>
      <c r="P343" s="36" t="s">
        <v>1798</v>
      </c>
    </row>
    <row r="344" spans="1:16" ht="15" x14ac:dyDescent="0.25">
      <c r="A344" s="37">
        <v>6720120604</v>
      </c>
      <c r="B344" s="37" t="s">
        <v>1130</v>
      </c>
      <c r="C344" s="92">
        <v>41085</v>
      </c>
      <c r="D344" s="93">
        <v>14.5</v>
      </c>
      <c r="F344" s="39">
        <f t="shared" si="10"/>
        <v>4.4196</v>
      </c>
      <c r="G344" s="39">
        <f t="shared" si="13"/>
        <v>38.586031110758313</v>
      </c>
      <c r="N344" s="39">
        <v>21</v>
      </c>
      <c r="O344" s="37">
        <v>25</v>
      </c>
      <c r="P344" s="36" t="s">
        <v>1799</v>
      </c>
    </row>
    <row r="345" spans="1:16" ht="15" x14ac:dyDescent="0.25">
      <c r="A345" s="37">
        <v>6720120701</v>
      </c>
      <c r="B345" s="37" t="s">
        <v>1130</v>
      </c>
      <c r="C345" s="92">
        <v>41092</v>
      </c>
      <c r="D345" s="93">
        <v>14</v>
      </c>
      <c r="F345" s="39">
        <f t="shared" si="10"/>
        <v>4.2671999999999999</v>
      </c>
      <c r="G345" s="39">
        <f t="shared" si="13"/>
        <v>39.091697029238723</v>
      </c>
      <c r="I345" s="45">
        <v>2.74</v>
      </c>
      <c r="K345" s="45">
        <f t="shared" ref="K345" si="16">(9.81*(LN(I345)))+30.6</f>
        <v>40.488067199123797</v>
      </c>
      <c r="N345" s="39">
        <v>24.5</v>
      </c>
      <c r="O345" s="37">
        <v>26</v>
      </c>
      <c r="P345" s="36" t="s">
        <v>1343</v>
      </c>
    </row>
    <row r="346" spans="1:16" ht="15" x14ac:dyDescent="0.25">
      <c r="A346" s="37">
        <v>6720120702</v>
      </c>
      <c r="B346" s="37" t="s">
        <v>1130</v>
      </c>
      <c r="C346" s="92">
        <v>41099</v>
      </c>
      <c r="D346" s="93">
        <v>13.5</v>
      </c>
      <c r="F346" s="39">
        <f t="shared" si="10"/>
        <v>4.1147999999999998</v>
      </c>
      <c r="G346" s="39">
        <f t="shared" si="13"/>
        <v>39.615754781741025</v>
      </c>
      <c r="N346" s="39">
        <v>25</v>
      </c>
      <c r="O346" s="37">
        <v>25</v>
      </c>
      <c r="P346" s="36" t="s">
        <v>1800</v>
      </c>
    </row>
    <row r="347" spans="1:16" ht="15" x14ac:dyDescent="0.25">
      <c r="A347" s="37">
        <v>6720120703</v>
      </c>
      <c r="B347" s="37" t="s">
        <v>1130</v>
      </c>
      <c r="C347" s="92">
        <v>41106</v>
      </c>
      <c r="D347" s="93">
        <v>10.5</v>
      </c>
      <c r="F347" s="39">
        <f t="shared" si="10"/>
        <v>3.2004000000000001</v>
      </c>
      <c r="G347" s="39">
        <f t="shared" si="13"/>
        <v>43.237195693268887</v>
      </c>
      <c r="I347" s="45">
        <v>0.62</v>
      </c>
      <c r="K347" s="45">
        <f t="shared" ref="K347" si="17">(9.81*(LN(I347)))+30.6</f>
        <v>25.910468792749171</v>
      </c>
      <c r="N347" s="39">
        <v>25</v>
      </c>
      <c r="O347" s="37">
        <v>29</v>
      </c>
      <c r="P347" s="36" t="s">
        <v>1801</v>
      </c>
    </row>
    <row r="348" spans="1:16" x14ac:dyDescent="0.2">
      <c r="A348" s="37">
        <v>6720120704</v>
      </c>
      <c r="B348" s="37" t="s">
        <v>1130</v>
      </c>
      <c r="C348" s="38">
        <v>41114</v>
      </c>
      <c r="D348" s="39">
        <v>10.5</v>
      </c>
      <c r="F348" s="39">
        <f t="shared" si="10"/>
        <v>3.2004000000000001</v>
      </c>
      <c r="G348" s="39">
        <f t="shared" si="13"/>
        <v>43.237195693268887</v>
      </c>
      <c r="N348" s="39">
        <v>24.5</v>
      </c>
      <c r="O348" s="37">
        <v>25</v>
      </c>
      <c r="P348" s="36" t="s">
        <v>1802</v>
      </c>
    </row>
    <row r="349" spans="1:16" x14ac:dyDescent="0.2">
      <c r="A349" s="37">
        <v>6720120705</v>
      </c>
      <c r="B349" s="37" t="s">
        <v>1130</v>
      </c>
      <c r="C349" s="38">
        <v>41120</v>
      </c>
      <c r="D349" s="39">
        <v>10.5</v>
      </c>
      <c r="F349" s="39">
        <f t="shared" si="10"/>
        <v>3.2004000000000001</v>
      </c>
      <c r="G349" s="39">
        <f t="shared" si="13"/>
        <v>43.237195693268887</v>
      </c>
      <c r="I349" s="45">
        <v>2.48</v>
      </c>
      <c r="K349" s="45">
        <f t="shared" ref="K349" si="18">(9.81*(LN(I349)))+30.6</f>
        <v>39.510016475335298</v>
      </c>
      <c r="N349" s="39">
        <v>24</v>
      </c>
      <c r="O349" s="37">
        <v>27</v>
      </c>
      <c r="P349" s="36" t="s">
        <v>1803</v>
      </c>
    </row>
    <row r="350" spans="1:16" x14ac:dyDescent="0.2">
      <c r="A350" s="37">
        <v>6720120801</v>
      </c>
      <c r="B350" s="37" t="s">
        <v>1130</v>
      </c>
      <c r="C350" s="38">
        <v>41127</v>
      </c>
      <c r="D350" s="39">
        <v>11</v>
      </c>
      <c r="F350" s="39">
        <f t="shared" si="10"/>
        <v>3.3528000000000002</v>
      </c>
      <c r="G350" s="39">
        <f t="shared" si="13"/>
        <v>42.566842267970074</v>
      </c>
      <c r="N350" s="39">
        <v>23</v>
      </c>
      <c r="O350" s="37">
        <v>24</v>
      </c>
      <c r="P350" s="36" t="s">
        <v>1528</v>
      </c>
    </row>
    <row r="351" spans="1:16" x14ac:dyDescent="0.2">
      <c r="A351" s="37">
        <v>6720120802</v>
      </c>
      <c r="B351" s="37" t="s">
        <v>1130</v>
      </c>
      <c r="C351" s="38">
        <v>41135</v>
      </c>
      <c r="D351" s="39">
        <v>12.5</v>
      </c>
      <c r="F351" s="39">
        <f t="shared" si="10"/>
        <v>3.81</v>
      </c>
      <c r="G351" s="39">
        <f t="shared" si="13"/>
        <v>40.724763384512634</v>
      </c>
      <c r="I351" s="45">
        <v>6.19</v>
      </c>
      <c r="K351" s="45">
        <f t="shared" ref="K351" si="19">(9.81*(LN(I351)))+30.6</f>
        <v>48.482993200492714</v>
      </c>
      <c r="N351" s="39">
        <v>22</v>
      </c>
      <c r="O351" s="37">
        <v>22</v>
      </c>
      <c r="P351" s="36" t="s">
        <v>1804</v>
      </c>
    </row>
    <row r="352" spans="1:16" x14ac:dyDescent="0.2">
      <c r="A352" s="37">
        <v>6720120803</v>
      </c>
      <c r="B352" s="37" t="s">
        <v>1130</v>
      </c>
      <c r="C352" s="38">
        <v>41141</v>
      </c>
      <c r="D352" s="39">
        <v>12</v>
      </c>
      <c r="F352" s="39">
        <f t="shared" si="10"/>
        <v>3.6576000000000004</v>
      </c>
      <c r="G352" s="39">
        <f t="shared" si="13"/>
        <v>41.313008325549511</v>
      </c>
      <c r="N352" s="39">
        <v>20</v>
      </c>
      <c r="O352" s="37">
        <v>25</v>
      </c>
      <c r="P352" s="36" t="s">
        <v>1805</v>
      </c>
    </row>
    <row r="353" spans="1:16" x14ac:dyDescent="0.2">
      <c r="A353" s="37">
        <v>6720120804</v>
      </c>
      <c r="B353" s="37" t="s">
        <v>1130</v>
      </c>
      <c r="C353" s="38">
        <v>41148</v>
      </c>
      <c r="D353" s="39">
        <v>14</v>
      </c>
      <c r="F353" s="39">
        <f t="shared" si="10"/>
        <v>4.2671999999999999</v>
      </c>
      <c r="G353" s="39">
        <f t="shared" si="13"/>
        <v>39.091697029238723</v>
      </c>
      <c r="I353" s="45">
        <v>2.5099999999999998</v>
      </c>
      <c r="K353" s="45">
        <f t="shared" ref="K353:K365" si="20">(9.81*(LN(I353)))+30.6</f>
        <v>39.627973808339625</v>
      </c>
      <c r="N353" s="39">
        <v>23</v>
      </c>
      <c r="O353" s="37">
        <v>26</v>
      </c>
      <c r="P353" s="36" t="s">
        <v>434</v>
      </c>
    </row>
    <row r="354" spans="1:16" s="40" customFormat="1" x14ac:dyDescent="0.2">
      <c r="A354" s="40">
        <v>6720120901</v>
      </c>
      <c r="B354" s="40" t="s">
        <v>1130</v>
      </c>
      <c r="C354" s="41">
        <v>41155</v>
      </c>
      <c r="D354" s="42">
        <v>14.5</v>
      </c>
      <c r="E354" s="42">
        <f>AVERAGE(D341:D353)</f>
        <v>12.153846153846153</v>
      </c>
      <c r="F354" s="42">
        <f t="shared" si="10"/>
        <v>4.4196</v>
      </c>
      <c r="G354" s="42">
        <f t="shared" si="13"/>
        <v>38.586031110758313</v>
      </c>
      <c r="H354" s="42">
        <f>AVERAGE(G341:G353)</f>
        <v>41.269262012665301</v>
      </c>
      <c r="I354" s="44"/>
      <c r="J354" s="42">
        <f>AVERAGE(I341:I353)</f>
        <v>2.6357142857142861</v>
      </c>
      <c r="K354" s="44"/>
      <c r="L354" s="42">
        <f>AVERAGE(K341:K353)</f>
        <v>37.458942182750704</v>
      </c>
      <c r="M354" s="44">
        <f>AVERAGE(L354,H354)</f>
        <v>39.364102097707999</v>
      </c>
      <c r="N354" s="42">
        <v>22</v>
      </c>
      <c r="O354" s="40">
        <v>28</v>
      </c>
      <c r="P354" s="336" t="s">
        <v>1806</v>
      </c>
    </row>
    <row r="355" spans="1:16" x14ac:dyDescent="0.2">
      <c r="A355" s="113">
        <f>IF(MONTH(C355)=MONTH(C354),(A354+1),(67*100000000+(YEAR(C355)*10000)+(MONTH(C355)*100)+1))</f>
        <v>6720130601</v>
      </c>
      <c r="B355" s="37" t="s">
        <v>1130</v>
      </c>
      <c r="C355" s="38">
        <v>41431</v>
      </c>
      <c r="D355" s="39">
        <v>10.5</v>
      </c>
      <c r="F355" s="39">
        <f t="shared" ref="F355:F379" si="21">D355*0.3048</f>
        <v>3.2004000000000001</v>
      </c>
      <c r="G355" s="39">
        <f t="shared" ref="G355:G379" si="22" xml:space="preserve"> 60-(14.41*(LN(F355)))</f>
        <v>43.237195693268887</v>
      </c>
      <c r="I355" s="325">
        <v>3.0593676591401477</v>
      </c>
      <c r="K355" s="71">
        <f t="shared" si="20"/>
        <v>41.569622905718354</v>
      </c>
      <c r="N355" s="72">
        <v>16</v>
      </c>
      <c r="O355" s="72"/>
      <c r="P355" s="48" t="s">
        <v>2292</v>
      </c>
    </row>
    <row r="356" spans="1:16" x14ac:dyDescent="0.2">
      <c r="A356" s="113">
        <f t="shared" ref="A356:A365" si="23">IF(MONTH(C356)=MONTH(C355),(A355+1),(67*100000000+(YEAR(C356)*10000)+(MONTH(C356)*100)+1))</f>
        <v>6720130602</v>
      </c>
      <c r="B356" s="37" t="s">
        <v>1130</v>
      </c>
      <c r="C356" s="38">
        <v>41439</v>
      </c>
      <c r="D356" s="39">
        <v>11.5</v>
      </c>
      <c r="F356" s="39">
        <f t="shared" si="21"/>
        <v>3.5052000000000003</v>
      </c>
      <c r="G356" s="39">
        <f t="shared" si="22"/>
        <v>41.926292369324358</v>
      </c>
      <c r="K356" s="71"/>
      <c r="N356" s="72">
        <v>19</v>
      </c>
      <c r="O356" s="72"/>
      <c r="P356" s="48" t="s">
        <v>2293</v>
      </c>
    </row>
    <row r="357" spans="1:16" x14ac:dyDescent="0.2">
      <c r="A357" s="113">
        <f t="shared" si="23"/>
        <v>6720130603</v>
      </c>
      <c r="B357" s="37" t="s">
        <v>1130</v>
      </c>
      <c r="C357" s="38">
        <v>41445</v>
      </c>
      <c r="D357" s="39">
        <v>14.5</v>
      </c>
      <c r="F357" s="39">
        <f t="shared" si="21"/>
        <v>4.4196</v>
      </c>
      <c r="G357" s="39">
        <f t="shared" si="22"/>
        <v>38.586031110758313</v>
      </c>
      <c r="I357" s="325">
        <v>2.9838993867135404</v>
      </c>
      <c r="K357" s="71">
        <f t="shared" si="20"/>
        <v>41.324595758642765</v>
      </c>
      <c r="N357" s="72">
        <v>20</v>
      </c>
      <c r="O357" s="72">
        <v>22</v>
      </c>
      <c r="P357" s="48" t="s">
        <v>2294</v>
      </c>
    </row>
    <row r="358" spans="1:16" x14ac:dyDescent="0.2">
      <c r="A358" s="113">
        <f t="shared" si="23"/>
        <v>6720130604</v>
      </c>
      <c r="B358" s="37" t="s">
        <v>1130</v>
      </c>
      <c r="C358" s="38">
        <v>41452</v>
      </c>
      <c r="D358" s="39">
        <v>15</v>
      </c>
      <c r="F358" s="39">
        <f t="shared" si="21"/>
        <v>4.5720000000000001</v>
      </c>
      <c r="G358" s="39">
        <f t="shared" si="22"/>
        <v>38.097509751111744</v>
      </c>
      <c r="K358" s="71"/>
      <c r="N358" s="72">
        <v>22</v>
      </c>
      <c r="O358" s="72">
        <v>20</v>
      </c>
      <c r="P358" s="48" t="s">
        <v>2295</v>
      </c>
    </row>
    <row r="359" spans="1:16" x14ac:dyDescent="0.2">
      <c r="A359" s="113">
        <f t="shared" si="23"/>
        <v>6720130701</v>
      </c>
      <c r="B359" s="37" t="s">
        <v>1130</v>
      </c>
      <c r="C359" s="38">
        <v>41462</v>
      </c>
      <c r="D359" s="39">
        <v>15.5</v>
      </c>
      <c r="F359" s="39">
        <f t="shared" si="21"/>
        <v>4.7244000000000002</v>
      </c>
      <c r="G359" s="39">
        <f t="shared" si="22"/>
        <v>37.625008404232446</v>
      </c>
      <c r="I359" s="325">
        <v>2.3395164452248185</v>
      </c>
      <c r="K359" s="71">
        <f t="shared" si="20"/>
        <v>38.937953197224552</v>
      </c>
      <c r="N359" s="72">
        <v>25</v>
      </c>
      <c r="O359" s="72">
        <v>35</v>
      </c>
      <c r="P359" s="48" t="s">
        <v>2296</v>
      </c>
    </row>
    <row r="360" spans="1:16" x14ac:dyDescent="0.2">
      <c r="A360" s="113">
        <f t="shared" si="23"/>
        <v>6720130702</v>
      </c>
      <c r="B360" s="37" t="s">
        <v>1130</v>
      </c>
      <c r="C360" s="38">
        <v>41469</v>
      </c>
      <c r="D360" s="39">
        <v>16</v>
      </c>
      <c r="F360" s="39">
        <f t="shared" si="21"/>
        <v>4.8768000000000002</v>
      </c>
      <c r="G360" s="39">
        <f t="shared" si="22"/>
        <v>37.167509661519347</v>
      </c>
      <c r="I360" s="39"/>
      <c r="K360" s="71"/>
      <c r="N360" s="72">
        <v>24</v>
      </c>
      <c r="O360" s="72">
        <v>34</v>
      </c>
      <c r="P360" s="48" t="s">
        <v>2297</v>
      </c>
    </row>
    <row r="361" spans="1:16" x14ac:dyDescent="0.2">
      <c r="A361" s="113">
        <f t="shared" si="23"/>
        <v>6720130703</v>
      </c>
      <c r="B361" s="37" t="s">
        <v>1130</v>
      </c>
      <c r="C361" s="38">
        <v>41476</v>
      </c>
      <c r="D361" s="39">
        <v>13.5</v>
      </c>
      <c r="F361" s="39">
        <f t="shared" si="21"/>
        <v>4.1147999999999998</v>
      </c>
      <c r="G361" s="39">
        <f t="shared" si="22"/>
        <v>39.615754781741025</v>
      </c>
      <c r="I361" s="325">
        <v>2.4904529900780328</v>
      </c>
      <c r="K361" s="71">
        <f t="shared" si="20"/>
        <v>39.551277899211442</v>
      </c>
      <c r="N361" s="72">
        <v>24</v>
      </c>
      <c r="O361" s="72">
        <v>24</v>
      </c>
      <c r="P361" s="48" t="s">
        <v>2298</v>
      </c>
    </row>
    <row r="362" spans="1:16" x14ac:dyDescent="0.2">
      <c r="A362" s="113">
        <f t="shared" si="23"/>
        <v>6720130704</v>
      </c>
      <c r="B362" s="37" t="s">
        <v>1130</v>
      </c>
      <c r="C362" s="38">
        <v>41483</v>
      </c>
      <c r="D362" s="39">
        <v>13</v>
      </c>
      <c r="F362" s="39">
        <f t="shared" si="21"/>
        <v>3.9624000000000001</v>
      </c>
      <c r="G362" s="39">
        <f t="shared" si="22"/>
        <v>40.159592907973853</v>
      </c>
      <c r="I362" s="39"/>
      <c r="K362" s="71"/>
      <c r="N362" s="72">
        <v>22</v>
      </c>
      <c r="O362" s="72">
        <v>23</v>
      </c>
      <c r="P362" s="48" t="s">
        <v>2299</v>
      </c>
    </row>
    <row r="363" spans="1:16" x14ac:dyDescent="0.2">
      <c r="A363" s="113">
        <f t="shared" si="23"/>
        <v>6720130801</v>
      </c>
      <c r="B363" s="37" t="s">
        <v>1130</v>
      </c>
      <c r="C363" s="38">
        <v>41490</v>
      </c>
      <c r="D363" s="39">
        <v>14.5</v>
      </c>
      <c r="F363" s="39">
        <f t="shared" si="21"/>
        <v>4.4196</v>
      </c>
      <c r="G363" s="39">
        <f t="shared" si="22"/>
        <v>38.586031110758313</v>
      </c>
      <c r="I363" s="325">
        <v>1.770601776162704</v>
      </c>
      <c r="K363" s="71">
        <f t="shared" si="20"/>
        <v>36.204644053046302</v>
      </c>
      <c r="N363" s="72">
        <v>21</v>
      </c>
      <c r="O363" s="72">
        <v>27</v>
      </c>
      <c r="P363" s="48" t="s">
        <v>2300</v>
      </c>
    </row>
    <row r="364" spans="1:16" x14ac:dyDescent="0.2">
      <c r="A364" s="113">
        <f t="shared" si="23"/>
        <v>6720130802</v>
      </c>
      <c r="B364" s="37" t="s">
        <v>1130</v>
      </c>
      <c r="C364" s="38">
        <v>41498</v>
      </c>
      <c r="D364" s="39">
        <v>13.5</v>
      </c>
      <c r="F364" s="39">
        <f t="shared" si="21"/>
        <v>4.1147999999999998</v>
      </c>
      <c r="G364" s="39">
        <f t="shared" si="22"/>
        <v>39.615754781741025</v>
      </c>
      <c r="I364" s="39"/>
      <c r="K364" s="71"/>
      <c r="N364" s="72">
        <v>21</v>
      </c>
      <c r="O364" s="72">
        <v>32</v>
      </c>
      <c r="P364" s="48" t="s">
        <v>2301</v>
      </c>
    </row>
    <row r="365" spans="1:16" x14ac:dyDescent="0.2">
      <c r="A365" s="113">
        <f t="shared" si="23"/>
        <v>6720130803</v>
      </c>
      <c r="B365" s="37" t="s">
        <v>1130</v>
      </c>
      <c r="C365" s="38">
        <v>41506</v>
      </c>
      <c r="D365" s="39">
        <v>14</v>
      </c>
      <c r="E365" s="39">
        <f>AVERAGE(D355:D365)</f>
        <v>13.772727272727273</v>
      </c>
      <c r="F365" s="39">
        <f t="shared" si="21"/>
        <v>4.2671999999999999</v>
      </c>
      <c r="G365" s="39">
        <f t="shared" si="22"/>
        <v>39.091697029238723</v>
      </c>
      <c r="H365" s="39">
        <f>AVERAGE(G355:G365)</f>
        <v>39.428034327424363</v>
      </c>
      <c r="I365" s="325">
        <v>1.9447593279164128</v>
      </c>
      <c r="J365" s="39">
        <f>AVERAGE(I355:I365)</f>
        <v>2.4314329308726093</v>
      </c>
      <c r="K365" s="71">
        <f t="shared" si="20"/>
        <v>37.125006041731496</v>
      </c>
      <c r="L365" s="39">
        <f>AVERAGE(K355:K365)</f>
        <v>39.118849975929152</v>
      </c>
      <c r="M365" s="45">
        <f>AVERAGE(L365,H365)</f>
        <v>39.273442151676761</v>
      </c>
      <c r="N365" s="72">
        <v>22</v>
      </c>
      <c r="O365" s="72">
        <v>26</v>
      </c>
      <c r="P365" s="48" t="s">
        <v>391</v>
      </c>
    </row>
    <row r="366" spans="1:16" x14ac:dyDescent="0.2">
      <c r="A366" s="37">
        <v>6720140601</v>
      </c>
      <c r="B366" s="37" t="s">
        <v>1130</v>
      </c>
      <c r="C366" s="38">
        <v>41791</v>
      </c>
      <c r="D366" s="39">
        <v>14</v>
      </c>
      <c r="F366" s="39">
        <f t="shared" si="21"/>
        <v>4.2671999999999999</v>
      </c>
      <c r="G366" s="39">
        <f t="shared" si="22"/>
        <v>39.091697029238723</v>
      </c>
      <c r="N366" s="39">
        <v>19</v>
      </c>
      <c r="O366" s="337">
        <v>29</v>
      </c>
      <c r="P366" s="48" t="s">
        <v>2443</v>
      </c>
    </row>
    <row r="367" spans="1:16" x14ac:dyDescent="0.2">
      <c r="A367" s="37">
        <v>6720140602</v>
      </c>
      <c r="B367" s="37" t="s">
        <v>1130</v>
      </c>
      <c r="C367" s="38">
        <v>41799</v>
      </c>
      <c r="D367" s="39">
        <v>19</v>
      </c>
      <c r="F367" s="39">
        <f t="shared" si="21"/>
        <v>5.7911999999999999</v>
      </c>
      <c r="G367" s="39">
        <f t="shared" si="22"/>
        <v>34.691147459206192</v>
      </c>
      <c r="N367" s="39">
        <v>19</v>
      </c>
      <c r="O367" s="337">
        <v>23</v>
      </c>
      <c r="P367" s="48" t="s">
        <v>2444</v>
      </c>
    </row>
    <row r="368" spans="1:16" x14ac:dyDescent="0.2">
      <c r="A368" s="37">
        <v>6720140603</v>
      </c>
      <c r="B368" s="37" t="s">
        <v>1130</v>
      </c>
      <c r="C368" s="38">
        <v>41805</v>
      </c>
      <c r="D368" s="39">
        <v>15</v>
      </c>
      <c r="F368" s="39">
        <f t="shared" si="21"/>
        <v>4.5720000000000001</v>
      </c>
      <c r="G368" s="39">
        <f t="shared" si="22"/>
        <v>38.097509751111744</v>
      </c>
      <c r="N368" s="39">
        <v>20</v>
      </c>
      <c r="O368" s="337">
        <v>24</v>
      </c>
      <c r="P368" s="48" t="s">
        <v>2444</v>
      </c>
    </row>
    <row r="369" spans="1:16" x14ac:dyDescent="0.2">
      <c r="A369" s="37">
        <v>6720140602</v>
      </c>
      <c r="B369" s="37" t="s">
        <v>1130</v>
      </c>
      <c r="C369" s="38">
        <v>41813</v>
      </c>
      <c r="D369" s="39">
        <v>11</v>
      </c>
      <c r="F369" s="39">
        <f t="shared" si="21"/>
        <v>3.3528000000000002</v>
      </c>
      <c r="G369" s="39">
        <f t="shared" si="22"/>
        <v>42.566842267970074</v>
      </c>
      <c r="N369" s="39">
        <v>20</v>
      </c>
      <c r="O369" s="337">
        <v>23</v>
      </c>
      <c r="P369" s="48" t="s">
        <v>894</v>
      </c>
    </row>
    <row r="370" spans="1:16" x14ac:dyDescent="0.2">
      <c r="A370" s="37">
        <v>6720140601</v>
      </c>
      <c r="B370" s="37" t="s">
        <v>1130</v>
      </c>
      <c r="C370" s="38">
        <v>41819</v>
      </c>
      <c r="D370" s="39">
        <v>16</v>
      </c>
      <c r="F370" s="39">
        <f t="shared" si="21"/>
        <v>4.8768000000000002</v>
      </c>
      <c r="G370" s="39">
        <f t="shared" si="22"/>
        <v>37.167509661519347</v>
      </c>
      <c r="N370" s="39">
        <v>22</v>
      </c>
      <c r="O370" s="337">
        <v>29</v>
      </c>
      <c r="P370" s="48" t="s">
        <v>1803</v>
      </c>
    </row>
    <row r="371" spans="1:16" x14ac:dyDescent="0.2">
      <c r="A371" s="37">
        <v>6720140701</v>
      </c>
      <c r="B371" s="37" t="s">
        <v>1130</v>
      </c>
      <c r="C371" s="38">
        <v>41826</v>
      </c>
      <c r="D371" s="39">
        <v>13.5</v>
      </c>
      <c r="F371" s="39">
        <f t="shared" si="21"/>
        <v>4.1147999999999998</v>
      </c>
      <c r="G371" s="39">
        <f t="shared" si="22"/>
        <v>39.615754781741025</v>
      </c>
      <c r="N371" s="39">
        <v>22</v>
      </c>
      <c r="O371" s="337">
        <v>22</v>
      </c>
      <c r="P371" s="48" t="s">
        <v>2445</v>
      </c>
    </row>
    <row r="372" spans="1:16" x14ac:dyDescent="0.2">
      <c r="A372" s="37">
        <v>6720140702</v>
      </c>
      <c r="B372" s="37" t="s">
        <v>1130</v>
      </c>
      <c r="C372" s="38">
        <v>41833</v>
      </c>
      <c r="D372" s="39">
        <v>16</v>
      </c>
      <c r="F372" s="39">
        <f t="shared" si="21"/>
        <v>4.8768000000000002</v>
      </c>
      <c r="G372" s="39">
        <f t="shared" si="22"/>
        <v>37.167509661519347</v>
      </c>
      <c r="N372" s="39">
        <v>23</v>
      </c>
      <c r="O372" s="337">
        <v>24</v>
      </c>
      <c r="P372" s="48" t="s">
        <v>2446</v>
      </c>
    </row>
    <row r="373" spans="1:16" x14ac:dyDescent="0.2">
      <c r="A373" s="37">
        <v>6720140703</v>
      </c>
      <c r="B373" s="37" t="s">
        <v>1130</v>
      </c>
      <c r="C373" s="38">
        <v>41840</v>
      </c>
      <c r="D373" s="39">
        <v>15.5</v>
      </c>
      <c r="F373" s="39">
        <f t="shared" si="21"/>
        <v>4.7244000000000002</v>
      </c>
      <c r="G373" s="39">
        <f t="shared" si="22"/>
        <v>37.625008404232446</v>
      </c>
      <c r="N373" s="39">
        <v>22</v>
      </c>
      <c r="O373" s="337">
        <v>29</v>
      </c>
      <c r="P373" s="48" t="s">
        <v>425</v>
      </c>
    </row>
    <row r="374" spans="1:16" x14ac:dyDescent="0.2">
      <c r="A374" s="37">
        <v>6720140704</v>
      </c>
      <c r="B374" s="37" t="s">
        <v>1130</v>
      </c>
      <c r="C374" s="38">
        <v>41847</v>
      </c>
      <c r="D374" s="39">
        <v>13</v>
      </c>
      <c r="F374" s="39">
        <f t="shared" si="21"/>
        <v>3.9624000000000001</v>
      </c>
      <c r="G374" s="39">
        <f t="shared" si="22"/>
        <v>40.159592907973853</v>
      </c>
      <c r="N374" s="39">
        <v>22</v>
      </c>
      <c r="O374" s="337">
        <v>22</v>
      </c>
      <c r="P374" s="48" t="s">
        <v>2447</v>
      </c>
    </row>
    <row r="375" spans="1:16" x14ac:dyDescent="0.2">
      <c r="A375" s="36">
        <v>6720140801</v>
      </c>
      <c r="B375" s="37" t="s">
        <v>1130</v>
      </c>
      <c r="C375" s="38">
        <v>41855</v>
      </c>
      <c r="D375" s="39">
        <v>13</v>
      </c>
      <c r="F375" s="39">
        <f t="shared" si="21"/>
        <v>3.9624000000000001</v>
      </c>
      <c r="G375" s="39">
        <f t="shared" si="22"/>
        <v>40.159592907973853</v>
      </c>
      <c r="N375" s="39">
        <v>23</v>
      </c>
      <c r="O375" s="337">
        <v>27</v>
      </c>
      <c r="P375" s="48" t="s">
        <v>2448</v>
      </c>
    </row>
    <row r="376" spans="1:16" x14ac:dyDescent="0.2">
      <c r="A376" s="36">
        <v>6720140802</v>
      </c>
      <c r="B376" s="37" t="s">
        <v>1130</v>
      </c>
      <c r="C376" s="38">
        <v>41861</v>
      </c>
      <c r="D376" s="39">
        <v>12</v>
      </c>
      <c r="F376" s="39">
        <f t="shared" si="21"/>
        <v>3.6576000000000004</v>
      </c>
      <c r="G376" s="39">
        <f t="shared" si="22"/>
        <v>41.313008325549511</v>
      </c>
      <c r="N376" s="39">
        <v>23</v>
      </c>
      <c r="O376" s="337">
        <v>27</v>
      </c>
      <c r="P376" s="48" t="s">
        <v>2449</v>
      </c>
    </row>
    <row r="377" spans="1:16" x14ac:dyDescent="0.2">
      <c r="A377" s="36">
        <v>6720140803</v>
      </c>
      <c r="B377" s="37" t="s">
        <v>1130</v>
      </c>
      <c r="C377" s="366">
        <v>41868</v>
      </c>
      <c r="D377" s="39">
        <v>11.5</v>
      </c>
      <c r="F377" s="39">
        <f t="shared" si="21"/>
        <v>3.5052000000000003</v>
      </c>
      <c r="G377" s="39">
        <f t="shared" si="22"/>
        <v>41.926292369324358</v>
      </c>
      <c r="N377" s="39">
        <v>20</v>
      </c>
      <c r="O377" s="337">
        <v>19</v>
      </c>
      <c r="P377" s="48" t="s">
        <v>2450</v>
      </c>
    </row>
    <row r="378" spans="1:16" x14ac:dyDescent="0.2">
      <c r="A378" s="36">
        <v>6720140804</v>
      </c>
      <c r="B378" s="37" t="s">
        <v>1130</v>
      </c>
      <c r="C378" s="38">
        <v>41875</v>
      </c>
      <c r="D378" s="39">
        <v>12</v>
      </c>
      <c r="F378" s="39">
        <f t="shared" si="21"/>
        <v>3.6576000000000004</v>
      </c>
      <c r="G378" s="39">
        <f t="shared" si="22"/>
        <v>41.313008325549511</v>
      </c>
      <c r="N378" s="39">
        <v>21</v>
      </c>
      <c r="O378" s="337">
        <v>21</v>
      </c>
      <c r="P378" s="48" t="s">
        <v>2447</v>
      </c>
    </row>
    <row r="379" spans="1:16" x14ac:dyDescent="0.2">
      <c r="A379" s="36">
        <v>6720140805</v>
      </c>
      <c r="B379" s="37" t="s">
        <v>1130</v>
      </c>
      <c r="C379" s="38">
        <v>41882</v>
      </c>
      <c r="D379" s="39">
        <v>12</v>
      </c>
      <c r="E379" s="39">
        <f>AVERAGE(D366:D379)</f>
        <v>13.821428571428571</v>
      </c>
      <c r="F379" s="39">
        <f t="shared" si="21"/>
        <v>3.6576000000000004</v>
      </c>
      <c r="G379" s="39">
        <f t="shared" si="22"/>
        <v>41.313008325549511</v>
      </c>
      <c r="H379" s="39">
        <f>AVERAGE(G366:G379)</f>
        <v>39.443391584175679</v>
      </c>
      <c r="N379" s="39">
        <v>20</v>
      </c>
      <c r="O379" s="337">
        <v>21</v>
      </c>
      <c r="P379" s="48" t="s">
        <v>2451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5"/>
  <sheetViews>
    <sheetView workbookViewId="0">
      <pane ySplit="1" topLeftCell="A592" activePane="bottomLeft" state="frozen"/>
      <selection pane="bottomLeft" activeCell="A628" sqref="A628"/>
    </sheetView>
  </sheetViews>
  <sheetFormatPr defaultRowHeight="12.75" x14ac:dyDescent="0.2"/>
  <cols>
    <col min="1" max="1" width="23" customWidth="1"/>
    <col min="4" max="4" width="9.140625" style="1"/>
    <col min="5" max="5" width="81" customWidth="1"/>
  </cols>
  <sheetData>
    <row r="1" spans="1:5" s="13" customFormat="1" x14ac:dyDescent="0.2">
      <c r="A1" s="13" t="s">
        <v>292</v>
      </c>
      <c r="B1" s="13" t="s">
        <v>293</v>
      </c>
      <c r="C1" s="32" t="s">
        <v>294</v>
      </c>
      <c r="D1" s="33" t="s">
        <v>295</v>
      </c>
      <c r="E1" s="13" t="s">
        <v>264</v>
      </c>
    </row>
    <row r="2" spans="1:5" s="13" customFormat="1" x14ac:dyDescent="0.2">
      <c r="A2" s="8" t="s">
        <v>296</v>
      </c>
      <c r="B2" s="8" t="s">
        <v>297</v>
      </c>
      <c r="C2" s="8">
        <v>1992</v>
      </c>
      <c r="D2" s="22">
        <v>44</v>
      </c>
    </row>
    <row r="3" spans="1:5" s="13" customFormat="1" x14ac:dyDescent="0.2">
      <c r="A3" s="8" t="s">
        <v>296</v>
      </c>
      <c r="B3" s="8" t="s">
        <v>297</v>
      </c>
      <c r="C3" s="8">
        <v>1994</v>
      </c>
      <c r="D3" s="22">
        <v>48</v>
      </c>
    </row>
    <row r="4" spans="1:5" x14ac:dyDescent="0.2">
      <c r="A4" t="s">
        <v>296</v>
      </c>
      <c r="B4" t="s">
        <v>297</v>
      </c>
      <c r="C4">
        <v>2000</v>
      </c>
      <c r="D4" s="1">
        <v>45</v>
      </c>
    </row>
    <row r="5" spans="1:5" x14ac:dyDescent="0.2">
      <c r="A5" t="s">
        <v>296</v>
      </c>
      <c r="B5" t="s">
        <v>297</v>
      </c>
      <c r="C5">
        <v>2001</v>
      </c>
      <c r="D5" s="1">
        <v>45</v>
      </c>
    </row>
    <row r="6" spans="1:5" x14ac:dyDescent="0.2">
      <c r="A6" t="s">
        <v>296</v>
      </c>
      <c r="B6" t="s">
        <v>297</v>
      </c>
      <c r="C6">
        <v>2002</v>
      </c>
      <c r="D6" s="1">
        <v>44</v>
      </c>
    </row>
    <row r="7" spans="1:5" x14ac:dyDescent="0.2">
      <c r="A7" t="s">
        <v>296</v>
      </c>
      <c r="B7" t="s">
        <v>297</v>
      </c>
      <c r="C7">
        <v>2003</v>
      </c>
      <c r="D7" s="1">
        <v>44</v>
      </c>
    </row>
    <row r="8" spans="1:5" ht="13.5" customHeight="1" x14ac:dyDescent="0.2">
      <c r="A8" t="s">
        <v>296</v>
      </c>
      <c r="B8" t="s">
        <v>297</v>
      </c>
      <c r="C8">
        <v>2004</v>
      </c>
      <c r="D8" s="21">
        <v>45</v>
      </c>
    </row>
    <row r="9" spans="1:5" x14ac:dyDescent="0.2">
      <c r="A9" t="s">
        <v>296</v>
      </c>
      <c r="B9" t="s">
        <v>297</v>
      </c>
      <c r="C9">
        <v>2005</v>
      </c>
      <c r="D9" s="21">
        <v>45</v>
      </c>
    </row>
    <row r="10" spans="1:5" x14ac:dyDescent="0.2">
      <c r="A10" t="s">
        <v>296</v>
      </c>
      <c r="B10" t="s">
        <v>297</v>
      </c>
      <c r="C10">
        <v>2006</v>
      </c>
      <c r="D10" s="21">
        <v>44</v>
      </c>
    </row>
    <row r="11" spans="1:5" x14ac:dyDescent="0.2">
      <c r="A11" t="s">
        <v>296</v>
      </c>
      <c r="B11" t="s">
        <v>297</v>
      </c>
      <c r="C11">
        <v>2007</v>
      </c>
      <c r="D11" s="21">
        <v>44</v>
      </c>
    </row>
    <row r="12" spans="1:5" x14ac:dyDescent="0.2">
      <c r="A12" t="s">
        <v>296</v>
      </c>
      <c r="B12" t="s">
        <v>297</v>
      </c>
      <c r="C12">
        <v>2008</v>
      </c>
      <c r="D12" s="21">
        <v>44</v>
      </c>
    </row>
    <row r="13" spans="1:5" x14ac:dyDescent="0.2">
      <c r="A13" t="s">
        <v>296</v>
      </c>
      <c r="B13" t="s">
        <v>297</v>
      </c>
      <c r="C13">
        <v>2009</v>
      </c>
      <c r="D13" s="21">
        <v>43</v>
      </c>
    </row>
    <row r="14" spans="1:5" x14ac:dyDescent="0.2">
      <c r="A14" t="s">
        <v>296</v>
      </c>
      <c r="B14" t="s">
        <v>297</v>
      </c>
      <c r="C14">
        <v>2010</v>
      </c>
      <c r="D14" s="21">
        <v>44</v>
      </c>
    </row>
    <row r="16" spans="1:5" x14ac:dyDescent="0.2">
      <c r="A16" t="s">
        <v>194</v>
      </c>
      <c r="B16" t="s">
        <v>297</v>
      </c>
      <c r="C16">
        <v>1990</v>
      </c>
      <c r="D16" s="1">
        <v>41</v>
      </c>
    </row>
    <row r="17" spans="1:4" x14ac:dyDescent="0.2">
      <c r="A17" t="s">
        <v>194</v>
      </c>
      <c r="B17" t="s">
        <v>297</v>
      </c>
      <c r="C17">
        <v>1991</v>
      </c>
      <c r="D17" s="1">
        <v>40</v>
      </c>
    </row>
    <row r="18" spans="1:4" x14ac:dyDescent="0.2">
      <c r="A18" t="s">
        <v>194</v>
      </c>
      <c r="B18" t="s">
        <v>297</v>
      </c>
      <c r="C18">
        <v>1992</v>
      </c>
      <c r="D18" s="1">
        <v>42</v>
      </c>
    </row>
    <row r="19" spans="1:4" x14ac:dyDescent="0.2">
      <c r="A19" t="s">
        <v>194</v>
      </c>
      <c r="B19" t="s">
        <v>297</v>
      </c>
      <c r="C19">
        <v>1993</v>
      </c>
      <c r="D19" s="1">
        <v>42</v>
      </c>
    </row>
    <row r="20" spans="1:4" x14ac:dyDescent="0.2">
      <c r="A20" t="s">
        <v>194</v>
      </c>
      <c r="B20" t="s">
        <v>297</v>
      </c>
      <c r="C20">
        <v>1994</v>
      </c>
      <c r="D20" s="1">
        <v>42</v>
      </c>
    </row>
    <row r="21" spans="1:4" x14ac:dyDescent="0.2">
      <c r="A21" t="s">
        <v>194</v>
      </c>
      <c r="B21" t="s">
        <v>297</v>
      </c>
      <c r="C21">
        <v>1995</v>
      </c>
      <c r="D21" s="1">
        <v>42</v>
      </c>
    </row>
    <row r="22" spans="1:4" x14ac:dyDescent="0.2">
      <c r="A22" t="s">
        <v>194</v>
      </c>
      <c r="B22" t="s">
        <v>297</v>
      </c>
      <c r="C22">
        <v>1996</v>
      </c>
      <c r="D22" s="1">
        <v>43</v>
      </c>
    </row>
    <row r="23" spans="1:4" x14ac:dyDescent="0.2">
      <c r="A23" t="s">
        <v>194</v>
      </c>
      <c r="B23" t="s">
        <v>297</v>
      </c>
      <c r="C23">
        <v>1997</v>
      </c>
      <c r="D23" s="1">
        <v>42</v>
      </c>
    </row>
    <row r="24" spans="1:4" x14ac:dyDescent="0.2">
      <c r="A24" t="s">
        <v>194</v>
      </c>
      <c r="B24" t="s">
        <v>297</v>
      </c>
      <c r="C24">
        <v>1998</v>
      </c>
      <c r="D24" s="1">
        <v>41</v>
      </c>
    </row>
    <row r="25" spans="1:4" x14ac:dyDescent="0.2">
      <c r="A25" t="s">
        <v>194</v>
      </c>
      <c r="B25" t="s">
        <v>297</v>
      </c>
      <c r="C25">
        <v>1999</v>
      </c>
      <c r="D25" s="1">
        <v>43</v>
      </c>
    </row>
    <row r="26" spans="1:4" x14ac:dyDescent="0.2">
      <c r="A26" t="s">
        <v>194</v>
      </c>
      <c r="B26" t="s">
        <v>297</v>
      </c>
      <c r="C26">
        <v>2000</v>
      </c>
      <c r="D26" s="1">
        <v>42</v>
      </c>
    </row>
    <row r="27" spans="1:4" x14ac:dyDescent="0.2">
      <c r="A27" t="s">
        <v>194</v>
      </c>
      <c r="B27" t="s">
        <v>297</v>
      </c>
      <c r="C27">
        <v>2002</v>
      </c>
      <c r="D27" s="1">
        <v>39</v>
      </c>
    </row>
    <row r="28" spans="1:4" x14ac:dyDescent="0.2">
      <c r="A28" t="s">
        <v>194</v>
      </c>
      <c r="B28" t="s">
        <v>297</v>
      </c>
      <c r="C28">
        <v>2003</v>
      </c>
      <c r="D28" s="1">
        <v>38</v>
      </c>
    </row>
    <row r="30" spans="1:4" x14ac:dyDescent="0.2">
      <c r="A30" t="s">
        <v>195</v>
      </c>
      <c r="B30" t="s">
        <v>297</v>
      </c>
      <c r="C30">
        <v>2003</v>
      </c>
      <c r="D30" s="1">
        <v>40</v>
      </c>
    </row>
    <row r="32" spans="1:4" x14ac:dyDescent="0.2">
      <c r="A32" t="s">
        <v>298</v>
      </c>
      <c r="B32" t="s">
        <v>297</v>
      </c>
      <c r="C32">
        <v>1974</v>
      </c>
      <c r="D32" s="1">
        <v>44</v>
      </c>
    </row>
    <row r="33" spans="1:4" x14ac:dyDescent="0.2">
      <c r="A33" t="s">
        <v>298</v>
      </c>
      <c r="B33" t="s">
        <v>297</v>
      </c>
      <c r="C33">
        <v>1978</v>
      </c>
      <c r="D33" s="1">
        <v>44</v>
      </c>
    </row>
    <row r="34" spans="1:4" x14ac:dyDescent="0.2">
      <c r="A34" t="s">
        <v>298</v>
      </c>
      <c r="B34" t="s">
        <v>297</v>
      </c>
      <c r="C34">
        <v>1984</v>
      </c>
      <c r="D34" s="1">
        <v>43</v>
      </c>
    </row>
    <row r="35" spans="1:4" x14ac:dyDescent="0.2">
      <c r="A35" t="s">
        <v>298</v>
      </c>
      <c r="B35" t="s">
        <v>297</v>
      </c>
      <c r="C35">
        <v>1985</v>
      </c>
      <c r="D35" s="1">
        <v>42</v>
      </c>
    </row>
    <row r="36" spans="1:4" x14ac:dyDescent="0.2">
      <c r="A36" t="s">
        <v>298</v>
      </c>
      <c r="B36" t="s">
        <v>297</v>
      </c>
      <c r="C36">
        <v>1986</v>
      </c>
      <c r="D36" s="1">
        <v>43</v>
      </c>
    </row>
    <row r="37" spans="1:4" x14ac:dyDescent="0.2">
      <c r="A37" t="s">
        <v>298</v>
      </c>
      <c r="B37" t="s">
        <v>297</v>
      </c>
      <c r="C37">
        <v>1987</v>
      </c>
      <c r="D37" s="1">
        <v>41</v>
      </c>
    </row>
    <row r="38" spans="1:4" x14ac:dyDescent="0.2">
      <c r="A38" t="s">
        <v>298</v>
      </c>
      <c r="B38" t="s">
        <v>297</v>
      </c>
      <c r="C38">
        <v>1988</v>
      </c>
      <c r="D38" s="1">
        <v>44</v>
      </c>
    </row>
    <row r="39" spans="1:4" x14ac:dyDescent="0.2">
      <c r="A39" t="s">
        <v>298</v>
      </c>
      <c r="B39" t="s">
        <v>297</v>
      </c>
      <c r="C39">
        <v>1989</v>
      </c>
      <c r="D39" s="1">
        <v>43</v>
      </c>
    </row>
    <row r="40" spans="1:4" x14ac:dyDescent="0.2">
      <c r="A40" t="s">
        <v>298</v>
      </c>
      <c r="B40" t="s">
        <v>297</v>
      </c>
      <c r="C40">
        <v>1990</v>
      </c>
      <c r="D40" s="1">
        <v>42</v>
      </c>
    </row>
    <row r="41" spans="1:4" x14ac:dyDescent="0.2">
      <c r="A41" t="s">
        <v>298</v>
      </c>
      <c r="B41" t="s">
        <v>297</v>
      </c>
      <c r="C41">
        <v>1991</v>
      </c>
      <c r="D41" s="1">
        <v>43</v>
      </c>
    </row>
    <row r="42" spans="1:4" x14ac:dyDescent="0.2">
      <c r="A42" t="s">
        <v>298</v>
      </c>
      <c r="B42" t="s">
        <v>297</v>
      </c>
      <c r="C42">
        <v>1992</v>
      </c>
      <c r="D42" s="1">
        <v>41</v>
      </c>
    </row>
    <row r="43" spans="1:4" x14ac:dyDescent="0.2">
      <c r="A43" t="s">
        <v>298</v>
      </c>
      <c r="B43" t="s">
        <v>297</v>
      </c>
      <c r="C43">
        <v>1993</v>
      </c>
      <c r="D43" s="1">
        <v>40</v>
      </c>
    </row>
    <row r="44" spans="1:4" x14ac:dyDescent="0.2">
      <c r="A44" t="s">
        <v>298</v>
      </c>
      <c r="B44" t="s">
        <v>297</v>
      </c>
      <c r="C44">
        <v>1994</v>
      </c>
      <c r="D44" s="1">
        <v>40</v>
      </c>
    </row>
    <row r="45" spans="1:4" x14ac:dyDescent="0.2">
      <c r="A45" t="s">
        <v>298</v>
      </c>
      <c r="B45" t="s">
        <v>297</v>
      </c>
      <c r="C45">
        <v>1995</v>
      </c>
      <c r="D45" s="1">
        <v>42</v>
      </c>
    </row>
    <row r="46" spans="1:4" x14ac:dyDescent="0.2">
      <c r="A46" t="s">
        <v>298</v>
      </c>
      <c r="B46" t="s">
        <v>297</v>
      </c>
      <c r="C46">
        <v>1996</v>
      </c>
      <c r="D46" s="1">
        <v>40</v>
      </c>
    </row>
    <row r="47" spans="1:4" x14ac:dyDescent="0.2">
      <c r="A47" t="s">
        <v>298</v>
      </c>
      <c r="B47" t="s">
        <v>297</v>
      </c>
      <c r="C47">
        <v>1997</v>
      </c>
      <c r="D47" s="1">
        <v>39</v>
      </c>
    </row>
    <row r="48" spans="1:4" x14ac:dyDescent="0.2">
      <c r="A48" t="s">
        <v>298</v>
      </c>
      <c r="B48" t="s">
        <v>297</v>
      </c>
      <c r="C48">
        <v>1998</v>
      </c>
      <c r="D48" s="1">
        <v>45</v>
      </c>
    </row>
    <row r="49" spans="1:4" x14ac:dyDescent="0.2">
      <c r="A49" t="s">
        <v>298</v>
      </c>
      <c r="B49" t="s">
        <v>297</v>
      </c>
      <c r="C49">
        <v>2000</v>
      </c>
      <c r="D49" s="1">
        <v>43</v>
      </c>
    </row>
    <row r="50" spans="1:4" x14ac:dyDescent="0.2">
      <c r="A50" t="s">
        <v>298</v>
      </c>
      <c r="B50" t="s">
        <v>297</v>
      </c>
      <c r="C50">
        <v>2001</v>
      </c>
      <c r="D50" s="1">
        <v>43</v>
      </c>
    </row>
    <row r="51" spans="1:4" x14ac:dyDescent="0.2">
      <c r="A51" t="s">
        <v>298</v>
      </c>
      <c r="B51" t="s">
        <v>297</v>
      </c>
      <c r="C51">
        <v>2002</v>
      </c>
      <c r="D51" s="1">
        <v>41</v>
      </c>
    </row>
    <row r="52" spans="1:4" x14ac:dyDescent="0.2">
      <c r="A52" t="s">
        <v>298</v>
      </c>
      <c r="B52" t="s">
        <v>297</v>
      </c>
      <c r="C52">
        <v>2003</v>
      </c>
      <c r="D52" s="1">
        <v>40</v>
      </c>
    </row>
    <row r="53" spans="1:4" x14ac:dyDescent="0.2">
      <c r="A53" t="s">
        <v>298</v>
      </c>
      <c r="B53" t="s">
        <v>297</v>
      </c>
      <c r="C53">
        <v>2004</v>
      </c>
      <c r="D53" s="21">
        <v>42</v>
      </c>
    </row>
    <row r="54" spans="1:4" x14ac:dyDescent="0.2">
      <c r="A54" t="s">
        <v>298</v>
      </c>
      <c r="B54" t="s">
        <v>297</v>
      </c>
      <c r="C54">
        <v>2005</v>
      </c>
      <c r="D54" s="21">
        <v>40</v>
      </c>
    </row>
    <row r="55" spans="1:4" x14ac:dyDescent="0.2">
      <c r="A55" t="s">
        <v>298</v>
      </c>
      <c r="B55" t="s">
        <v>297</v>
      </c>
      <c r="C55">
        <v>2006</v>
      </c>
      <c r="D55" s="21">
        <v>38</v>
      </c>
    </row>
    <row r="56" spans="1:4" x14ac:dyDescent="0.2">
      <c r="A56" t="s">
        <v>298</v>
      </c>
      <c r="B56" t="s">
        <v>297</v>
      </c>
      <c r="C56">
        <v>2007</v>
      </c>
      <c r="D56" s="21">
        <v>38</v>
      </c>
    </row>
    <row r="57" spans="1:4" x14ac:dyDescent="0.2">
      <c r="A57" t="s">
        <v>298</v>
      </c>
      <c r="B57" t="s">
        <v>297</v>
      </c>
      <c r="C57">
        <v>2008</v>
      </c>
      <c r="D57" s="21">
        <v>39</v>
      </c>
    </row>
    <row r="58" spans="1:4" x14ac:dyDescent="0.2">
      <c r="A58" t="s">
        <v>298</v>
      </c>
      <c r="B58" t="s">
        <v>297</v>
      </c>
      <c r="C58">
        <v>2009</v>
      </c>
      <c r="D58" s="21">
        <v>39</v>
      </c>
    </row>
    <row r="59" spans="1:4" x14ac:dyDescent="0.2">
      <c r="A59" t="s">
        <v>298</v>
      </c>
      <c r="B59" t="s">
        <v>297</v>
      </c>
      <c r="C59">
        <v>2010</v>
      </c>
      <c r="D59" s="21">
        <v>41</v>
      </c>
    </row>
    <row r="61" spans="1:4" x14ac:dyDescent="0.2">
      <c r="A61" t="s">
        <v>299</v>
      </c>
      <c r="B61" t="s">
        <v>297</v>
      </c>
      <c r="C61">
        <v>1974</v>
      </c>
      <c r="D61" s="1">
        <v>42</v>
      </c>
    </row>
    <row r="62" spans="1:4" x14ac:dyDescent="0.2">
      <c r="A62" t="s">
        <v>299</v>
      </c>
      <c r="B62" t="s">
        <v>297</v>
      </c>
      <c r="C62">
        <v>1978</v>
      </c>
      <c r="D62" s="1">
        <v>42</v>
      </c>
    </row>
    <row r="63" spans="1:4" x14ac:dyDescent="0.2">
      <c r="A63" t="s">
        <v>299</v>
      </c>
      <c r="B63" t="s">
        <v>297</v>
      </c>
      <c r="C63">
        <v>1979</v>
      </c>
      <c r="D63" s="1">
        <v>40</v>
      </c>
    </row>
    <row r="64" spans="1:4" x14ac:dyDescent="0.2">
      <c r="A64" t="s">
        <v>299</v>
      </c>
      <c r="B64" t="s">
        <v>297</v>
      </c>
      <c r="C64">
        <v>1984</v>
      </c>
      <c r="D64" s="1">
        <v>40</v>
      </c>
    </row>
    <row r="65" spans="1:4" x14ac:dyDescent="0.2">
      <c r="A65" t="s">
        <v>299</v>
      </c>
      <c r="B65" t="s">
        <v>297</v>
      </c>
      <c r="C65">
        <v>1985</v>
      </c>
      <c r="D65" s="1">
        <v>39</v>
      </c>
    </row>
    <row r="66" spans="1:4" x14ac:dyDescent="0.2">
      <c r="A66" t="s">
        <v>299</v>
      </c>
      <c r="B66" t="s">
        <v>297</v>
      </c>
      <c r="C66">
        <v>1986</v>
      </c>
      <c r="D66" s="1">
        <v>37</v>
      </c>
    </row>
    <row r="67" spans="1:4" x14ac:dyDescent="0.2">
      <c r="A67" t="s">
        <v>299</v>
      </c>
      <c r="B67" t="s">
        <v>297</v>
      </c>
      <c r="C67">
        <v>1987</v>
      </c>
      <c r="D67" s="1">
        <v>40</v>
      </c>
    </row>
    <row r="68" spans="1:4" x14ac:dyDescent="0.2">
      <c r="A68" t="s">
        <v>299</v>
      </c>
      <c r="B68" t="s">
        <v>297</v>
      </c>
      <c r="C68">
        <v>1988</v>
      </c>
      <c r="D68" s="1">
        <v>45</v>
      </c>
    </row>
    <row r="69" spans="1:4" x14ac:dyDescent="0.2">
      <c r="A69" t="s">
        <v>299</v>
      </c>
      <c r="B69" t="s">
        <v>297</v>
      </c>
      <c r="C69">
        <v>1989</v>
      </c>
      <c r="D69" s="1">
        <v>43</v>
      </c>
    </row>
    <row r="70" spans="1:4" x14ac:dyDescent="0.2">
      <c r="A70" t="s">
        <v>299</v>
      </c>
      <c r="B70" t="s">
        <v>297</v>
      </c>
      <c r="C70">
        <v>1990</v>
      </c>
      <c r="D70" s="1">
        <v>45</v>
      </c>
    </row>
    <row r="71" spans="1:4" x14ac:dyDescent="0.2">
      <c r="A71" t="s">
        <v>299</v>
      </c>
      <c r="B71" t="s">
        <v>297</v>
      </c>
      <c r="C71">
        <v>1991</v>
      </c>
      <c r="D71" s="1">
        <v>44.394174949959734</v>
      </c>
    </row>
    <row r="72" spans="1:4" x14ac:dyDescent="0.2">
      <c r="A72" t="s">
        <v>299</v>
      </c>
      <c r="B72" t="s">
        <v>297</v>
      </c>
      <c r="C72">
        <v>1992</v>
      </c>
      <c r="D72" s="1">
        <v>43</v>
      </c>
    </row>
    <row r="73" spans="1:4" x14ac:dyDescent="0.2">
      <c r="A73" t="s">
        <v>299</v>
      </c>
      <c r="B73" t="s">
        <v>297</v>
      </c>
      <c r="C73">
        <v>1993</v>
      </c>
      <c r="D73" s="1">
        <v>34</v>
      </c>
    </row>
    <row r="74" spans="1:4" x14ac:dyDescent="0.2">
      <c r="A74" t="s">
        <v>299</v>
      </c>
      <c r="B74" t="s">
        <v>297</v>
      </c>
      <c r="C74">
        <v>1994</v>
      </c>
      <c r="D74" s="1">
        <v>42</v>
      </c>
    </row>
    <row r="75" spans="1:4" x14ac:dyDescent="0.2">
      <c r="A75" t="s">
        <v>299</v>
      </c>
      <c r="B75" t="s">
        <v>297</v>
      </c>
      <c r="C75">
        <v>1995</v>
      </c>
      <c r="D75" s="1">
        <v>38</v>
      </c>
    </row>
    <row r="76" spans="1:4" x14ac:dyDescent="0.2">
      <c r="A76" t="s">
        <v>299</v>
      </c>
      <c r="B76" t="s">
        <v>297</v>
      </c>
      <c r="C76">
        <v>1996</v>
      </c>
      <c r="D76" s="21">
        <v>38</v>
      </c>
    </row>
    <row r="77" spans="1:4" x14ac:dyDescent="0.2">
      <c r="A77" t="s">
        <v>299</v>
      </c>
      <c r="B77" t="s">
        <v>297</v>
      </c>
      <c r="C77">
        <v>1997</v>
      </c>
      <c r="D77" s="21">
        <v>38</v>
      </c>
    </row>
    <row r="78" spans="1:4" x14ac:dyDescent="0.2">
      <c r="A78" t="s">
        <v>299</v>
      </c>
      <c r="B78" t="s">
        <v>297</v>
      </c>
      <c r="C78">
        <v>1998</v>
      </c>
      <c r="D78" s="1">
        <v>40</v>
      </c>
    </row>
    <row r="79" spans="1:4" x14ac:dyDescent="0.2">
      <c r="A79" t="s">
        <v>299</v>
      </c>
      <c r="B79" t="s">
        <v>297</v>
      </c>
      <c r="C79">
        <v>1999</v>
      </c>
      <c r="D79" s="1">
        <v>38</v>
      </c>
    </row>
    <row r="80" spans="1:4" x14ac:dyDescent="0.2">
      <c r="A80" t="s">
        <v>299</v>
      </c>
      <c r="B80" t="s">
        <v>297</v>
      </c>
      <c r="C80">
        <v>2000</v>
      </c>
      <c r="D80" s="1">
        <v>38</v>
      </c>
    </row>
    <row r="81" spans="1:5" x14ac:dyDescent="0.2">
      <c r="A81" t="s">
        <v>299</v>
      </c>
      <c r="B81" t="s">
        <v>297</v>
      </c>
      <c r="C81">
        <v>2001</v>
      </c>
      <c r="D81" s="1">
        <v>36</v>
      </c>
    </row>
    <row r="82" spans="1:5" x14ac:dyDescent="0.2">
      <c r="A82" t="s">
        <v>299</v>
      </c>
      <c r="B82" t="s">
        <v>297</v>
      </c>
      <c r="C82">
        <v>2002</v>
      </c>
      <c r="D82" s="1">
        <v>34</v>
      </c>
    </row>
    <row r="83" spans="1:5" x14ac:dyDescent="0.2">
      <c r="A83" t="s">
        <v>299</v>
      </c>
      <c r="B83" t="s">
        <v>297</v>
      </c>
      <c r="C83">
        <v>2003</v>
      </c>
      <c r="D83" s="1">
        <v>35</v>
      </c>
    </row>
    <row r="84" spans="1:5" x14ac:dyDescent="0.2">
      <c r="A84" t="s">
        <v>299</v>
      </c>
      <c r="B84" t="s">
        <v>297</v>
      </c>
      <c r="C84">
        <v>2004</v>
      </c>
      <c r="D84" s="21">
        <v>34</v>
      </c>
    </row>
    <row r="85" spans="1:5" x14ac:dyDescent="0.2">
      <c r="A85" t="s">
        <v>299</v>
      </c>
      <c r="B85" t="s">
        <v>297</v>
      </c>
      <c r="C85">
        <v>2005</v>
      </c>
      <c r="D85" s="1">
        <v>37</v>
      </c>
    </row>
    <row r="86" spans="1:5" x14ac:dyDescent="0.2">
      <c r="A86" t="s">
        <v>299</v>
      </c>
      <c r="B86" t="s">
        <v>297</v>
      </c>
      <c r="C86">
        <v>2006</v>
      </c>
      <c r="D86" s="1">
        <v>36</v>
      </c>
    </row>
    <row r="87" spans="1:5" x14ac:dyDescent="0.2">
      <c r="A87" t="s">
        <v>299</v>
      </c>
      <c r="B87" t="s">
        <v>297</v>
      </c>
      <c r="C87">
        <v>2007</v>
      </c>
      <c r="D87" s="1">
        <v>36</v>
      </c>
    </row>
    <row r="88" spans="1:5" x14ac:dyDescent="0.2">
      <c r="A88" t="s">
        <v>299</v>
      </c>
      <c r="B88" t="s">
        <v>297</v>
      </c>
      <c r="C88">
        <v>2008</v>
      </c>
      <c r="D88" s="1">
        <v>37</v>
      </c>
    </row>
    <row r="89" spans="1:5" x14ac:dyDescent="0.2">
      <c r="A89" t="s">
        <v>299</v>
      </c>
      <c r="B89" t="s">
        <v>297</v>
      </c>
      <c r="C89">
        <v>2009</v>
      </c>
      <c r="D89" s="1">
        <v>36</v>
      </c>
    </row>
    <row r="90" spans="1:5" x14ac:dyDescent="0.2">
      <c r="A90" t="s">
        <v>299</v>
      </c>
      <c r="B90" t="s">
        <v>297</v>
      </c>
      <c r="C90">
        <v>2010</v>
      </c>
      <c r="D90" s="1">
        <v>37</v>
      </c>
    </row>
    <row r="92" spans="1:5" x14ac:dyDescent="0.2">
      <c r="A92" t="s">
        <v>299</v>
      </c>
      <c r="B92" t="s">
        <v>300</v>
      </c>
      <c r="C92">
        <v>1987</v>
      </c>
      <c r="D92" s="1">
        <v>42</v>
      </c>
    </row>
    <row r="93" spans="1:5" x14ac:dyDescent="0.2">
      <c r="A93" t="s">
        <v>299</v>
      </c>
      <c r="B93" t="s">
        <v>300</v>
      </c>
      <c r="C93">
        <v>2002</v>
      </c>
      <c r="D93" s="21">
        <v>40</v>
      </c>
    </row>
    <row r="94" spans="1:5" x14ac:dyDescent="0.2">
      <c r="A94" t="s">
        <v>299</v>
      </c>
      <c r="B94" t="s">
        <v>300</v>
      </c>
      <c r="C94">
        <v>2003</v>
      </c>
      <c r="D94" s="1">
        <v>40</v>
      </c>
      <c r="E94" t="s">
        <v>625</v>
      </c>
    </row>
    <row r="95" spans="1:5" x14ac:dyDescent="0.2">
      <c r="A95" t="s">
        <v>299</v>
      </c>
      <c r="B95" t="s">
        <v>300</v>
      </c>
      <c r="C95">
        <v>2004</v>
      </c>
      <c r="D95" s="21">
        <v>36</v>
      </c>
      <c r="E95" t="s">
        <v>625</v>
      </c>
    </row>
    <row r="96" spans="1:5" x14ac:dyDescent="0.2">
      <c r="A96" t="s">
        <v>299</v>
      </c>
      <c r="B96" t="s">
        <v>300</v>
      </c>
      <c r="C96">
        <v>2005</v>
      </c>
      <c r="D96" s="21">
        <v>40</v>
      </c>
      <c r="E96" t="s">
        <v>377</v>
      </c>
    </row>
    <row r="97" spans="1:4" x14ac:dyDescent="0.2">
      <c r="A97" t="s">
        <v>299</v>
      </c>
      <c r="B97" t="s">
        <v>300</v>
      </c>
      <c r="C97">
        <v>2006</v>
      </c>
      <c r="D97" s="21">
        <v>40</v>
      </c>
    </row>
    <row r="98" spans="1:4" x14ac:dyDescent="0.2">
      <c r="A98" t="s">
        <v>299</v>
      </c>
      <c r="B98" t="s">
        <v>300</v>
      </c>
      <c r="C98">
        <v>2007</v>
      </c>
      <c r="D98" s="21">
        <v>37</v>
      </c>
    </row>
    <row r="99" spans="1:4" x14ac:dyDescent="0.2">
      <c r="A99" t="s">
        <v>299</v>
      </c>
      <c r="B99" t="s">
        <v>300</v>
      </c>
      <c r="C99">
        <v>2008</v>
      </c>
      <c r="D99" s="21">
        <v>39</v>
      </c>
    </row>
    <row r="100" spans="1:4" x14ac:dyDescent="0.2">
      <c r="A100" t="s">
        <v>299</v>
      </c>
      <c r="B100" t="s">
        <v>300</v>
      </c>
      <c r="C100">
        <v>2009</v>
      </c>
      <c r="D100" s="21">
        <v>39</v>
      </c>
    </row>
    <row r="101" spans="1:4" x14ac:dyDescent="0.2">
      <c r="A101" t="s">
        <v>299</v>
      </c>
      <c r="B101" t="s">
        <v>300</v>
      </c>
      <c r="C101">
        <v>2010</v>
      </c>
      <c r="D101" s="21">
        <v>37</v>
      </c>
    </row>
    <row r="103" spans="1:4" x14ac:dyDescent="0.2">
      <c r="A103" t="s">
        <v>299</v>
      </c>
      <c r="B103" t="s">
        <v>301</v>
      </c>
      <c r="C103">
        <v>1986</v>
      </c>
      <c r="D103" s="1">
        <v>42</v>
      </c>
    </row>
    <row r="104" spans="1:4" x14ac:dyDescent="0.2">
      <c r="A104" t="s">
        <v>299</v>
      </c>
      <c r="B104" t="s">
        <v>301</v>
      </c>
      <c r="C104">
        <v>2002</v>
      </c>
      <c r="D104" s="1">
        <v>33</v>
      </c>
    </row>
    <row r="105" spans="1:4" x14ac:dyDescent="0.2">
      <c r="A105" t="s">
        <v>299</v>
      </c>
      <c r="B105" t="s">
        <v>301</v>
      </c>
      <c r="C105">
        <v>2003</v>
      </c>
      <c r="D105" s="1">
        <v>36</v>
      </c>
    </row>
    <row r="106" spans="1:4" x14ac:dyDescent="0.2">
      <c r="A106" t="s">
        <v>299</v>
      </c>
      <c r="B106" t="s">
        <v>301</v>
      </c>
      <c r="C106">
        <v>2004</v>
      </c>
      <c r="D106" s="21">
        <v>34</v>
      </c>
    </row>
    <row r="107" spans="1:4" x14ac:dyDescent="0.2">
      <c r="A107" t="s">
        <v>299</v>
      </c>
      <c r="B107" t="s">
        <v>301</v>
      </c>
      <c r="C107">
        <v>2005</v>
      </c>
      <c r="D107" s="21">
        <v>38</v>
      </c>
    </row>
    <row r="108" spans="1:4" x14ac:dyDescent="0.2">
      <c r="A108" t="s">
        <v>299</v>
      </c>
      <c r="B108" t="s">
        <v>301</v>
      </c>
      <c r="C108">
        <v>2006</v>
      </c>
      <c r="D108" s="21">
        <v>37</v>
      </c>
    </row>
    <row r="109" spans="1:4" x14ac:dyDescent="0.2">
      <c r="A109" t="s">
        <v>299</v>
      </c>
      <c r="B109" t="s">
        <v>301</v>
      </c>
      <c r="C109">
        <v>2007</v>
      </c>
      <c r="D109" s="21">
        <v>39</v>
      </c>
    </row>
    <row r="110" spans="1:4" x14ac:dyDescent="0.2">
      <c r="A110" t="s">
        <v>299</v>
      </c>
      <c r="B110" t="s">
        <v>301</v>
      </c>
      <c r="C110">
        <v>2008</v>
      </c>
      <c r="D110" s="21">
        <v>36</v>
      </c>
    </row>
    <row r="111" spans="1:4" x14ac:dyDescent="0.2">
      <c r="A111" t="s">
        <v>299</v>
      </c>
      <c r="B111" t="s">
        <v>301</v>
      </c>
      <c r="C111">
        <v>2010</v>
      </c>
      <c r="D111" s="21">
        <v>37</v>
      </c>
    </row>
    <row r="113" spans="1:4" x14ac:dyDescent="0.2">
      <c r="A113" t="s">
        <v>304</v>
      </c>
      <c r="B113" t="s">
        <v>297</v>
      </c>
      <c r="C113">
        <v>1977</v>
      </c>
      <c r="D113" s="1">
        <v>33</v>
      </c>
    </row>
    <row r="114" spans="1:4" x14ac:dyDescent="0.2">
      <c r="A114" t="s">
        <v>304</v>
      </c>
      <c r="B114" t="s">
        <v>297</v>
      </c>
      <c r="C114">
        <v>1978</v>
      </c>
      <c r="D114" s="1">
        <v>39</v>
      </c>
    </row>
    <row r="115" spans="1:4" x14ac:dyDescent="0.2">
      <c r="A115" t="s">
        <v>304</v>
      </c>
      <c r="B115" t="s">
        <v>297</v>
      </c>
      <c r="C115">
        <v>1979</v>
      </c>
      <c r="D115" s="1">
        <v>39</v>
      </c>
    </row>
    <row r="116" spans="1:4" x14ac:dyDescent="0.2">
      <c r="A116" t="s">
        <v>304</v>
      </c>
      <c r="B116" t="s">
        <v>297</v>
      </c>
      <c r="C116">
        <v>1981</v>
      </c>
      <c r="D116" s="1">
        <v>39</v>
      </c>
    </row>
    <row r="117" spans="1:4" x14ac:dyDescent="0.2">
      <c r="A117" t="s">
        <v>304</v>
      </c>
      <c r="B117" t="s">
        <v>297</v>
      </c>
      <c r="C117">
        <v>1982</v>
      </c>
      <c r="D117" s="1">
        <v>41</v>
      </c>
    </row>
    <row r="118" spans="1:4" x14ac:dyDescent="0.2">
      <c r="A118" t="s">
        <v>304</v>
      </c>
      <c r="B118" t="s">
        <v>297</v>
      </c>
      <c r="C118">
        <v>1983</v>
      </c>
      <c r="D118" s="1">
        <v>43</v>
      </c>
    </row>
    <row r="119" spans="1:4" x14ac:dyDescent="0.2">
      <c r="A119" t="s">
        <v>304</v>
      </c>
      <c r="B119" t="s">
        <v>297</v>
      </c>
      <c r="C119">
        <v>1984</v>
      </c>
      <c r="D119" s="1">
        <v>41</v>
      </c>
    </row>
    <row r="120" spans="1:4" x14ac:dyDescent="0.2">
      <c r="A120" t="s">
        <v>304</v>
      </c>
      <c r="B120" t="s">
        <v>297</v>
      </c>
      <c r="C120">
        <v>1985</v>
      </c>
      <c r="D120" s="1">
        <v>41</v>
      </c>
    </row>
    <row r="121" spans="1:4" x14ac:dyDescent="0.2">
      <c r="A121" t="s">
        <v>304</v>
      </c>
      <c r="B121" t="s">
        <v>297</v>
      </c>
      <c r="C121">
        <v>1986</v>
      </c>
      <c r="D121" s="1">
        <v>36</v>
      </c>
    </row>
    <row r="122" spans="1:4" x14ac:dyDescent="0.2">
      <c r="A122" t="s">
        <v>304</v>
      </c>
      <c r="B122" t="s">
        <v>297</v>
      </c>
      <c r="C122">
        <v>1987</v>
      </c>
      <c r="D122" s="1">
        <v>45</v>
      </c>
    </row>
    <row r="123" spans="1:4" x14ac:dyDescent="0.2">
      <c r="A123" t="s">
        <v>304</v>
      </c>
      <c r="B123" t="s">
        <v>297</v>
      </c>
      <c r="C123">
        <v>1988</v>
      </c>
      <c r="D123" s="1">
        <v>41</v>
      </c>
    </row>
    <row r="124" spans="1:4" x14ac:dyDescent="0.2">
      <c r="A124" t="s">
        <v>304</v>
      </c>
      <c r="B124" t="s">
        <v>297</v>
      </c>
      <c r="C124">
        <v>1989</v>
      </c>
      <c r="D124" s="1">
        <v>44</v>
      </c>
    </row>
    <row r="125" spans="1:4" x14ac:dyDescent="0.2">
      <c r="A125" t="s">
        <v>304</v>
      </c>
      <c r="B125" t="s">
        <v>297</v>
      </c>
      <c r="C125">
        <v>1990</v>
      </c>
      <c r="D125" s="1">
        <v>45</v>
      </c>
    </row>
    <row r="126" spans="1:4" x14ac:dyDescent="0.2">
      <c r="A126" t="s">
        <v>304</v>
      </c>
      <c r="B126" t="s">
        <v>297</v>
      </c>
      <c r="C126">
        <v>1991</v>
      </c>
      <c r="D126" s="1">
        <v>42</v>
      </c>
    </row>
    <row r="127" spans="1:4" x14ac:dyDescent="0.2">
      <c r="A127" t="s">
        <v>304</v>
      </c>
      <c r="B127" t="s">
        <v>297</v>
      </c>
      <c r="C127">
        <v>1992</v>
      </c>
      <c r="D127" s="1">
        <v>46</v>
      </c>
    </row>
    <row r="128" spans="1:4" x14ac:dyDescent="0.2">
      <c r="A128" t="s">
        <v>304</v>
      </c>
      <c r="B128" t="s">
        <v>297</v>
      </c>
      <c r="C128">
        <v>1993</v>
      </c>
      <c r="D128" s="1">
        <v>42</v>
      </c>
    </row>
    <row r="129" spans="1:4" x14ac:dyDescent="0.2">
      <c r="A129" t="s">
        <v>304</v>
      </c>
      <c r="B129" t="s">
        <v>297</v>
      </c>
      <c r="C129">
        <v>1994</v>
      </c>
      <c r="D129" s="1">
        <v>40</v>
      </c>
    </row>
    <row r="130" spans="1:4" x14ac:dyDescent="0.2">
      <c r="A130" t="s">
        <v>304</v>
      </c>
      <c r="B130" t="s">
        <v>297</v>
      </c>
      <c r="C130">
        <v>1995</v>
      </c>
      <c r="D130" s="1">
        <v>41</v>
      </c>
    </row>
    <row r="131" spans="1:4" x14ac:dyDescent="0.2">
      <c r="A131" t="s">
        <v>304</v>
      </c>
      <c r="B131" t="s">
        <v>297</v>
      </c>
      <c r="C131">
        <v>1996</v>
      </c>
      <c r="D131" s="1">
        <v>39</v>
      </c>
    </row>
    <row r="132" spans="1:4" x14ac:dyDescent="0.2">
      <c r="A132" t="s">
        <v>304</v>
      </c>
      <c r="B132" t="s">
        <v>297</v>
      </c>
      <c r="C132">
        <v>1997</v>
      </c>
      <c r="D132" s="1">
        <v>34</v>
      </c>
    </row>
    <row r="133" spans="1:4" x14ac:dyDescent="0.2">
      <c r="A133" t="s">
        <v>304</v>
      </c>
      <c r="B133" t="s">
        <v>297</v>
      </c>
      <c r="C133">
        <v>1998</v>
      </c>
      <c r="D133" s="1">
        <v>37</v>
      </c>
    </row>
    <row r="134" spans="1:4" x14ac:dyDescent="0.2">
      <c r="A134" t="s">
        <v>304</v>
      </c>
      <c r="B134" t="s">
        <v>297</v>
      </c>
      <c r="C134">
        <v>1999</v>
      </c>
      <c r="D134" s="1">
        <v>37</v>
      </c>
    </row>
    <row r="135" spans="1:4" x14ac:dyDescent="0.2">
      <c r="A135" t="s">
        <v>304</v>
      </c>
      <c r="B135" t="s">
        <v>297</v>
      </c>
      <c r="C135">
        <v>2000</v>
      </c>
      <c r="D135" s="1">
        <v>35</v>
      </c>
    </row>
    <row r="136" spans="1:4" x14ac:dyDescent="0.2">
      <c r="A136" t="s">
        <v>304</v>
      </c>
      <c r="B136" t="s">
        <v>297</v>
      </c>
      <c r="C136">
        <v>2001</v>
      </c>
      <c r="D136" s="1">
        <v>38</v>
      </c>
    </row>
    <row r="137" spans="1:4" x14ac:dyDescent="0.2">
      <c r="A137" t="s">
        <v>304</v>
      </c>
      <c r="B137" t="s">
        <v>297</v>
      </c>
      <c r="C137">
        <v>2002</v>
      </c>
      <c r="D137" s="1">
        <v>34</v>
      </c>
    </row>
    <row r="138" spans="1:4" x14ac:dyDescent="0.2">
      <c r="A138" t="s">
        <v>304</v>
      </c>
      <c r="B138" t="s">
        <v>297</v>
      </c>
      <c r="C138">
        <v>2003</v>
      </c>
      <c r="D138" s="1">
        <v>33</v>
      </c>
    </row>
    <row r="139" spans="1:4" x14ac:dyDescent="0.2">
      <c r="A139" t="s">
        <v>304</v>
      </c>
      <c r="B139" t="s">
        <v>297</v>
      </c>
      <c r="C139">
        <v>2004</v>
      </c>
      <c r="D139" s="1">
        <v>32</v>
      </c>
    </row>
    <row r="140" spans="1:4" x14ac:dyDescent="0.2">
      <c r="A140" t="s">
        <v>304</v>
      </c>
      <c r="B140" t="s">
        <v>297</v>
      </c>
      <c r="C140">
        <v>2005</v>
      </c>
      <c r="D140" s="1">
        <v>35</v>
      </c>
    </row>
    <row r="141" spans="1:4" x14ac:dyDescent="0.2">
      <c r="A141" t="s">
        <v>304</v>
      </c>
      <c r="B141" t="s">
        <v>297</v>
      </c>
      <c r="C141">
        <v>2006</v>
      </c>
      <c r="D141" s="1">
        <v>34</v>
      </c>
    </row>
    <row r="142" spans="1:4" x14ac:dyDescent="0.2">
      <c r="A142" t="s">
        <v>304</v>
      </c>
      <c r="B142" t="s">
        <v>297</v>
      </c>
      <c r="C142">
        <v>2007</v>
      </c>
      <c r="D142" s="1">
        <v>33</v>
      </c>
    </row>
    <row r="143" spans="1:4" x14ac:dyDescent="0.2">
      <c r="A143" t="s">
        <v>304</v>
      </c>
      <c r="B143" t="s">
        <v>297</v>
      </c>
      <c r="C143">
        <v>2008</v>
      </c>
      <c r="D143" s="1">
        <v>32</v>
      </c>
    </row>
    <row r="144" spans="1:4" x14ac:dyDescent="0.2">
      <c r="A144" t="s">
        <v>304</v>
      </c>
      <c r="B144" t="s">
        <v>297</v>
      </c>
      <c r="C144">
        <v>2009</v>
      </c>
      <c r="D144" s="1">
        <v>32</v>
      </c>
    </row>
    <row r="145" spans="1:4" x14ac:dyDescent="0.2">
      <c r="A145" t="s">
        <v>304</v>
      </c>
      <c r="B145" t="s">
        <v>297</v>
      </c>
      <c r="C145">
        <v>2010</v>
      </c>
      <c r="D145" s="1">
        <v>34</v>
      </c>
    </row>
    <row r="147" spans="1:4" x14ac:dyDescent="0.2">
      <c r="A147" t="s">
        <v>302</v>
      </c>
      <c r="B147" t="s">
        <v>303</v>
      </c>
      <c r="C147">
        <v>1977</v>
      </c>
      <c r="D147" s="1">
        <v>44</v>
      </c>
    </row>
    <row r="148" spans="1:4" x14ac:dyDescent="0.2">
      <c r="A148" t="s">
        <v>302</v>
      </c>
      <c r="B148" t="s">
        <v>303</v>
      </c>
      <c r="C148">
        <v>1978</v>
      </c>
      <c r="D148" s="1">
        <v>42</v>
      </c>
    </row>
    <row r="149" spans="1:4" x14ac:dyDescent="0.2">
      <c r="A149" t="s">
        <v>302</v>
      </c>
      <c r="B149" t="s">
        <v>303</v>
      </c>
      <c r="C149">
        <v>1979</v>
      </c>
      <c r="D149" s="1">
        <v>40</v>
      </c>
    </row>
    <row r="150" spans="1:4" x14ac:dyDescent="0.2">
      <c r="A150" t="s">
        <v>302</v>
      </c>
      <c r="B150" t="s">
        <v>303</v>
      </c>
      <c r="C150">
        <v>1982</v>
      </c>
      <c r="D150" s="1">
        <v>44</v>
      </c>
    </row>
    <row r="151" spans="1:4" x14ac:dyDescent="0.2">
      <c r="A151" t="s">
        <v>302</v>
      </c>
      <c r="B151" t="s">
        <v>303</v>
      </c>
      <c r="C151">
        <v>1983</v>
      </c>
      <c r="D151" s="1">
        <v>48</v>
      </c>
    </row>
    <row r="152" spans="1:4" x14ac:dyDescent="0.2">
      <c r="A152" t="s">
        <v>302</v>
      </c>
      <c r="B152" t="s">
        <v>303</v>
      </c>
      <c r="C152">
        <v>1984</v>
      </c>
      <c r="D152" s="1">
        <v>46</v>
      </c>
    </row>
    <row r="153" spans="1:4" x14ac:dyDescent="0.2">
      <c r="A153" t="s">
        <v>302</v>
      </c>
      <c r="B153" t="s">
        <v>303</v>
      </c>
      <c r="C153">
        <v>1985</v>
      </c>
      <c r="D153" s="1">
        <v>45</v>
      </c>
    </row>
    <row r="154" spans="1:4" x14ac:dyDescent="0.2">
      <c r="A154" t="s">
        <v>302</v>
      </c>
      <c r="B154" t="s">
        <v>303</v>
      </c>
      <c r="C154">
        <v>1986</v>
      </c>
      <c r="D154" s="1">
        <v>48</v>
      </c>
    </row>
    <row r="155" spans="1:4" x14ac:dyDescent="0.2">
      <c r="A155" t="s">
        <v>302</v>
      </c>
      <c r="B155" t="s">
        <v>303</v>
      </c>
      <c r="C155">
        <v>1987</v>
      </c>
      <c r="D155" s="1">
        <v>51</v>
      </c>
    </row>
    <row r="156" spans="1:4" x14ac:dyDescent="0.2">
      <c r="A156" t="s">
        <v>302</v>
      </c>
      <c r="B156" t="s">
        <v>303</v>
      </c>
      <c r="C156">
        <v>1988</v>
      </c>
      <c r="D156" s="1">
        <v>49</v>
      </c>
    </row>
    <row r="157" spans="1:4" x14ac:dyDescent="0.2">
      <c r="A157" t="s">
        <v>302</v>
      </c>
      <c r="B157" t="s">
        <v>303</v>
      </c>
      <c r="C157">
        <v>1989</v>
      </c>
      <c r="D157" s="1">
        <v>50</v>
      </c>
    </row>
    <row r="158" spans="1:4" x14ac:dyDescent="0.2">
      <c r="A158" t="s">
        <v>302</v>
      </c>
      <c r="B158" t="s">
        <v>303</v>
      </c>
      <c r="C158">
        <v>1990</v>
      </c>
      <c r="D158" s="1">
        <v>48</v>
      </c>
    </row>
    <row r="159" spans="1:4" x14ac:dyDescent="0.2">
      <c r="A159" t="s">
        <v>302</v>
      </c>
      <c r="B159" t="s">
        <v>303</v>
      </c>
      <c r="C159">
        <v>1991</v>
      </c>
      <c r="D159" s="1">
        <v>48</v>
      </c>
    </row>
    <row r="160" spans="1:4" x14ac:dyDescent="0.2">
      <c r="A160" t="s">
        <v>302</v>
      </c>
      <c r="B160" t="s">
        <v>303</v>
      </c>
      <c r="C160">
        <v>1992</v>
      </c>
      <c r="D160" s="1">
        <v>52</v>
      </c>
    </row>
    <row r="161" spans="1:5" x14ac:dyDescent="0.2">
      <c r="A161" t="s">
        <v>302</v>
      </c>
      <c r="B161" t="s">
        <v>303</v>
      </c>
      <c r="C161">
        <v>1993</v>
      </c>
      <c r="D161" s="1">
        <v>49</v>
      </c>
    </row>
    <row r="162" spans="1:5" x14ac:dyDescent="0.2">
      <c r="A162" t="s">
        <v>302</v>
      </c>
      <c r="B162" t="s">
        <v>303</v>
      </c>
      <c r="C162">
        <v>1994</v>
      </c>
      <c r="D162" s="1">
        <v>48</v>
      </c>
    </row>
    <row r="163" spans="1:5" x14ac:dyDescent="0.2">
      <c r="A163" t="s">
        <v>302</v>
      </c>
      <c r="B163" t="s">
        <v>303</v>
      </c>
      <c r="C163">
        <v>1995</v>
      </c>
      <c r="D163" s="1">
        <v>49</v>
      </c>
    </row>
    <row r="164" spans="1:5" x14ac:dyDescent="0.2">
      <c r="A164" t="s">
        <v>302</v>
      </c>
      <c r="B164" t="s">
        <v>303</v>
      </c>
      <c r="C164">
        <v>1996</v>
      </c>
      <c r="D164" s="1">
        <v>42</v>
      </c>
    </row>
    <row r="165" spans="1:5" x14ac:dyDescent="0.2">
      <c r="A165" t="s">
        <v>302</v>
      </c>
      <c r="B165" t="s">
        <v>303</v>
      </c>
      <c r="C165">
        <v>1997</v>
      </c>
      <c r="D165" s="1">
        <v>41</v>
      </c>
    </row>
    <row r="166" spans="1:5" x14ac:dyDescent="0.2">
      <c r="A166" t="s">
        <v>302</v>
      </c>
      <c r="B166" t="s">
        <v>303</v>
      </c>
      <c r="C166">
        <v>1998</v>
      </c>
      <c r="D166" s="1">
        <v>45</v>
      </c>
    </row>
    <row r="167" spans="1:5" x14ac:dyDescent="0.2">
      <c r="A167" t="s">
        <v>302</v>
      </c>
      <c r="B167" t="s">
        <v>303</v>
      </c>
      <c r="C167">
        <v>2001</v>
      </c>
      <c r="D167" s="1">
        <v>40</v>
      </c>
    </row>
    <row r="168" spans="1:5" x14ac:dyDescent="0.2">
      <c r="A168" t="s">
        <v>302</v>
      </c>
      <c r="B168" t="s">
        <v>303</v>
      </c>
      <c r="C168">
        <v>2002</v>
      </c>
      <c r="D168" s="1">
        <v>39</v>
      </c>
    </row>
    <row r="169" spans="1:5" x14ac:dyDescent="0.2">
      <c r="A169" t="s">
        <v>302</v>
      </c>
      <c r="B169" t="s">
        <v>303</v>
      </c>
      <c r="C169">
        <v>2003</v>
      </c>
      <c r="D169" s="1">
        <v>36</v>
      </c>
    </row>
    <row r="170" spans="1:5" x14ac:dyDescent="0.2">
      <c r="A170" t="s">
        <v>302</v>
      </c>
      <c r="B170" t="s">
        <v>303</v>
      </c>
      <c r="C170">
        <v>2004</v>
      </c>
      <c r="D170" s="1">
        <v>34</v>
      </c>
      <c r="E170" t="s">
        <v>372</v>
      </c>
    </row>
    <row r="171" spans="1:5" x14ac:dyDescent="0.2">
      <c r="A171" t="s">
        <v>302</v>
      </c>
      <c r="B171" t="s">
        <v>303</v>
      </c>
      <c r="C171">
        <v>2005</v>
      </c>
      <c r="D171" s="1">
        <v>36</v>
      </c>
    </row>
    <row r="172" spans="1:5" x14ac:dyDescent="0.2">
      <c r="A172" t="s">
        <v>302</v>
      </c>
      <c r="B172" t="s">
        <v>303</v>
      </c>
      <c r="C172">
        <v>2006</v>
      </c>
      <c r="D172" s="1">
        <v>37</v>
      </c>
      <c r="E172" t="s">
        <v>626</v>
      </c>
    </row>
    <row r="173" spans="1:5" x14ac:dyDescent="0.2">
      <c r="A173" t="s">
        <v>302</v>
      </c>
      <c r="B173" t="s">
        <v>303</v>
      </c>
      <c r="C173">
        <v>2007</v>
      </c>
      <c r="D173" s="1">
        <v>35</v>
      </c>
    </row>
    <row r="174" spans="1:5" x14ac:dyDescent="0.2">
      <c r="A174" t="s">
        <v>302</v>
      </c>
      <c r="B174" t="s">
        <v>303</v>
      </c>
      <c r="C174">
        <v>2008</v>
      </c>
      <c r="D174" s="1">
        <v>36</v>
      </c>
    </row>
    <row r="175" spans="1:5" x14ac:dyDescent="0.2">
      <c r="A175" t="s">
        <v>302</v>
      </c>
      <c r="B175" t="s">
        <v>303</v>
      </c>
      <c r="C175">
        <v>2009</v>
      </c>
      <c r="D175" s="1">
        <v>35</v>
      </c>
    </row>
    <row r="176" spans="1:5" x14ac:dyDescent="0.2">
      <c r="A176" t="s">
        <v>302</v>
      </c>
      <c r="B176" t="s">
        <v>303</v>
      </c>
      <c r="C176">
        <v>2010</v>
      </c>
      <c r="D176" s="1">
        <v>37</v>
      </c>
    </row>
    <row r="178" spans="1:4" x14ac:dyDescent="0.2">
      <c r="A178" t="s">
        <v>305</v>
      </c>
      <c r="B178" t="s">
        <v>297</v>
      </c>
      <c r="C178">
        <v>1990</v>
      </c>
      <c r="D178" s="1">
        <v>37</v>
      </c>
    </row>
    <row r="179" spans="1:4" x14ac:dyDescent="0.2">
      <c r="A179" t="s">
        <v>305</v>
      </c>
      <c r="B179" t="s">
        <v>297</v>
      </c>
      <c r="C179">
        <v>1991</v>
      </c>
      <c r="D179" s="1">
        <v>43</v>
      </c>
    </row>
    <row r="180" spans="1:4" x14ac:dyDescent="0.2">
      <c r="A180" t="s">
        <v>305</v>
      </c>
      <c r="B180" t="s">
        <v>297</v>
      </c>
      <c r="C180">
        <v>1992</v>
      </c>
      <c r="D180" s="1">
        <v>43</v>
      </c>
    </row>
    <row r="181" spans="1:4" x14ac:dyDescent="0.2">
      <c r="A181" t="s">
        <v>305</v>
      </c>
      <c r="B181" t="s">
        <v>297</v>
      </c>
      <c r="C181">
        <v>1993</v>
      </c>
      <c r="D181" s="1">
        <v>43</v>
      </c>
    </row>
    <row r="182" spans="1:4" x14ac:dyDescent="0.2">
      <c r="A182" t="s">
        <v>305</v>
      </c>
      <c r="B182" t="s">
        <v>297</v>
      </c>
      <c r="C182">
        <v>1994</v>
      </c>
      <c r="D182" s="1">
        <v>44</v>
      </c>
    </row>
    <row r="183" spans="1:4" x14ac:dyDescent="0.2">
      <c r="A183" t="s">
        <v>305</v>
      </c>
      <c r="B183" t="s">
        <v>297</v>
      </c>
      <c r="C183">
        <v>1996</v>
      </c>
      <c r="D183" s="1">
        <v>45</v>
      </c>
    </row>
    <row r="184" spans="1:4" x14ac:dyDescent="0.2">
      <c r="A184" t="s">
        <v>305</v>
      </c>
      <c r="B184" t="s">
        <v>297</v>
      </c>
      <c r="C184">
        <v>1997</v>
      </c>
      <c r="D184" s="1">
        <v>45</v>
      </c>
    </row>
    <row r="185" spans="1:4" x14ac:dyDescent="0.2">
      <c r="A185" t="s">
        <v>305</v>
      </c>
      <c r="B185" t="s">
        <v>297</v>
      </c>
      <c r="C185">
        <v>1998</v>
      </c>
      <c r="D185" s="1">
        <v>45</v>
      </c>
    </row>
    <row r="186" spans="1:4" x14ac:dyDescent="0.2">
      <c r="A186" t="s">
        <v>305</v>
      </c>
      <c r="B186" t="s">
        <v>297</v>
      </c>
      <c r="C186">
        <v>1999</v>
      </c>
      <c r="D186" s="1">
        <v>44</v>
      </c>
    </row>
    <row r="187" spans="1:4" x14ac:dyDescent="0.2">
      <c r="A187" t="s">
        <v>305</v>
      </c>
      <c r="B187" t="s">
        <v>297</v>
      </c>
      <c r="C187">
        <v>2000</v>
      </c>
      <c r="D187" s="1">
        <v>44</v>
      </c>
    </row>
    <row r="188" spans="1:4" x14ac:dyDescent="0.2">
      <c r="A188" t="s">
        <v>305</v>
      </c>
      <c r="B188" t="s">
        <v>297</v>
      </c>
      <c r="C188">
        <v>2001</v>
      </c>
      <c r="D188" s="1">
        <v>42</v>
      </c>
    </row>
    <row r="189" spans="1:4" x14ac:dyDescent="0.2">
      <c r="A189" t="s">
        <v>305</v>
      </c>
      <c r="B189" t="s">
        <v>297</v>
      </c>
      <c r="C189">
        <v>2002</v>
      </c>
      <c r="D189" s="1">
        <v>38</v>
      </c>
    </row>
    <row r="190" spans="1:4" x14ac:dyDescent="0.2">
      <c r="A190" t="s">
        <v>305</v>
      </c>
      <c r="B190" t="s">
        <v>297</v>
      </c>
      <c r="C190">
        <v>2003</v>
      </c>
      <c r="D190" s="1">
        <v>39</v>
      </c>
    </row>
    <row r="192" spans="1:4" x14ac:dyDescent="0.2">
      <c r="A192" t="s">
        <v>373</v>
      </c>
      <c r="B192" t="s">
        <v>297</v>
      </c>
      <c r="C192">
        <v>2005</v>
      </c>
      <c r="D192" s="1">
        <v>27</v>
      </c>
    </row>
    <row r="194" spans="1:5" x14ac:dyDescent="0.2">
      <c r="A194" t="s">
        <v>306</v>
      </c>
      <c r="B194" t="s">
        <v>297</v>
      </c>
      <c r="C194">
        <v>1974</v>
      </c>
      <c r="D194" s="1">
        <v>42</v>
      </c>
    </row>
    <row r="195" spans="1:5" x14ac:dyDescent="0.2">
      <c r="A195" t="s">
        <v>306</v>
      </c>
      <c r="B195" t="s">
        <v>297</v>
      </c>
      <c r="C195">
        <v>1977</v>
      </c>
      <c r="D195" s="1">
        <v>47</v>
      </c>
    </row>
    <row r="196" spans="1:5" x14ac:dyDescent="0.2">
      <c r="A196" t="s">
        <v>306</v>
      </c>
      <c r="B196" t="s">
        <v>297</v>
      </c>
      <c r="C196">
        <v>1978</v>
      </c>
      <c r="D196" s="1">
        <v>45</v>
      </c>
    </row>
    <row r="197" spans="1:5" x14ac:dyDescent="0.2">
      <c r="A197" t="s">
        <v>306</v>
      </c>
      <c r="B197" t="s">
        <v>297</v>
      </c>
      <c r="C197">
        <v>1979</v>
      </c>
      <c r="D197" s="1">
        <v>51</v>
      </c>
    </row>
    <row r="198" spans="1:5" x14ac:dyDescent="0.2">
      <c r="A198" t="s">
        <v>306</v>
      </c>
      <c r="B198" t="s">
        <v>297</v>
      </c>
      <c r="C198">
        <v>1980</v>
      </c>
      <c r="D198" s="1">
        <v>52</v>
      </c>
    </row>
    <row r="199" spans="1:5" x14ac:dyDescent="0.2">
      <c r="A199" t="s">
        <v>306</v>
      </c>
      <c r="B199" t="s">
        <v>297</v>
      </c>
      <c r="C199">
        <v>1981</v>
      </c>
      <c r="D199" s="1">
        <v>40</v>
      </c>
    </row>
    <row r="200" spans="1:5" x14ac:dyDescent="0.2">
      <c r="A200" t="s">
        <v>306</v>
      </c>
      <c r="B200" t="s">
        <v>297</v>
      </c>
      <c r="C200">
        <v>1982</v>
      </c>
      <c r="D200" s="1">
        <v>51</v>
      </c>
    </row>
    <row r="201" spans="1:5" x14ac:dyDescent="0.2">
      <c r="A201" t="s">
        <v>306</v>
      </c>
      <c r="B201" t="s">
        <v>297</v>
      </c>
      <c r="C201">
        <v>1984</v>
      </c>
      <c r="D201" s="1">
        <v>46</v>
      </c>
    </row>
    <row r="202" spans="1:5" x14ac:dyDescent="0.2">
      <c r="A202" t="s">
        <v>306</v>
      </c>
      <c r="B202" t="s">
        <v>297</v>
      </c>
      <c r="C202">
        <v>1985</v>
      </c>
      <c r="D202" s="1">
        <v>45</v>
      </c>
    </row>
    <row r="203" spans="1:5" x14ac:dyDescent="0.2">
      <c r="A203" t="s">
        <v>306</v>
      </c>
      <c r="B203" t="s">
        <v>297</v>
      </c>
      <c r="C203">
        <v>1986</v>
      </c>
      <c r="D203" s="1">
        <v>48</v>
      </c>
    </row>
    <row r="204" spans="1:5" x14ac:dyDescent="0.2">
      <c r="A204" t="s">
        <v>306</v>
      </c>
      <c r="B204" t="s">
        <v>297</v>
      </c>
      <c r="C204">
        <v>1987</v>
      </c>
      <c r="D204" s="1">
        <v>46</v>
      </c>
    </row>
    <row r="205" spans="1:5" x14ac:dyDescent="0.2">
      <c r="A205" t="s">
        <v>306</v>
      </c>
      <c r="B205" t="s">
        <v>297</v>
      </c>
      <c r="C205">
        <v>1988</v>
      </c>
      <c r="D205" s="1">
        <v>48</v>
      </c>
    </row>
    <row r="206" spans="1:5" x14ac:dyDescent="0.2">
      <c r="A206" t="s">
        <v>306</v>
      </c>
      <c r="B206" t="s">
        <v>297</v>
      </c>
      <c r="C206">
        <v>1989</v>
      </c>
      <c r="D206" s="1">
        <v>48</v>
      </c>
      <c r="E206" t="s">
        <v>336</v>
      </c>
    </row>
    <row r="207" spans="1:5" x14ac:dyDescent="0.2">
      <c r="A207" t="s">
        <v>306</v>
      </c>
      <c r="B207" t="s">
        <v>297</v>
      </c>
      <c r="C207">
        <v>1990</v>
      </c>
      <c r="D207" s="1">
        <v>40</v>
      </c>
    </row>
    <row r="208" spans="1:5" x14ac:dyDescent="0.2">
      <c r="A208" t="s">
        <v>306</v>
      </c>
      <c r="B208" t="s">
        <v>297</v>
      </c>
      <c r="C208">
        <v>1991</v>
      </c>
      <c r="D208" s="1">
        <v>45</v>
      </c>
    </row>
    <row r="209" spans="1:5" x14ac:dyDescent="0.2">
      <c r="A209" t="s">
        <v>306</v>
      </c>
      <c r="B209" t="s">
        <v>297</v>
      </c>
      <c r="C209">
        <v>1992</v>
      </c>
      <c r="D209" s="1">
        <v>40</v>
      </c>
    </row>
    <row r="210" spans="1:5" x14ac:dyDescent="0.2">
      <c r="A210" t="s">
        <v>306</v>
      </c>
      <c r="B210" t="s">
        <v>297</v>
      </c>
      <c r="C210">
        <v>1993</v>
      </c>
      <c r="D210" s="1">
        <v>49</v>
      </c>
    </row>
    <row r="211" spans="1:5" x14ac:dyDescent="0.2">
      <c r="A211" t="s">
        <v>306</v>
      </c>
      <c r="B211" t="s">
        <v>297</v>
      </c>
      <c r="C211">
        <v>1994</v>
      </c>
      <c r="D211" s="1">
        <v>43</v>
      </c>
    </row>
    <row r="212" spans="1:5" x14ac:dyDescent="0.2">
      <c r="A212" t="s">
        <v>306</v>
      </c>
      <c r="B212" t="s">
        <v>297</v>
      </c>
      <c r="C212">
        <v>1995</v>
      </c>
      <c r="D212" s="1">
        <v>49</v>
      </c>
    </row>
    <row r="213" spans="1:5" x14ac:dyDescent="0.2">
      <c r="A213" t="s">
        <v>306</v>
      </c>
      <c r="B213" t="s">
        <v>297</v>
      </c>
      <c r="C213">
        <v>1996</v>
      </c>
      <c r="D213" s="1">
        <v>41</v>
      </c>
    </row>
    <row r="214" spans="1:5" x14ac:dyDescent="0.2">
      <c r="A214" t="s">
        <v>306</v>
      </c>
      <c r="B214" t="s">
        <v>297</v>
      </c>
      <c r="C214">
        <v>1997</v>
      </c>
      <c r="D214" s="1">
        <v>44</v>
      </c>
    </row>
    <row r="215" spans="1:5" x14ac:dyDescent="0.2">
      <c r="A215" t="s">
        <v>306</v>
      </c>
      <c r="B215" t="s">
        <v>297</v>
      </c>
      <c r="C215">
        <v>1998</v>
      </c>
      <c r="D215" s="1">
        <v>43</v>
      </c>
    </row>
    <row r="216" spans="1:5" x14ac:dyDescent="0.2">
      <c r="A216" t="s">
        <v>306</v>
      </c>
      <c r="B216" t="s">
        <v>297</v>
      </c>
      <c r="C216">
        <v>1999</v>
      </c>
      <c r="D216" s="1">
        <v>44</v>
      </c>
    </row>
    <row r="217" spans="1:5" x14ac:dyDescent="0.2">
      <c r="A217" t="s">
        <v>306</v>
      </c>
      <c r="B217" t="s">
        <v>297</v>
      </c>
      <c r="C217">
        <v>2000</v>
      </c>
      <c r="D217" s="1">
        <v>45</v>
      </c>
    </row>
    <row r="218" spans="1:5" x14ac:dyDescent="0.2">
      <c r="A218" t="s">
        <v>306</v>
      </c>
      <c r="B218" t="s">
        <v>297</v>
      </c>
      <c r="C218">
        <v>2001</v>
      </c>
      <c r="D218" s="1">
        <v>46</v>
      </c>
    </row>
    <row r="219" spans="1:5" x14ac:dyDescent="0.2">
      <c r="A219" t="s">
        <v>306</v>
      </c>
      <c r="B219" t="s">
        <v>297</v>
      </c>
      <c r="C219">
        <v>2002</v>
      </c>
      <c r="D219" s="1">
        <v>43</v>
      </c>
    </row>
    <row r="220" spans="1:5" x14ac:dyDescent="0.2">
      <c r="A220" t="s">
        <v>306</v>
      </c>
      <c r="B220" t="s">
        <v>297</v>
      </c>
      <c r="C220">
        <v>2003</v>
      </c>
      <c r="D220" s="1">
        <v>44</v>
      </c>
    </row>
    <row r="221" spans="1:5" x14ac:dyDescent="0.2">
      <c r="A221" t="s">
        <v>306</v>
      </c>
      <c r="B221" t="s">
        <v>297</v>
      </c>
      <c r="C221">
        <v>2004</v>
      </c>
      <c r="D221" s="1">
        <v>43</v>
      </c>
      <c r="E221" t="s">
        <v>374</v>
      </c>
    </row>
    <row r="222" spans="1:5" x14ac:dyDescent="0.2">
      <c r="A222" t="s">
        <v>306</v>
      </c>
      <c r="B222" t="s">
        <v>297</v>
      </c>
      <c r="C222">
        <v>2005</v>
      </c>
      <c r="D222" s="1">
        <v>43</v>
      </c>
    </row>
    <row r="223" spans="1:5" x14ac:dyDescent="0.2">
      <c r="A223" t="s">
        <v>306</v>
      </c>
      <c r="B223" t="s">
        <v>297</v>
      </c>
      <c r="C223">
        <v>2006</v>
      </c>
      <c r="D223" s="1">
        <v>46</v>
      </c>
    </row>
    <row r="224" spans="1:5" x14ac:dyDescent="0.2">
      <c r="A224" t="s">
        <v>306</v>
      </c>
      <c r="B224" t="s">
        <v>297</v>
      </c>
      <c r="C224">
        <v>2007</v>
      </c>
      <c r="D224" s="1">
        <v>44</v>
      </c>
    </row>
    <row r="225" spans="1:5" x14ac:dyDescent="0.2">
      <c r="A225" t="s">
        <v>306</v>
      </c>
      <c r="B225" t="s">
        <v>297</v>
      </c>
      <c r="C225">
        <v>2008</v>
      </c>
      <c r="D225" s="1">
        <v>42</v>
      </c>
    </row>
    <row r="226" spans="1:5" x14ac:dyDescent="0.2">
      <c r="A226" t="s">
        <v>306</v>
      </c>
      <c r="B226" t="s">
        <v>297</v>
      </c>
      <c r="C226">
        <v>2010</v>
      </c>
      <c r="D226" s="1">
        <v>46</v>
      </c>
    </row>
    <row r="228" spans="1:5" x14ac:dyDescent="0.2">
      <c r="A228" t="s">
        <v>307</v>
      </c>
      <c r="B228" t="s">
        <v>297</v>
      </c>
      <c r="C228">
        <v>1999</v>
      </c>
      <c r="D228" s="1">
        <v>44</v>
      </c>
      <c r="E228" t="s">
        <v>350</v>
      </c>
    </row>
    <row r="229" spans="1:5" x14ac:dyDescent="0.2">
      <c r="A229" t="s">
        <v>307</v>
      </c>
      <c r="B229" t="s">
        <v>297</v>
      </c>
      <c r="C229">
        <v>2000</v>
      </c>
      <c r="D229" s="1">
        <v>46</v>
      </c>
      <c r="E229" t="s">
        <v>350</v>
      </c>
    </row>
    <row r="230" spans="1:5" x14ac:dyDescent="0.2">
      <c r="A230" t="s">
        <v>307</v>
      </c>
      <c r="B230" t="s">
        <v>297</v>
      </c>
      <c r="C230">
        <v>2001</v>
      </c>
      <c r="D230" s="1">
        <v>49</v>
      </c>
      <c r="E230" t="s">
        <v>350</v>
      </c>
    </row>
    <row r="231" spans="1:5" x14ac:dyDescent="0.2">
      <c r="A231" t="s">
        <v>307</v>
      </c>
      <c r="B231" t="s">
        <v>297</v>
      </c>
      <c r="C231">
        <v>2002</v>
      </c>
      <c r="D231" s="1">
        <v>53</v>
      </c>
      <c r="E231" t="s">
        <v>350</v>
      </c>
    </row>
    <row r="232" spans="1:5" x14ac:dyDescent="0.2">
      <c r="A232" t="s">
        <v>307</v>
      </c>
      <c r="B232" t="s">
        <v>297</v>
      </c>
      <c r="C232">
        <v>2003</v>
      </c>
      <c r="D232" s="1">
        <v>47.444994011763981</v>
      </c>
      <c r="E232" t="s">
        <v>350</v>
      </c>
    </row>
    <row r="233" spans="1:5" x14ac:dyDescent="0.2">
      <c r="A233" t="s">
        <v>307</v>
      </c>
      <c r="B233" t="s">
        <v>297</v>
      </c>
      <c r="C233">
        <v>2004</v>
      </c>
      <c r="D233" s="1">
        <v>46</v>
      </c>
      <c r="E233" t="s">
        <v>350</v>
      </c>
    </row>
    <row r="234" spans="1:5" x14ac:dyDescent="0.2">
      <c r="A234" t="s">
        <v>307</v>
      </c>
      <c r="B234" t="s">
        <v>297</v>
      </c>
      <c r="C234">
        <v>2005</v>
      </c>
      <c r="E234" t="s">
        <v>375</v>
      </c>
    </row>
    <row r="235" spans="1:5" x14ac:dyDescent="0.2">
      <c r="A235" t="s">
        <v>307</v>
      </c>
      <c r="B235" t="s">
        <v>297</v>
      </c>
      <c r="C235">
        <v>2006</v>
      </c>
      <c r="D235" s="1">
        <v>45.864449326669771</v>
      </c>
      <c r="E235" t="s">
        <v>350</v>
      </c>
    </row>
    <row r="236" spans="1:5" x14ac:dyDescent="0.2">
      <c r="A236" t="s">
        <v>307</v>
      </c>
      <c r="B236" t="s">
        <v>297</v>
      </c>
      <c r="C236">
        <v>2007</v>
      </c>
      <c r="D236" s="1">
        <v>44.679398331074999</v>
      </c>
      <c r="E236" t="s">
        <v>350</v>
      </c>
    </row>
    <row r="238" spans="1:5" x14ac:dyDescent="0.2">
      <c r="A238" t="s">
        <v>308</v>
      </c>
      <c r="B238" t="s">
        <v>297</v>
      </c>
      <c r="C238">
        <v>1982</v>
      </c>
      <c r="D238" s="1">
        <v>39</v>
      </c>
    </row>
    <row r="239" spans="1:5" x14ac:dyDescent="0.2">
      <c r="A239" t="s">
        <v>308</v>
      </c>
      <c r="B239" t="s">
        <v>297</v>
      </c>
      <c r="C239">
        <v>1983</v>
      </c>
      <c r="D239" s="1">
        <v>44</v>
      </c>
    </row>
    <row r="240" spans="1:5" x14ac:dyDescent="0.2">
      <c r="A240" t="s">
        <v>308</v>
      </c>
      <c r="B240" t="s">
        <v>297</v>
      </c>
      <c r="C240">
        <v>1984</v>
      </c>
      <c r="D240" s="1">
        <v>44</v>
      </c>
    </row>
    <row r="241" spans="1:5" x14ac:dyDescent="0.2">
      <c r="A241" t="s">
        <v>308</v>
      </c>
      <c r="B241" t="s">
        <v>297</v>
      </c>
      <c r="C241">
        <v>1985</v>
      </c>
      <c r="D241" s="1">
        <v>44</v>
      </c>
    </row>
    <row r="242" spans="1:5" x14ac:dyDescent="0.2">
      <c r="A242" t="s">
        <v>308</v>
      </c>
      <c r="B242" t="s">
        <v>297</v>
      </c>
      <c r="C242">
        <v>1986</v>
      </c>
      <c r="D242" s="1">
        <v>43</v>
      </c>
    </row>
    <row r="243" spans="1:5" x14ac:dyDescent="0.2">
      <c r="A243" t="s">
        <v>308</v>
      </c>
      <c r="B243" t="s">
        <v>297</v>
      </c>
      <c r="C243">
        <v>1987</v>
      </c>
      <c r="D243" s="1">
        <v>42</v>
      </c>
    </row>
    <row r="244" spans="1:5" x14ac:dyDescent="0.2">
      <c r="A244" t="s">
        <v>308</v>
      </c>
      <c r="B244" t="s">
        <v>297</v>
      </c>
      <c r="C244">
        <v>1988</v>
      </c>
      <c r="D244" s="1">
        <v>42</v>
      </c>
    </row>
    <row r="245" spans="1:5" x14ac:dyDescent="0.2">
      <c r="A245" t="s">
        <v>308</v>
      </c>
      <c r="B245" t="s">
        <v>297</v>
      </c>
      <c r="C245">
        <v>1989</v>
      </c>
      <c r="D245" s="1">
        <v>42</v>
      </c>
    </row>
    <row r="246" spans="1:5" x14ac:dyDescent="0.2">
      <c r="A246" t="s">
        <v>308</v>
      </c>
      <c r="B246" t="s">
        <v>297</v>
      </c>
      <c r="C246">
        <v>1990</v>
      </c>
      <c r="D246" s="1">
        <v>45</v>
      </c>
    </row>
    <row r="247" spans="1:5" x14ac:dyDescent="0.2">
      <c r="A247" t="s">
        <v>308</v>
      </c>
      <c r="B247" t="s">
        <v>297</v>
      </c>
      <c r="C247">
        <v>1991</v>
      </c>
      <c r="D247" s="1">
        <v>42</v>
      </c>
    </row>
    <row r="248" spans="1:5" x14ac:dyDescent="0.2">
      <c r="A248" t="s">
        <v>308</v>
      </c>
      <c r="B248" t="s">
        <v>297</v>
      </c>
      <c r="C248">
        <v>1992</v>
      </c>
      <c r="D248" s="1">
        <v>45</v>
      </c>
      <c r="E248" t="s">
        <v>337</v>
      </c>
    </row>
    <row r="249" spans="1:5" x14ac:dyDescent="0.2">
      <c r="A249" t="s">
        <v>308</v>
      </c>
      <c r="B249" t="s">
        <v>297</v>
      </c>
      <c r="C249">
        <v>1993</v>
      </c>
      <c r="D249" s="1">
        <v>42</v>
      </c>
    </row>
    <row r="250" spans="1:5" x14ac:dyDescent="0.2">
      <c r="A250" t="s">
        <v>308</v>
      </c>
      <c r="B250" t="s">
        <v>297</v>
      </c>
      <c r="C250">
        <v>1994</v>
      </c>
      <c r="D250" s="1">
        <v>44</v>
      </c>
    </row>
    <row r="251" spans="1:5" x14ac:dyDescent="0.2">
      <c r="A251" t="s">
        <v>308</v>
      </c>
      <c r="B251" t="s">
        <v>297</v>
      </c>
      <c r="C251">
        <v>1995</v>
      </c>
      <c r="D251" s="1">
        <v>42</v>
      </c>
    </row>
    <row r="252" spans="1:5" x14ac:dyDescent="0.2">
      <c r="A252" t="s">
        <v>308</v>
      </c>
      <c r="B252" t="s">
        <v>297</v>
      </c>
      <c r="C252">
        <v>1996</v>
      </c>
      <c r="D252" s="1">
        <v>42</v>
      </c>
    </row>
    <row r="253" spans="1:5" x14ac:dyDescent="0.2">
      <c r="A253" t="s">
        <v>308</v>
      </c>
      <c r="B253" t="s">
        <v>297</v>
      </c>
      <c r="C253">
        <v>1997</v>
      </c>
      <c r="D253" s="1">
        <v>41</v>
      </c>
    </row>
    <row r="254" spans="1:5" x14ac:dyDescent="0.2">
      <c r="A254" t="s">
        <v>308</v>
      </c>
      <c r="B254" t="s">
        <v>297</v>
      </c>
      <c r="C254">
        <v>1998</v>
      </c>
      <c r="D254" s="1">
        <v>42</v>
      </c>
    </row>
    <row r="255" spans="1:5" x14ac:dyDescent="0.2">
      <c r="A255" t="s">
        <v>308</v>
      </c>
      <c r="B255" t="s">
        <v>297</v>
      </c>
      <c r="C255">
        <v>1999</v>
      </c>
      <c r="D255" s="1">
        <v>41</v>
      </c>
    </row>
    <row r="256" spans="1:5" x14ac:dyDescent="0.2">
      <c r="A256" t="s">
        <v>308</v>
      </c>
      <c r="B256" t="s">
        <v>297</v>
      </c>
      <c r="C256">
        <v>2000</v>
      </c>
      <c r="D256" s="1">
        <v>42</v>
      </c>
    </row>
    <row r="257" spans="1:4" x14ac:dyDescent="0.2">
      <c r="A257" t="s">
        <v>308</v>
      </c>
      <c r="B257" t="s">
        <v>297</v>
      </c>
      <c r="C257">
        <v>2001</v>
      </c>
      <c r="D257" s="1">
        <v>41</v>
      </c>
    </row>
    <row r="258" spans="1:4" x14ac:dyDescent="0.2">
      <c r="A258" t="s">
        <v>308</v>
      </c>
      <c r="B258" t="s">
        <v>297</v>
      </c>
      <c r="C258">
        <v>2002</v>
      </c>
      <c r="D258" s="1">
        <v>42</v>
      </c>
    </row>
    <row r="259" spans="1:4" x14ac:dyDescent="0.2">
      <c r="A259" t="s">
        <v>308</v>
      </c>
      <c r="B259" t="s">
        <v>297</v>
      </c>
      <c r="C259">
        <v>2003</v>
      </c>
      <c r="D259" s="1">
        <v>41</v>
      </c>
    </row>
    <row r="260" spans="1:4" x14ac:dyDescent="0.2">
      <c r="A260" t="s">
        <v>308</v>
      </c>
      <c r="B260" t="s">
        <v>297</v>
      </c>
      <c r="C260">
        <v>2004</v>
      </c>
      <c r="D260" s="1">
        <v>40</v>
      </c>
    </row>
    <row r="261" spans="1:4" x14ac:dyDescent="0.2">
      <c r="A261" t="s">
        <v>308</v>
      </c>
      <c r="B261" t="s">
        <v>297</v>
      </c>
      <c r="C261">
        <v>2005</v>
      </c>
      <c r="D261" s="1">
        <v>39.380000000000003</v>
      </c>
    </row>
    <row r="262" spans="1:4" x14ac:dyDescent="0.2">
      <c r="A262" t="s">
        <v>308</v>
      </c>
      <c r="B262" t="s">
        <v>297</v>
      </c>
      <c r="C262">
        <v>2006</v>
      </c>
      <c r="D262" s="1">
        <v>38</v>
      </c>
    </row>
    <row r="263" spans="1:4" x14ac:dyDescent="0.2">
      <c r="A263" t="s">
        <v>308</v>
      </c>
      <c r="B263" t="s">
        <v>297</v>
      </c>
      <c r="C263">
        <v>2007</v>
      </c>
      <c r="D263" s="1">
        <v>39</v>
      </c>
    </row>
    <row r="264" spans="1:4" x14ac:dyDescent="0.2">
      <c r="A264" t="s">
        <v>308</v>
      </c>
      <c r="B264" t="s">
        <v>297</v>
      </c>
      <c r="C264">
        <v>2008</v>
      </c>
      <c r="D264" s="1">
        <v>38</v>
      </c>
    </row>
    <row r="265" spans="1:4" x14ac:dyDescent="0.2">
      <c r="A265" t="s">
        <v>308</v>
      </c>
      <c r="B265" t="s">
        <v>297</v>
      </c>
      <c r="C265">
        <v>2009</v>
      </c>
      <c r="D265" s="1">
        <v>39</v>
      </c>
    </row>
    <row r="266" spans="1:4" x14ac:dyDescent="0.2">
      <c r="A266" t="s">
        <v>308</v>
      </c>
      <c r="B266" t="s">
        <v>297</v>
      </c>
      <c r="C266">
        <v>2010</v>
      </c>
      <c r="D266" s="1">
        <v>40</v>
      </c>
    </row>
    <row r="268" spans="1:4" x14ac:dyDescent="0.2">
      <c r="A268" t="s">
        <v>309</v>
      </c>
      <c r="B268" t="s">
        <v>297</v>
      </c>
      <c r="C268">
        <v>1993</v>
      </c>
      <c r="D268" s="1">
        <v>40</v>
      </c>
    </row>
    <row r="269" spans="1:4" x14ac:dyDescent="0.2">
      <c r="A269" t="s">
        <v>309</v>
      </c>
      <c r="B269" t="s">
        <v>297</v>
      </c>
      <c r="C269">
        <v>1994</v>
      </c>
      <c r="D269" s="1">
        <v>38</v>
      </c>
    </row>
    <row r="270" spans="1:4" x14ac:dyDescent="0.2">
      <c r="A270" t="s">
        <v>309</v>
      </c>
      <c r="B270" t="s">
        <v>297</v>
      </c>
      <c r="C270">
        <v>1995</v>
      </c>
      <c r="D270" s="1">
        <v>39</v>
      </c>
    </row>
    <row r="271" spans="1:4" x14ac:dyDescent="0.2">
      <c r="A271" t="s">
        <v>309</v>
      </c>
      <c r="B271" t="s">
        <v>297</v>
      </c>
      <c r="C271">
        <v>1996</v>
      </c>
      <c r="D271" s="1">
        <v>37</v>
      </c>
    </row>
    <row r="272" spans="1:4" x14ac:dyDescent="0.2">
      <c r="A272" t="s">
        <v>309</v>
      </c>
      <c r="B272" t="s">
        <v>297</v>
      </c>
      <c r="C272">
        <v>1997</v>
      </c>
      <c r="D272" s="1">
        <v>37</v>
      </c>
    </row>
    <row r="273" spans="1:4" x14ac:dyDescent="0.2">
      <c r="A273" t="s">
        <v>309</v>
      </c>
      <c r="B273" t="s">
        <v>297</v>
      </c>
      <c r="C273">
        <v>1998</v>
      </c>
      <c r="D273" s="1">
        <v>38</v>
      </c>
    </row>
    <row r="274" spans="1:4" x14ac:dyDescent="0.2">
      <c r="A274" t="s">
        <v>309</v>
      </c>
      <c r="B274" t="s">
        <v>297</v>
      </c>
      <c r="C274">
        <v>1999</v>
      </c>
      <c r="D274" s="1">
        <v>41</v>
      </c>
    </row>
    <row r="275" spans="1:4" x14ac:dyDescent="0.2">
      <c r="A275" t="s">
        <v>309</v>
      </c>
      <c r="B275" t="s">
        <v>297</v>
      </c>
      <c r="C275">
        <v>2000</v>
      </c>
      <c r="D275" s="1">
        <v>40</v>
      </c>
    </row>
    <row r="276" spans="1:4" x14ac:dyDescent="0.2">
      <c r="A276" t="s">
        <v>309</v>
      </c>
      <c r="B276" t="s">
        <v>297</v>
      </c>
      <c r="C276">
        <v>2001</v>
      </c>
      <c r="D276" s="1">
        <v>41</v>
      </c>
    </row>
    <row r="277" spans="1:4" x14ac:dyDescent="0.2">
      <c r="A277" t="s">
        <v>309</v>
      </c>
      <c r="B277" t="s">
        <v>297</v>
      </c>
      <c r="C277">
        <v>2002</v>
      </c>
      <c r="D277" s="1">
        <v>39</v>
      </c>
    </row>
    <row r="278" spans="1:4" x14ac:dyDescent="0.2">
      <c r="A278" t="s">
        <v>309</v>
      </c>
      <c r="B278" t="s">
        <v>297</v>
      </c>
      <c r="C278">
        <v>2003</v>
      </c>
      <c r="D278" s="1">
        <v>41</v>
      </c>
    </row>
    <row r="279" spans="1:4" x14ac:dyDescent="0.2">
      <c r="A279" t="s">
        <v>309</v>
      </c>
      <c r="B279" t="s">
        <v>297</v>
      </c>
      <c r="C279">
        <v>2004</v>
      </c>
      <c r="D279" s="21">
        <v>42</v>
      </c>
    </row>
    <row r="280" spans="1:4" x14ac:dyDescent="0.2">
      <c r="A280" t="s">
        <v>309</v>
      </c>
      <c r="B280" t="s">
        <v>297</v>
      </c>
      <c r="C280">
        <v>2005</v>
      </c>
      <c r="D280" s="1">
        <v>41</v>
      </c>
    </row>
    <row r="281" spans="1:4" x14ac:dyDescent="0.2">
      <c r="A281" t="s">
        <v>309</v>
      </c>
      <c r="B281" t="s">
        <v>297</v>
      </c>
      <c r="C281">
        <v>2006</v>
      </c>
      <c r="D281" s="1">
        <v>39</v>
      </c>
    </row>
    <row r="282" spans="1:4" x14ac:dyDescent="0.2">
      <c r="A282" t="s">
        <v>309</v>
      </c>
      <c r="B282" t="s">
        <v>297</v>
      </c>
      <c r="C282">
        <v>2007</v>
      </c>
      <c r="D282" s="1">
        <v>40</v>
      </c>
    </row>
    <row r="283" spans="1:4" x14ac:dyDescent="0.2">
      <c r="A283" t="s">
        <v>309</v>
      </c>
      <c r="B283" t="s">
        <v>297</v>
      </c>
      <c r="C283">
        <v>2008</v>
      </c>
      <c r="D283" s="1">
        <v>44</v>
      </c>
    </row>
    <row r="284" spans="1:4" x14ac:dyDescent="0.2">
      <c r="A284" t="s">
        <v>309</v>
      </c>
      <c r="B284" t="s">
        <v>297</v>
      </c>
      <c r="C284">
        <v>2009</v>
      </c>
      <c r="D284" s="1">
        <v>42</v>
      </c>
    </row>
    <row r="285" spans="1:4" x14ac:dyDescent="0.2">
      <c r="A285" t="s">
        <v>309</v>
      </c>
      <c r="B285" t="s">
        <v>297</v>
      </c>
      <c r="C285">
        <v>2010</v>
      </c>
      <c r="D285" s="1">
        <v>43</v>
      </c>
    </row>
    <row r="287" spans="1:4" x14ac:dyDescent="0.2">
      <c r="A287" t="s">
        <v>189</v>
      </c>
      <c r="B287" t="s">
        <v>297</v>
      </c>
      <c r="C287">
        <v>1989</v>
      </c>
      <c r="D287" s="1">
        <v>33</v>
      </c>
    </row>
    <row r="288" spans="1:4" x14ac:dyDescent="0.2">
      <c r="A288" t="s">
        <v>189</v>
      </c>
      <c r="B288" t="s">
        <v>297</v>
      </c>
      <c r="C288">
        <v>2000</v>
      </c>
      <c r="D288" s="1" t="s">
        <v>310</v>
      </c>
    </row>
    <row r="289" spans="1:4" x14ac:dyDescent="0.2">
      <c r="A289" t="s">
        <v>189</v>
      </c>
      <c r="B289" t="s">
        <v>297</v>
      </c>
      <c r="C289">
        <v>2001</v>
      </c>
      <c r="D289" s="1" t="s">
        <v>310</v>
      </c>
    </row>
    <row r="290" spans="1:4" x14ac:dyDescent="0.2">
      <c r="A290" t="s">
        <v>189</v>
      </c>
      <c r="B290" t="s">
        <v>297</v>
      </c>
      <c r="C290">
        <v>2002</v>
      </c>
      <c r="D290" s="1">
        <v>30</v>
      </c>
    </row>
    <row r="291" spans="1:4" x14ac:dyDescent="0.2">
      <c r="A291" t="s">
        <v>189</v>
      </c>
      <c r="B291" t="s">
        <v>297</v>
      </c>
      <c r="C291">
        <v>2003</v>
      </c>
      <c r="D291" s="1">
        <v>37</v>
      </c>
    </row>
    <row r="292" spans="1:4" x14ac:dyDescent="0.2">
      <c r="A292" t="s">
        <v>189</v>
      </c>
      <c r="B292" t="s">
        <v>297</v>
      </c>
      <c r="C292">
        <v>2004</v>
      </c>
      <c r="D292" s="1">
        <v>36</v>
      </c>
    </row>
    <row r="295" spans="1:4" x14ac:dyDescent="0.2">
      <c r="A295" t="s">
        <v>338</v>
      </c>
      <c r="B295" t="s">
        <v>297</v>
      </c>
      <c r="C295">
        <v>1995</v>
      </c>
      <c r="D295" s="1">
        <v>27</v>
      </c>
    </row>
    <row r="296" spans="1:4" x14ac:dyDescent="0.2">
      <c r="A296" t="s">
        <v>338</v>
      </c>
      <c r="B296" t="s">
        <v>297</v>
      </c>
      <c r="C296">
        <v>1996</v>
      </c>
      <c r="D296" s="1">
        <v>27</v>
      </c>
    </row>
    <row r="297" spans="1:4" x14ac:dyDescent="0.2">
      <c r="A297" t="s">
        <v>338</v>
      </c>
      <c r="B297" t="s">
        <v>297</v>
      </c>
      <c r="C297">
        <v>1997</v>
      </c>
      <c r="D297" s="1">
        <v>25</v>
      </c>
    </row>
    <row r="298" spans="1:4" x14ac:dyDescent="0.2">
      <c r="A298" t="s">
        <v>338</v>
      </c>
      <c r="B298" t="s">
        <v>297</v>
      </c>
      <c r="C298">
        <v>1998</v>
      </c>
      <c r="D298" s="1">
        <v>25</v>
      </c>
    </row>
    <row r="301" spans="1:4" x14ac:dyDescent="0.2">
      <c r="A301" t="s">
        <v>311</v>
      </c>
      <c r="B301" t="s">
        <v>297</v>
      </c>
      <c r="C301">
        <v>1983</v>
      </c>
      <c r="D301" s="1">
        <v>36</v>
      </c>
    </row>
    <row r="302" spans="1:4" x14ac:dyDescent="0.2">
      <c r="A302" t="s">
        <v>311</v>
      </c>
      <c r="B302" t="s">
        <v>297</v>
      </c>
      <c r="C302">
        <v>1984</v>
      </c>
      <c r="D302" s="1">
        <v>38</v>
      </c>
    </row>
    <row r="303" spans="1:4" x14ac:dyDescent="0.2">
      <c r="A303" t="s">
        <v>311</v>
      </c>
      <c r="B303" t="s">
        <v>297</v>
      </c>
      <c r="C303">
        <v>1985</v>
      </c>
      <c r="D303" s="1">
        <v>38</v>
      </c>
    </row>
    <row r="304" spans="1:4" x14ac:dyDescent="0.2">
      <c r="A304" t="s">
        <v>311</v>
      </c>
      <c r="B304" t="s">
        <v>297</v>
      </c>
      <c r="C304">
        <v>1986</v>
      </c>
      <c r="D304" s="1">
        <v>39</v>
      </c>
    </row>
    <row r="305" spans="1:4" x14ac:dyDescent="0.2">
      <c r="A305" t="s">
        <v>311</v>
      </c>
      <c r="B305" t="s">
        <v>297</v>
      </c>
      <c r="C305">
        <v>1987</v>
      </c>
      <c r="D305" s="1">
        <v>38</v>
      </c>
    </row>
    <row r="306" spans="1:4" x14ac:dyDescent="0.2">
      <c r="A306" t="s">
        <v>311</v>
      </c>
      <c r="B306" t="s">
        <v>297</v>
      </c>
      <c r="C306">
        <v>1988</v>
      </c>
      <c r="D306" s="1">
        <v>37</v>
      </c>
    </row>
    <row r="307" spans="1:4" x14ac:dyDescent="0.2">
      <c r="A307" t="s">
        <v>311</v>
      </c>
      <c r="B307" t="s">
        <v>297</v>
      </c>
      <c r="C307">
        <v>1989</v>
      </c>
      <c r="D307" s="1">
        <v>36</v>
      </c>
    </row>
    <row r="308" spans="1:4" x14ac:dyDescent="0.2">
      <c r="A308" t="s">
        <v>311</v>
      </c>
      <c r="B308" t="s">
        <v>297</v>
      </c>
      <c r="C308">
        <v>1990</v>
      </c>
      <c r="D308" s="1">
        <v>30</v>
      </c>
    </row>
    <row r="309" spans="1:4" x14ac:dyDescent="0.2">
      <c r="A309" t="s">
        <v>311</v>
      </c>
      <c r="B309" t="s">
        <v>297</v>
      </c>
      <c r="C309">
        <v>1991</v>
      </c>
      <c r="D309" s="1">
        <v>25</v>
      </c>
    </row>
    <row r="310" spans="1:4" x14ac:dyDescent="0.2">
      <c r="A310" t="s">
        <v>311</v>
      </c>
      <c r="B310" t="s">
        <v>297</v>
      </c>
      <c r="C310">
        <v>1992</v>
      </c>
      <c r="D310" s="1">
        <v>35</v>
      </c>
    </row>
    <row r="311" spans="1:4" x14ac:dyDescent="0.2">
      <c r="A311" t="s">
        <v>311</v>
      </c>
      <c r="B311" t="s">
        <v>297</v>
      </c>
      <c r="C311">
        <v>1993</v>
      </c>
      <c r="D311" s="1">
        <v>37</v>
      </c>
    </row>
    <row r="312" spans="1:4" x14ac:dyDescent="0.2">
      <c r="A312" t="s">
        <v>311</v>
      </c>
      <c r="B312" t="s">
        <v>297</v>
      </c>
      <c r="C312">
        <v>1994</v>
      </c>
      <c r="D312" s="1">
        <v>40</v>
      </c>
    </row>
    <row r="313" spans="1:4" x14ac:dyDescent="0.2">
      <c r="A313" t="s">
        <v>311</v>
      </c>
      <c r="B313" t="s">
        <v>297</v>
      </c>
      <c r="C313">
        <v>1995</v>
      </c>
      <c r="D313" s="1">
        <v>42</v>
      </c>
    </row>
    <row r="314" spans="1:4" x14ac:dyDescent="0.2">
      <c r="A314" t="s">
        <v>311</v>
      </c>
      <c r="B314" t="s">
        <v>297</v>
      </c>
      <c r="C314">
        <v>1996</v>
      </c>
      <c r="D314" s="1">
        <v>39</v>
      </c>
    </row>
    <row r="315" spans="1:4" x14ac:dyDescent="0.2">
      <c r="A315" t="s">
        <v>311</v>
      </c>
      <c r="B315" t="s">
        <v>297</v>
      </c>
      <c r="C315">
        <v>1997</v>
      </c>
      <c r="D315" s="1">
        <v>37</v>
      </c>
    </row>
    <row r="316" spans="1:4" x14ac:dyDescent="0.2">
      <c r="A316" t="s">
        <v>311</v>
      </c>
      <c r="B316" t="s">
        <v>297</v>
      </c>
      <c r="C316">
        <v>1998</v>
      </c>
      <c r="D316" s="1">
        <v>38</v>
      </c>
    </row>
    <row r="317" spans="1:4" x14ac:dyDescent="0.2">
      <c r="A317" t="s">
        <v>311</v>
      </c>
      <c r="B317" t="s">
        <v>297</v>
      </c>
      <c r="C317">
        <v>1999</v>
      </c>
      <c r="D317" s="1">
        <v>37</v>
      </c>
    </row>
    <row r="318" spans="1:4" x14ac:dyDescent="0.2">
      <c r="A318" t="s">
        <v>311</v>
      </c>
      <c r="B318" t="s">
        <v>297</v>
      </c>
      <c r="C318">
        <v>2000</v>
      </c>
      <c r="D318" s="1">
        <v>40</v>
      </c>
    </row>
    <row r="319" spans="1:4" x14ac:dyDescent="0.2">
      <c r="A319" t="s">
        <v>311</v>
      </c>
      <c r="B319" t="s">
        <v>297</v>
      </c>
      <c r="C319">
        <v>2001</v>
      </c>
      <c r="D319" s="1">
        <v>38</v>
      </c>
    </row>
    <row r="320" spans="1:4" x14ac:dyDescent="0.2">
      <c r="A320" t="s">
        <v>311</v>
      </c>
      <c r="B320" t="s">
        <v>297</v>
      </c>
      <c r="C320">
        <v>2002</v>
      </c>
      <c r="D320" s="1">
        <v>38</v>
      </c>
    </row>
    <row r="321" spans="1:4" x14ac:dyDescent="0.2">
      <c r="A321" t="s">
        <v>311</v>
      </c>
      <c r="B321" t="s">
        <v>297</v>
      </c>
      <c r="C321">
        <v>2003</v>
      </c>
      <c r="D321" s="1">
        <v>37</v>
      </c>
    </row>
    <row r="322" spans="1:4" x14ac:dyDescent="0.2">
      <c r="A322" t="s">
        <v>311</v>
      </c>
      <c r="B322" t="s">
        <v>297</v>
      </c>
      <c r="C322">
        <v>2004</v>
      </c>
      <c r="D322" s="1">
        <v>36</v>
      </c>
    </row>
    <row r="323" spans="1:4" x14ac:dyDescent="0.2">
      <c r="A323" t="s">
        <v>311</v>
      </c>
      <c r="B323" t="s">
        <v>297</v>
      </c>
      <c r="C323">
        <v>2005</v>
      </c>
      <c r="D323" s="1">
        <v>37</v>
      </c>
    </row>
    <row r="324" spans="1:4" x14ac:dyDescent="0.2">
      <c r="A324" t="s">
        <v>311</v>
      </c>
      <c r="B324" t="s">
        <v>297</v>
      </c>
      <c r="C324">
        <v>2006</v>
      </c>
      <c r="D324" s="1">
        <v>37</v>
      </c>
    </row>
    <row r="325" spans="1:4" x14ac:dyDescent="0.2">
      <c r="A325" t="s">
        <v>311</v>
      </c>
      <c r="B325" t="s">
        <v>297</v>
      </c>
      <c r="C325">
        <v>2007</v>
      </c>
      <c r="D325" s="1">
        <v>37</v>
      </c>
    </row>
    <row r="326" spans="1:4" x14ac:dyDescent="0.2">
      <c r="A326" t="s">
        <v>311</v>
      </c>
      <c r="B326" t="s">
        <v>297</v>
      </c>
      <c r="C326">
        <v>2008</v>
      </c>
      <c r="D326" s="1">
        <v>37</v>
      </c>
    </row>
    <row r="327" spans="1:4" x14ac:dyDescent="0.2">
      <c r="A327" t="s">
        <v>311</v>
      </c>
      <c r="B327" t="s">
        <v>297</v>
      </c>
      <c r="C327">
        <v>2009</v>
      </c>
      <c r="D327" s="1">
        <v>36</v>
      </c>
    </row>
    <row r="328" spans="1:4" x14ac:dyDescent="0.2">
      <c r="A328" t="s">
        <v>311</v>
      </c>
      <c r="B328" t="s">
        <v>297</v>
      </c>
      <c r="C328">
        <v>2010</v>
      </c>
      <c r="D328" s="1">
        <v>34</v>
      </c>
    </row>
    <row r="330" spans="1:4" x14ac:dyDescent="0.2">
      <c r="A330" t="s">
        <v>312</v>
      </c>
      <c r="B330" t="s">
        <v>297</v>
      </c>
      <c r="C330">
        <v>2003</v>
      </c>
      <c r="D330" s="1">
        <v>42</v>
      </c>
    </row>
    <row r="332" spans="1:4" x14ac:dyDescent="0.2">
      <c r="A332" t="s">
        <v>181</v>
      </c>
      <c r="B332" t="s">
        <v>297</v>
      </c>
      <c r="C332">
        <v>1999</v>
      </c>
      <c r="D332" s="1">
        <v>42</v>
      </c>
    </row>
    <row r="333" spans="1:4" x14ac:dyDescent="0.2">
      <c r="A333" t="s">
        <v>181</v>
      </c>
      <c r="B333" t="s">
        <v>297</v>
      </c>
      <c r="C333">
        <v>2000</v>
      </c>
      <c r="D333" s="1">
        <v>40</v>
      </c>
    </row>
    <row r="334" spans="1:4" x14ac:dyDescent="0.2">
      <c r="A334" t="s">
        <v>181</v>
      </c>
      <c r="B334" t="s">
        <v>297</v>
      </c>
      <c r="C334">
        <v>2001</v>
      </c>
      <c r="D334" s="1" t="s">
        <v>310</v>
      </c>
    </row>
    <row r="335" spans="1:4" x14ac:dyDescent="0.2">
      <c r="A335" t="s">
        <v>181</v>
      </c>
      <c r="B335" t="s">
        <v>297</v>
      </c>
      <c r="C335">
        <v>2002</v>
      </c>
      <c r="D335" s="1" t="s">
        <v>310</v>
      </c>
    </row>
    <row r="336" spans="1:4" x14ac:dyDescent="0.2">
      <c r="A336" t="s">
        <v>181</v>
      </c>
      <c r="B336" t="s">
        <v>297</v>
      </c>
      <c r="C336">
        <v>2003</v>
      </c>
      <c r="D336" s="1">
        <v>45</v>
      </c>
    </row>
    <row r="338" spans="1:5" x14ac:dyDescent="0.2">
      <c r="A338" t="s">
        <v>188</v>
      </c>
      <c r="B338" t="s">
        <v>297</v>
      </c>
      <c r="C338">
        <v>1996</v>
      </c>
      <c r="D338" s="1">
        <v>43</v>
      </c>
    </row>
    <row r="339" spans="1:5" x14ac:dyDescent="0.2">
      <c r="A339" t="s">
        <v>188</v>
      </c>
      <c r="B339" t="s">
        <v>297</v>
      </c>
      <c r="C339">
        <v>1997</v>
      </c>
      <c r="D339" s="1">
        <v>42</v>
      </c>
    </row>
    <row r="340" spans="1:5" x14ac:dyDescent="0.2">
      <c r="A340" t="s">
        <v>188</v>
      </c>
      <c r="B340" t="s">
        <v>297</v>
      </c>
      <c r="C340">
        <v>1998</v>
      </c>
      <c r="D340" s="1">
        <v>43</v>
      </c>
    </row>
    <row r="341" spans="1:5" x14ac:dyDescent="0.2">
      <c r="A341" t="s">
        <v>188</v>
      </c>
      <c r="B341" t="s">
        <v>297</v>
      </c>
      <c r="C341">
        <v>2004</v>
      </c>
      <c r="D341" s="1">
        <v>39</v>
      </c>
    </row>
    <row r="342" spans="1:5" x14ac:dyDescent="0.2">
      <c r="A342" t="s">
        <v>188</v>
      </c>
      <c r="B342" t="s">
        <v>297</v>
      </c>
      <c r="C342">
        <v>2005</v>
      </c>
      <c r="D342" s="1">
        <v>40</v>
      </c>
      <c r="E342" t="s">
        <v>375</v>
      </c>
    </row>
    <row r="343" spans="1:5" x14ac:dyDescent="0.2">
      <c r="A343" t="s">
        <v>188</v>
      </c>
      <c r="B343" t="s">
        <v>297</v>
      </c>
      <c r="C343">
        <v>2006</v>
      </c>
      <c r="D343" s="1">
        <v>40.630000000000003</v>
      </c>
      <c r="E343" t="s">
        <v>375</v>
      </c>
    </row>
    <row r="345" spans="1:5" x14ac:dyDescent="0.2">
      <c r="A345" t="s">
        <v>313</v>
      </c>
      <c r="B345" t="s">
        <v>297</v>
      </c>
      <c r="C345">
        <v>1979</v>
      </c>
      <c r="D345" s="1">
        <v>41</v>
      </c>
    </row>
    <row r="346" spans="1:5" x14ac:dyDescent="0.2">
      <c r="A346" t="s">
        <v>313</v>
      </c>
      <c r="B346" t="s">
        <v>297</v>
      </c>
      <c r="C346">
        <v>1980</v>
      </c>
      <c r="D346" s="1">
        <v>40</v>
      </c>
    </row>
    <row r="347" spans="1:5" x14ac:dyDescent="0.2">
      <c r="A347" t="s">
        <v>313</v>
      </c>
      <c r="B347" t="s">
        <v>297</v>
      </c>
      <c r="C347">
        <v>1981</v>
      </c>
      <c r="D347" s="1">
        <v>47</v>
      </c>
    </row>
    <row r="348" spans="1:5" x14ac:dyDescent="0.2">
      <c r="A348" t="s">
        <v>313</v>
      </c>
      <c r="B348" t="s">
        <v>297</v>
      </c>
      <c r="C348">
        <v>1982</v>
      </c>
      <c r="D348" s="1">
        <v>46</v>
      </c>
    </row>
    <row r="349" spans="1:5" x14ac:dyDescent="0.2">
      <c r="A349" t="s">
        <v>313</v>
      </c>
      <c r="B349" t="s">
        <v>297</v>
      </c>
      <c r="C349">
        <v>1984</v>
      </c>
      <c r="D349" s="1">
        <v>51</v>
      </c>
    </row>
    <row r="350" spans="1:5" x14ac:dyDescent="0.2">
      <c r="A350" t="s">
        <v>313</v>
      </c>
      <c r="B350" t="s">
        <v>297</v>
      </c>
      <c r="C350">
        <v>1985</v>
      </c>
      <c r="D350" s="1">
        <v>48</v>
      </c>
    </row>
    <row r="351" spans="1:5" x14ac:dyDescent="0.2">
      <c r="A351" t="s">
        <v>313</v>
      </c>
      <c r="B351" t="s">
        <v>297</v>
      </c>
      <c r="C351">
        <v>1986</v>
      </c>
      <c r="D351" s="1">
        <v>47</v>
      </c>
    </row>
    <row r="352" spans="1:5" x14ac:dyDescent="0.2">
      <c r="A352" t="s">
        <v>313</v>
      </c>
      <c r="B352" t="s">
        <v>297</v>
      </c>
      <c r="C352">
        <v>1987</v>
      </c>
      <c r="D352" s="1">
        <v>50</v>
      </c>
    </row>
    <row r="353" spans="1:5" x14ac:dyDescent="0.2">
      <c r="A353" t="s">
        <v>313</v>
      </c>
      <c r="B353" t="s">
        <v>297</v>
      </c>
      <c r="C353">
        <v>1988</v>
      </c>
      <c r="D353" s="1">
        <v>51</v>
      </c>
    </row>
    <row r="354" spans="1:5" x14ac:dyDescent="0.2">
      <c r="A354" t="s">
        <v>313</v>
      </c>
      <c r="B354" t="s">
        <v>297</v>
      </c>
      <c r="C354">
        <v>1989</v>
      </c>
      <c r="D354" s="1">
        <v>51</v>
      </c>
    </row>
    <row r="355" spans="1:5" x14ac:dyDescent="0.2">
      <c r="A355" t="s">
        <v>313</v>
      </c>
      <c r="B355" t="s">
        <v>297</v>
      </c>
      <c r="C355">
        <v>1991</v>
      </c>
      <c r="D355" s="1">
        <v>47</v>
      </c>
    </row>
    <row r="356" spans="1:5" x14ac:dyDescent="0.2">
      <c r="A356" t="s">
        <v>313</v>
      </c>
      <c r="B356" t="s">
        <v>297</v>
      </c>
      <c r="C356">
        <v>1992</v>
      </c>
      <c r="D356" s="1">
        <v>48</v>
      </c>
    </row>
    <row r="357" spans="1:5" x14ac:dyDescent="0.2">
      <c r="A357" t="s">
        <v>313</v>
      </c>
      <c r="B357" t="s">
        <v>297</v>
      </c>
      <c r="C357">
        <v>1993</v>
      </c>
      <c r="D357" s="1">
        <v>46</v>
      </c>
    </row>
    <row r="358" spans="1:5" x14ac:dyDescent="0.2">
      <c r="A358" t="s">
        <v>313</v>
      </c>
      <c r="B358" t="s">
        <v>297</v>
      </c>
      <c r="C358">
        <v>1994</v>
      </c>
      <c r="D358" s="1">
        <v>48</v>
      </c>
    </row>
    <row r="359" spans="1:5" x14ac:dyDescent="0.2">
      <c r="A359" t="s">
        <v>313</v>
      </c>
      <c r="B359" t="s">
        <v>297</v>
      </c>
      <c r="C359">
        <v>1995</v>
      </c>
      <c r="D359" s="1">
        <v>48</v>
      </c>
    </row>
    <row r="360" spans="1:5" x14ac:dyDescent="0.2">
      <c r="A360" t="s">
        <v>313</v>
      </c>
      <c r="B360" t="s">
        <v>297</v>
      </c>
      <c r="C360">
        <v>1996</v>
      </c>
      <c r="D360" s="1">
        <v>47</v>
      </c>
    </row>
    <row r="361" spans="1:5" x14ac:dyDescent="0.2">
      <c r="A361" t="s">
        <v>313</v>
      </c>
      <c r="B361" t="s">
        <v>297</v>
      </c>
      <c r="C361">
        <v>1997</v>
      </c>
      <c r="D361" s="1">
        <v>49</v>
      </c>
    </row>
    <row r="362" spans="1:5" x14ac:dyDescent="0.2">
      <c r="A362" t="s">
        <v>313</v>
      </c>
      <c r="B362" t="s">
        <v>297</v>
      </c>
      <c r="C362">
        <v>1998</v>
      </c>
      <c r="D362" s="1">
        <v>50</v>
      </c>
    </row>
    <row r="363" spans="1:5" x14ac:dyDescent="0.2">
      <c r="A363" t="s">
        <v>313</v>
      </c>
      <c r="B363" t="s">
        <v>297</v>
      </c>
      <c r="C363">
        <v>1999</v>
      </c>
      <c r="D363" s="1">
        <v>53</v>
      </c>
      <c r="E363" t="s">
        <v>627</v>
      </c>
    </row>
    <row r="364" spans="1:5" x14ac:dyDescent="0.2">
      <c r="A364" t="s">
        <v>313</v>
      </c>
      <c r="B364" t="s">
        <v>297</v>
      </c>
      <c r="C364">
        <v>2000</v>
      </c>
      <c r="D364" s="1">
        <v>57</v>
      </c>
    </row>
    <row r="365" spans="1:5" x14ac:dyDescent="0.2">
      <c r="A365" t="s">
        <v>313</v>
      </c>
      <c r="B365" t="s">
        <v>297</v>
      </c>
      <c r="C365">
        <v>2006</v>
      </c>
      <c r="D365" s="1">
        <v>55</v>
      </c>
      <c r="E365" t="s">
        <v>627</v>
      </c>
    </row>
    <row r="366" spans="1:5" x14ac:dyDescent="0.2">
      <c r="A366" t="s">
        <v>313</v>
      </c>
      <c r="B366" t="s">
        <v>297</v>
      </c>
      <c r="C366">
        <v>2007</v>
      </c>
      <c r="D366" s="1">
        <v>51</v>
      </c>
      <c r="E366" t="s">
        <v>729</v>
      </c>
    </row>
    <row r="367" spans="1:5" x14ac:dyDescent="0.2">
      <c r="A367" t="s">
        <v>313</v>
      </c>
      <c r="B367" t="s">
        <v>297</v>
      </c>
      <c r="C367">
        <v>2008</v>
      </c>
      <c r="D367" s="1">
        <v>56</v>
      </c>
    </row>
    <row r="368" spans="1:5" x14ac:dyDescent="0.2">
      <c r="A368" t="s">
        <v>313</v>
      </c>
      <c r="B368" t="s">
        <v>297</v>
      </c>
      <c r="C368">
        <v>2009</v>
      </c>
      <c r="D368" s="1">
        <v>50</v>
      </c>
    </row>
    <row r="369" spans="1:4" x14ac:dyDescent="0.2">
      <c r="A369" t="s">
        <v>313</v>
      </c>
      <c r="B369" t="s">
        <v>297</v>
      </c>
      <c r="C369">
        <v>2010</v>
      </c>
      <c r="D369" s="1">
        <v>53</v>
      </c>
    </row>
    <row r="371" spans="1:4" x14ac:dyDescent="0.2">
      <c r="A371" t="s">
        <v>314</v>
      </c>
      <c r="B371" t="s">
        <v>297</v>
      </c>
      <c r="C371">
        <v>1983</v>
      </c>
      <c r="D371" s="1">
        <v>33</v>
      </c>
    </row>
    <row r="372" spans="1:4" x14ac:dyDescent="0.2">
      <c r="A372" t="s">
        <v>314</v>
      </c>
      <c r="B372" t="s">
        <v>297</v>
      </c>
      <c r="C372">
        <v>1984</v>
      </c>
      <c r="D372" s="1">
        <v>41</v>
      </c>
    </row>
    <row r="373" spans="1:4" x14ac:dyDescent="0.2">
      <c r="A373" t="s">
        <v>314</v>
      </c>
      <c r="B373" t="s">
        <v>297</v>
      </c>
      <c r="C373">
        <v>1985</v>
      </c>
      <c r="D373" s="1">
        <v>34</v>
      </c>
    </row>
    <row r="374" spans="1:4" x14ac:dyDescent="0.2">
      <c r="A374" t="s">
        <v>314</v>
      </c>
      <c r="B374" t="s">
        <v>297</v>
      </c>
      <c r="C374">
        <v>1986</v>
      </c>
      <c r="D374" s="1">
        <v>36</v>
      </c>
    </row>
    <row r="375" spans="1:4" x14ac:dyDescent="0.2">
      <c r="A375" t="s">
        <v>314</v>
      </c>
      <c r="B375" t="s">
        <v>297</v>
      </c>
      <c r="C375">
        <v>1987</v>
      </c>
      <c r="D375" s="1">
        <v>40</v>
      </c>
    </row>
    <row r="376" spans="1:4" x14ac:dyDescent="0.2">
      <c r="A376" t="s">
        <v>314</v>
      </c>
      <c r="B376" t="s">
        <v>297</v>
      </c>
      <c r="C376">
        <v>1988</v>
      </c>
      <c r="D376" s="1">
        <v>36</v>
      </c>
    </row>
    <row r="377" spans="1:4" x14ac:dyDescent="0.2">
      <c r="A377" t="s">
        <v>314</v>
      </c>
      <c r="B377" t="s">
        <v>297</v>
      </c>
      <c r="C377">
        <v>1989</v>
      </c>
      <c r="D377" s="1">
        <v>34</v>
      </c>
    </row>
    <row r="378" spans="1:4" x14ac:dyDescent="0.2">
      <c r="A378" t="s">
        <v>314</v>
      </c>
      <c r="B378" t="s">
        <v>297</v>
      </c>
      <c r="C378">
        <v>1990</v>
      </c>
      <c r="D378" s="1">
        <v>36</v>
      </c>
    </row>
    <row r="379" spans="1:4" x14ac:dyDescent="0.2">
      <c r="A379" t="s">
        <v>314</v>
      </c>
      <c r="B379" t="s">
        <v>297</v>
      </c>
      <c r="C379">
        <v>1991</v>
      </c>
    </row>
    <row r="380" spans="1:4" x14ac:dyDescent="0.2">
      <c r="A380" t="s">
        <v>314</v>
      </c>
      <c r="B380" t="s">
        <v>297</v>
      </c>
      <c r="C380">
        <v>1992</v>
      </c>
    </row>
    <row r="381" spans="1:4" x14ac:dyDescent="0.2">
      <c r="A381" t="s">
        <v>314</v>
      </c>
      <c r="B381" t="s">
        <v>297</v>
      </c>
      <c r="C381">
        <v>1993</v>
      </c>
    </row>
    <row r="382" spans="1:4" x14ac:dyDescent="0.2">
      <c r="A382" t="s">
        <v>314</v>
      </c>
      <c r="B382" t="s">
        <v>297</v>
      </c>
      <c r="C382">
        <v>1994</v>
      </c>
    </row>
    <row r="383" spans="1:4" x14ac:dyDescent="0.2">
      <c r="A383" t="s">
        <v>314</v>
      </c>
      <c r="B383" t="s">
        <v>297</v>
      </c>
      <c r="C383">
        <v>1995</v>
      </c>
      <c r="D383" s="1">
        <v>40</v>
      </c>
    </row>
    <row r="384" spans="1:4" x14ac:dyDescent="0.2">
      <c r="A384" t="s">
        <v>314</v>
      </c>
      <c r="B384" t="s">
        <v>297</v>
      </c>
      <c r="C384">
        <v>1996</v>
      </c>
    </row>
    <row r="385" spans="1:5" x14ac:dyDescent="0.2">
      <c r="A385" t="s">
        <v>314</v>
      </c>
      <c r="B385" t="s">
        <v>297</v>
      </c>
      <c r="C385">
        <v>1997</v>
      </c>
      <c r="D385" s="1">
        <v>37</v>
      </c>
    </row>
    <row r="386" spans="1:5" x14ac:dyDescent="0.2">
      <c r="A386" t="s">
        <v>314</v>
      </c>
      <c r="B386" t="s">
        <v>297</v>
      </c>
      <c r="C386">
        <v>1998</v>
      </c>
      <c r="D386" s="1">
        <v>41</v>
      </c>
    </row>
    <row r="387" spans="1:5" x14ac:dyDescent="0.2">
      <c r="A387" t="s">
        <v>314</v>
      </c>
      <c r="B387" t="s">
        <v>297</v>
      </c>
      <c r="C387">
        <v>2002</v>
      </c>
      <c r="D387" s="1">
        <v>35</v>
      </c>
    </row>
    <row r="388" spans="1:5" x14ac:dyDescent="0.2">
      <c r="A388" t="s">
        <v>314</v>
      </c>
      <c r="B388" t="s">
        <v>297</v>
      </c>
      <c r="C388">
        <v>2010</v>
      </c>
      <c r="D388" s="1">
        <v>45</v>
      </c>
      <c r="E388" t="s">
        <v>26</v>
      </c>
    </row>
    <row r="391" spans="1:5" x14ac:dyDescent="0.2">
      <c r="A391" t="s">
        <v>315</v>
      </c>
      <c r="B391" t="s">
        <v>297</v>
      </c>
      <c r="C391">
        <v>1995</v>
      </c>
      <c r="D391" s="1">
        <v>46</v>
      </c>
    </row>
    <row r="392" spans="1:5" x14ac:dyDescent="0.2">
      <c r="A392" t="s">
        <v>315</v>
      </c>
      <c r="B392" t="s">
        <v>297</v>
      </c>
      <c r="C392">
        <v>1997</v>
      </c>
      <c r="D392" s="1">
        <v>45</v>
      </c>
    </row>
    <row r="393" spans="1:5" x14ac:dyDescent="0.2">
      <c r="A393" t="s">
        <v>315</v>
      </c>
      <c r="B393" t="s">
        <v>297</v>
      </c>
      <c r="C393">
        <v>1998</v>
      </c>
      <c r="D393" s="1">
        <v>46</v>
      </c>
    </row>
    <row r="394" spans="1:5" x14ac:dyDescent="0.2">
      <c r="A394" t="s">
        <v>315</v>
      </c>
      <c r="B394" t="s">
        <v>297</v>
      </c>
      <c r="C394">
        <v>1999</v>
      </c>
      <c r="D394" s="1">
        <v>49</v>
      </c>
    </row>
    <row r="395" spans="1:5" x14ac:dyDescent="0.2">
      <c r="A395" t="s">
        <v>315</v>
      </c>
      <c r="B395" t="s">
        <v>297</v>
      </c>
      <c r="C395">
        <v>2000</v>
      </c>
      <c r="D395" s="1">
        <v>48</v>
      </c>
    </row>
    <row r="396" spans="1:5" x14ac:dyDescent="0.2">
      <c r="A396" t="s">
        <v>315</v>
      </c>
      <c r="B396" t="s">
        <v>297</v>
      </c>
      <c r="C396">
        <v>2001</v>
      </c>
      <c r="D396" s="1">
        <v>47</v>
      </c>
    </row>
    <row r="397" spans="1:5" x14ac:dyDescent="0.2">
      <c r="A397" t="s">
        <v>315</v>
      </c>
      <c r="B397" t="s">
        <v>297</v>
      </c>
      <c r="C397">
        <v>2002</v>
      </c>
      <c r="D397" s="1">
        <v>48</v>
      </c>
    </row>
    <row r="398" spans="1:5" x14ac:dyDescent="0.2">
      <c r="A398" t="s">
        <v>315</v>
      </c>
      <c r="B398" t="s">
        <v>297</v>
      </c>
      <c r="C398">
        <v>2010</v>
      </c>
      <c r="D398" s="1">
        <v>50</v>
      </c>
    </row>
    <row r="400" spans="1:5" x14ac:dyDescent="0.2">
      <c r="A400" t="s">
        <v>316</v>
      </c>
      <c r="B400" t="s">
        <v>297</v>
      </c>
      <c r="C400">
        <v>1993</v>
      </c>
      <c r="D400" s="1">
        <v>35</v>
      </c>
    </row>
    <row r="401" spans="1:5" x14ac:dyDescent="0.2">
      <c r="A401" t="s">
        <v>316</v>
      </c>
      <c r="B401" t="s">
        <v>297</v>
      </c>
      <c r="C401">
        <v>1994</v>
      </c>
      <c r="D401" s="1">
        <v>36</v>
      </c>
    </row>
    <row r="402" spans="1:5" x14ac:dyDescent="0.2">
      <c r="A402" t="s">
        <v>316</v>
      </c>
      <c r="B402" t="s">
        <v>297</v>
      </c>
      <c r="C402">
        <v>1995</v>
      </c>
      <c r="D402" s="1">
        <v>33</v>
      </c>
    </row>
    <row r="403" spans="1:5" x14ac:dyDescent="0.2">
      <c r="A403" t="s">
        <v>316</v>
      </c>
      <c r="B403" t="s">
        <v>297</v>
      </c>
      <c r="C403">
        <v>1996</v>
      </c>
      <c r="D403" s="1">
        <v>32</v>
      </c>
    </row>
    <row r="404" spans="1:5" x14ac:dyDescent="0.2">
      <c r="A404" t="s">
        <v>316</v>
      </c>
      <c r="B404" t="s">
        <v>297</v>
      </c>
      <c r="C404">
        <v>1997</v>
      </c>
      <c r="D404" s="1">
        <v>35</v>
      </c>
    </row>
    <row r="405" spans="1:5" x14ac:dyDescent="0.2">
      <c r="A405" t="s">
        <v>316</v>
      </c>
      <c r="B405" t="s">
        <v>297</v>
      </c>
      <c r="C405">
        <v>2001</v>
      </c>
      <c r="D405" s="1">
        <v>33</v>
      </c>
    </row>
    <row r="406" spans="1:5" x14ac:dyDescent="0.2">
      <c r="A406" t="s">
        <v>316</v>
      </c>
      <c r="B406" t="s">
        <v>297</v>
      </c>
      <c r="C406">
        <v>2002</v>
      </c>
      <c r="D406" s="1">
        <v>36</v>
      </c>
    </row>
    <row r="407" spans="1:5" x14ac:dyDescent="0.2">
      <c r="A407" t="s">
        <v>316</v>
      </c>
      <c r="B407" t="s">
        <v>297</v>
      </c>
      <c r="C407">
        <v>2003</v>
      </c>
      <c r="D407" s="1">
        <v>34</v>
      </c>
    </row>
    <row r="408" spans="1:5" x14ac:dyDescent="0.2">
      <c r="A408" t="s">
        <v>316</v>
      </c>
      <c r="B408" t="s">
        <v>297</v>
      </c>
      <c r="C408">
        <v>2004</v>
      </c>
      <c r="D408" s="1">
        <v>35</v>
      </c>
    </row>
    <row r="409" spans="1:5" x14ac:dyDescent="0.2">
      <c r="A409" t="s">
        <v>316</v>
      </c>
      <c r="B409" t="s">
        <v>297</v>
      </c>
      <c r="C409">
        <v>2005</v>
      </c>
      <c r="D409" s="1">
        <v>36</v>
      </c>
      <c r="E409" t="s">
        <v>627</v>
      </c>
    </row>
    <row r="410" spans="1:5" x14ac:dyDescent="0.2">
      <c r="A410" t="s">
        <v>316</v>
      </c>
      <c r="B410" t="s">
        <v>297</v>
      </c>
      <c r="C410">
        <v>2006</v>
      </c>
      <c r="D410" s="1">
        <v>36</v>
      </c>
    </row>
    <row r="411" spans="1:5" x14ac:dyDescent="0.2">
      <c r="A411" t="s">
        <v>316</v>
      </c>
      <c r="B411" t="s">
        <v>297</v>
      </c>
      <c r="C411">
        <v>2007</v>
      </c>
      <c r="D411" s="1">
        <v>32</v>
      </c>
    </row>
    <row r="412" spans="1:5" x14ac:dyDescent="0.2">
      <c r="A412" t="s">
        <v>316</v>
      </c>
      <c r="B412" t="s">
        <v>297</v>
      </c>
      <c r="C412">
        <v>2008</v>
      </c>
      <c r="D412" s="1">
        <v>35</v>
      </c>
    </row>
    <row r="413" spans="1:5" x14ac:dyDescent="0.2">
      <c r="A413" t="s">
        <v>316</v>
      </c>
      <c r="B413" t="s">
        <v>297</v>
      </c>
      <c r="C413">
        <v>2009</v>
      </c>
      <c r="D413" s="1">
        <v>35</v>
      </c>
    </row>
    <row r="414" spans="1:5" x14ac:dyDescent="0.2">
      <c r="A414" t="s">
        <v>316</v>
      </c>
      <c r="B414" t="s">
        <v>297</v>
      </c>
      <c r="C414">
        <v>2010</v>
      </c>
      <c r="D414" s="1">
        <v>34</v>
      </c>
    </row>
    <row r="416" spans="1:5" x14ac:dyDescent="0.2">
      <c r="A416" t="s">
        <v>191</v>
      </c>
      <c r="B416" t="s">
        <v>297</v>
      </c>
      <c r="C416">
        <v>2000</v>
      </c>
      <c r="D416" s="1" t="s">
        <v>310</v>
      </c>
    </row>
    <row r="417" spans="1:5" x14ac:dyDescent="0.2">
      <c r="A417" t="s">
        <v>191</v>
      </c>
      <c r="B417" t="s">
        <v>297</v>
      </c>
      <c r="C417">
        <v>2001</v>
      </c>
      <c r="D417" s="1" t="s">
        <v>310</v>
      </c>
    </row>
    <row r="418" spans="1:5" x14ac:dyDescent="0.2">
      <c r="A418" t="s">
        <v>191</v>
      </c>
      <c r="B418" t="s">
        <v>297</v>
      </c>
      <c r="C418">
        <v>2002</v>
      </c>
      <c r="D418" s="1">
        <v>37</v>
      </c>
    </row>
    <row r="419" spans="1:5" x14ac:dyDescent="0.2">
      <c r="A419" t="s">
        <v>191</v>
      </c>
      <c r="B419" t="s">
        <v>297</v>
      </c>
      <c r="C419">
        <v>2003</v>
      </c>
      <c r="D419" s="1" t="s">
        <v>310</v>
      </c>
    </row>
    <row r="420" spans="1:5" x14ac:dyDescent="0.2">
      <c r="A420" t="s">
        <v>191</v>
      </c>
      <c r="B420" t="s">
        <v>297</v>
      </c>
      <c r="C420">
        <v>2005</v>
      </c>
      <c r="D420" s="1">
        <v>39</v>
      </c>
      <c r="E420" t="s">
        <v>371</v>
      </c>
    </row>
    <row r="421" spans="1:5" x14ac:dyDescent="0.2">
      <c r="A421" t="s">
        <v>191</v>
      </c>
      <c r="B421" t="s">
        <v>297</v>
      </c>
      <c r="C421">
        <v>2006</v>
      </c>
      <c r="D421" s="1">
        <v>41</v>
      </c>
    </row>
    <row r="422" spans="1:5" x14ac:dyDescent="0.2">
      <c r="A422" t="s">
        <v>191</v>
      </c>
      <c r="B422" t="s">
        <v>297</v>
      </c>
      <c r="C422">
        <v>2007</v>
      </c>
      <c r="D422" s="1">
        <v>40</v>
      </c>
    </row>
    <row r="423" spans="1:5" x14ac:dyDescent="0.2">
      <c r="A423" t="s">
        <v>191</v>
      </c>
      <c r="B423" t="s">
        <v>297</v>
      </c>
      <c r="C423">
        <v>2008</v>
      </c>
      <c r="D423" s="1">
        <v>41</v>
      </c>
    </row>
    <row r="424" spans="1:5" x14ac:dyDescent="0.2">
      <c r="A424" t="s">
        <v>191</v>
      </c>
      <c r="B424" t="s">
        <v>297</v>
      </c>
      <c r="C424">
        <v>2009</v>
      </c>
      <c r="D424" s="1">
        <v>41</v>
      </c>
    </row>
    <row r="425" spans="1:5" x14ac:dyDescent="0.2">
      <c r="A425" t="s">
        <v>191</v>
      </c>
      <c r="B425" t="s">
        <v>297</v>
      </c>
      <c r="C425">
        <v>2010</v>
      </c>
      <c r="D425" s="1">
        <v>39</v>
      </c>
    </row>
    <row r="427" spans="1:5" x14ac:dyDescent="0.2">
      <c r="A427" t="s">
        <v>340</v>
      </c>
      <c r="B427" t="s">
        <v>297</v>
      </c>
      <c r="C427">
        <v>2004</v>
      </c>
      <c r="D427" s="1">
        <v>30</v>
      </c>
    </row>
    <row r="428" spans="1:5" x14ac:dyDescent="0.2">
      <c r="A428" t="s">
        <v>340</v>
      </c>
      <c r="B428" t="s">
        <v>297</v>
      </c>
      <c r="C428">
        <v>2005</v>
      </c>
      <c r="D428" s="1">
        <v>27</v>
      </c>
    </row>
    <row r="429" spans="1:5" x14ac:dyDescent="0.2">
      <c r="A429" t="s">
        <v>340</v>
      </c>
      <c r="B429" t="s">
        <v>297</v>
      </c>
      <c r="C429">
        <v>2006</v>
      </c>
      <c r="D429" s="1">
        <v>27</v>
      </c>
    </row>
    <row r="430" spans="1:5" x14ac:dyDescent="0.2">
      <c r="A430" t="s">
        <v>340</v>
      </c>
      <c r="B430" t="s">
        <v>297</v>
      </c>
      <c r="C430">
        <v>2007</v>
      </c>
      <c r="D430" s="1">
        <v>26</v>
      </c>
    </row>
    <row r="431" spans="1:5" x14ac:dyDescent="0.2">
      <c r="A431" t="s">
        <v>340</v>
      </c>
      <c r="B431" t="s">
        <v>297</v>
      </c>
      <c r="C431">
        <v>2008</v>
      </c>
      <c r="D431" s="1">
        <v>26</v>
      </c>
    </row>
    <row r="432" spans="1:5" x14ac:dyDescent="0.2">
      <c r="A432" t="s">
        <v>340</v>
      </c>
      <c r="B432" t="s">
        <v>297</v>
      </c>
      <c r="C432">
        <v>2009</v>
      </c>
      <c r="D432" s="1">
        <v>25</v>
      </c>
    </row>
    <row r="433" spans="1:4" x14ac:dyDescent="0.2">
      <c r="A433" t="s">
        <v>340</v>
      </c>
      <c r="B433" t="s">
        <v>297</v>
      </c>
      <c r="C433">
        <v>2010</v>
      </c>
      <c r="D433" s="1">
        <v>26</v>
      </c>
    </row>
    <row r="435" spans="1:4" x14ac:dyDescent="0.2">
      <c r="A435" t="s">
        <v>216</v>
      </c>
      <c r="B435" t="s">
        <v>297</v>
      </c>
      <c r="C435">
        <v>1986</v>
      </c>
      <c r="D435" s="1">
        <v>32</v>
      </c>
    </row>
    <row r="436" spans="1:4" x14ac:dyDescent="0.2">
      <c r="A436" t="s">
        <v>216</v>
      </c>
      <c r="B436" t="s">
        <v>297</v>
      </c>
      <c r="C436">
        <v>1987</v>
      </c>
      <c r="D436" s="1">
        <v>34</v>
      </c>
    </row>
    <row r="437" spans="1:4" x14ac:dyDescent="0.2">
      <c r="A437" t="s">
        <v>216</v>
      </c>
      <c r="B437" t="s">
        <v>297</v>
      </c>
      <c r="C437">
        <v>1988</v>
      </c>
      <c r="D437" s="1">
        <v>33</v>
      </c>
    </row>
    <row r="438" spans="1:4" x14ac:dyDescent="0.2">
      <c r="A438" t="s">
        <v>216</v>
      </c>
      <c r="B438" t="s">
        <v>297</v>
      </c>
      <c r="C438">
        <v>1989</v>
      </c>
      <c r="D438" s="1">
        <v>31</v>
      </c>
    </row>
    <row r="439" spans="1:4" x14ac:dyDescent="0.2">
      <c r="A439" t="s">
        <v>216</v>
      </c>
      <c r="B439" t="s">
        <v>297</v>
      </c>
      <c r="C439">
        <v>1990</v>
      </c>
      <c r="D439" s="1">
        <v>16</v>
      </c>
    </row>
    <row r="440" spans="1:4" x14ac:dyDescent="0.2">
      <c r="A440" t="s">
        <v>216</v>
      </c>
      <c r="B440" t="s">
        <v>297</v>
      </c>
      <c r="C440">
        <v>1991</v>
      </c>
      <c r="D440" s="1">
        <v>34</v>
      </c>
    </row>
    <row r="441" spans="1:4" x14ac:dyDescent="0.2">
      <c r="A441" t="s">
        <v>216</v>
      </c>
      <c r="B441" t="s">
        <v>297</v>
      </c>
      <c r="C441">
        <v>1992</v>
      </c>
      <c r="D441" s="1">
        <v>32</v>
      </c>
    </row>
    <row r="442" spans="1:4" x14ac:dyDescent="0.2">
      <c r="A442" t="s">
        <v>216</v>
      </c>
      <c r="B442" t="s">
        <v>297</v>
      </c>
      <c r="C442">
        <v>1993</v>
      </c>
      <c r="D442" s="1">
        <v>33</v>
      </c>
    </row>
    <row r="443" spans="1:4" x14ac:dyDescent="0.2">
      <c r="A443" t="s">
        <v>216</v>
      </c>
      <c r="B443" t="s">
        <v>297</v>
      </c>
      <c r="C443">
        <v>1994</v>
      </c>
      <c r="D443" s="1">
        <v>32</v>
      </c>
    </row>
    <row r="444" spans="1:4" x14ac:dyDescent="0.2">
      <c r="A444" t="s">
        <v>216</v>
      </c>
      <c r="B444" t="s">
        <v>297</v>
      </c>
      <c r="C444">
        <v>1995</v>
      </c>
      <c r="D444" s="1">
        <v>33</v>
      </c>
    </row>
    <row r="445" spans="1:4" x14ac:dyDescent="0.2">
      <c r="A445" t="s">
        <v>216</v>
      </c>
      <c r="B445" t="s">
        <v>297</v>
      </c>
      <c r="C445">
        <v>1996</v>
      </c>
      <c r="D445" s="1">
        <v>30</v>
      </c>
    </row>
    <row r="446" spans="1:4" x14ac:dyDescent="0.2">
      <c r="A446" t="s">
        <v>216</v>
      </c>
      <c r="B446" t="s">
        <v>297</v>
      </c>
      <c r="C446">
        <v>1997</v>
      </c>
      <c r="D446" s="1">
        <v>26</v>
      </c>
    </row>
    <row r="447" spans="1:4" x14ac:dyDescent="0.2">
      <c r="A447" t="s">
        <v>216</v>
      </c>
      <c r="B447" t="s">
        <v>297</v>
      </c>
      <c r="C447">
        <v>1998</v>
      </c>
      <c r="D447" s="1">
        <v>30</v>
      </c>
    </row>
    <row r="448" spans="1:4" x14ac:dyDescent="0.2">
      <c r="A448" t="s">
        <v>216</v>
      </c>
      <c r="B448" t="s">
        <v>297</v>
      </c>
      <c r="C448">
        <v>1999</v>
      </c>
      <c r="D448" s="1">
        <v>31</v>
      </c>
    </row>
    <row r="449" spans="1:5" x14ac:dyDescent="0.2">
      <c r="A449" t="s">
        <v>216</v>
      </c>
      <c r="B449" t="s">
        <v>297</v>
      </c>
      <c r="C449">
        <v>2001</v>
      </c>
      <c r="D449" s="1">
        <v>29</v>
      </c>
    </row>
    <row r="450" spans="1:5" x14ac:dyDescent="0.2">
      <c r="A450" t="s">
        <v>216</v>
      </c>
      <c r="B450" t="s">
        <v>297</v>
      </c>
      <c r="C450">
        <v>2002</v>
      </c>
      <c r="D450" s="1">
        <v>29</v>
      </c>
    </row>
    <row r="451" spans="1:5" x14ac:dyDescent="0.2">
      <c r="A451" t="s">
        <v>216</v>
      </c>
      <c r="B451" t="s">
        <v>297</v>
      </c>
      <c r="C451">
        <v>2003</v>
      </c>
      <c r="D451" s="1">
        <v>28</v>
      </c>
    </row>
    <row r="452" spans="1:5" x14ac:dyDescent="0.2">
      <c r="A452" t="s">
        <v>216</v>
      </c>
      <c r="B452" t="s">
        <v>297</v>
      </c>
      <c r="C452">
        <v>2004</v>
      </c>
      <c r="D452" s="1">
        <v>31</v>
      </c>
    </row>
    <row r="453" spans="1:5" x14ac:dyDescent="0.2">
      <c r="A453" t="s">
        <v>216</v>
      </c>
      <c r="B453" t="s">
        <v>297</v>
      </c>
      <c r="C453">
        <v>2005</v>
      </c>
      <c r="D453" s="1">
        <v>30</v>
      </c>
    </row>
    <row r="454" spans="1:5" x14ac:dyDescent="0.2">
      <c r="A454" t="s">
        <v>216</v>
      </c>
      <c r="B454" t="s">
        <v>297</v>
      </c>
      <c r="C454">
        <v>2006</v>
      </c>
      <c r="D454" s="1">
        <v>29</v>
      </c>
    </row>
    <row r="455" spans="1:5" x14ac:dyDescent="0.2">
      <c r="A455" t="s">
        <v>216</v>
      </c>
      <c r="B455" t="s">
        <v>297</v>
      </c>
      <c r="C455">
        <v>2008</v>
      </c>
      <c r="D455" s="1">
        <v>31</v>
      </c>
    </row>
    <row r="456" spans="1:5" x14ac:dyDescent="0.2">
      <c r="A456" t="s">
        <v>216</v>
      </c>
      <c r="B456" t="s">
        <v>297</v>
      </c>
      <c r="C456">
        <v>2009</v>
      </c>
      <c r="D456" s="1">
        <v>28</v>
      </c>
    </row>
    <row r="457" spans="1:5" x14ac:dyDescent="0.2">
      <c r="A457" t="s">
        <v>216</v>
      </c>
      <c r="B457" t="s">
        <v>297</v>
      </c>
      <c r="C457">
        <v>2010</v>
      </c>
      <c r="D457" s="1">
        <v>31</v>
      </c>
    </row>
    <row r="459" spans="1:5" x14ac:dyDescent="0.2">
      <c r="A459" t="s">
        <v>317</v>
      </c>
      <c r="B459" t="s">
        <v>297</v>
      </c>
      <c r="C459">
        <v>1974</v>
      </c>
      <c r="D459" s="1">
        <v>42</v>
      </c>
      <c r="E459" t="s">
        <v>370</v>
      </c>
    </row>
    <row r="460" spans="1:5" x14ac:dyDescent="0.2">
      <c r="A460" t="s">
        <v>317</v>
      </c>
      <c r="B460" t="s">
        <v>297</v>
      </c>
      <c r="C460">
        <v>1978</v>
      </c>
      <c r="D460" s="1">
        <v>41</v>
      </c>
    </row>
    <row r="461" spans="1:5" x14ac:dyDescent="0.2">
      <c r="A461" t="s">
        <v>317</v>
      </c>
      <c r="B461" t="s">
        <v>297</v>
      </c>
      <c r="C461">
        <v>1983</v>
      </c>
      <c r="D461" s="1">
        <v>42</v>
      </c>
    </row>
    <row r="462" spans="1:5" x14ac:dyDescent="0.2">
      <c r="A462" t="s">
        <v>317</v>
      </c>
      <c r="B462" t="s">
        <v>297</v>
      </c>
      <c r="C462">
        <v>1984</v>
      </c>
      <c r="D462" s="1">
        <v>42</v>
      </c>
    </row>
    <row r="463" spans="1:5" x14ac:dyDescent="0.2">
      <c r="A463" t="s">
        <v>317</v>
      </c>
      <c r="B463" t="s">
        <v>297</v>
      </c>
      <c r="C463">
        <v>1985</v>
      </c>
      <c r="D463" s="1">
        <v>39</v>
      </c>
    </row>
    <row r="464" spans="1:5" x14ac:dyDescent="0.2">
      <c r="A464" t="s">
        <v>317</v>
      </c>
      <c r="B464" t="s">
        <v>297</v>
      </c>
      <c r="C464">
        <v>1986</v>
      </c>
      <c r="D464" s="1">
        <v>39</v>
      </c>
    </row>
    <row r="465" spans="1:4" x14ac:dyDescent="0.2">
      <c r="A465" t="s">
        <v>317</v>
      </c>
      <c r="B465" t="s">
        <v>297</v>
      </c>
      <c r="C465">
        <v>1987</v>
      </c>
      <c r="D465" s="1">
        <v>41</v>
      </c>
    </row>
    <row r="466" spans="1:4" x14ac:dyDescent="0.2">
      <c r="A466" t="s">
        <v>317</v>
      </c>
      <c r="B466" t="s">
        <v>297</v>
      </c>
      <c r="C466">
        <v>1988</v>
      </c>
      <c r="D466" s="1">
        <v>42</v>
      </c>
    </row>
    <row r="467" spans="1:4" x14ac:dyDescent="0.2">
      <c r="A467" t="s">
        <v>317</v>
      </c>
      <c r="B467" t="s">
        <v>297</v>
      </c>
      <c r="C467">
        <v>1989</v>
      </c>
      <c r="D467" s="1">
        <v>41</v>
      </c>
    </row>
    <row r="468" spans="1:4" x14ac:dyDescent="0.2">
      <c r="A468" t="s">
        <v>317</v>
      </c>
      <c r="B468" t="s">
        <v>297</v>
      </c>
      <c r="C468">
        <v>1990</v>
      </c>
      <c r="D468" s="1">
        <v>41</v>
      </c>
    </row>
    <row r="469" spans="1:4" x14ac:dyDescent="0.2">
      <c r="A469" t="s">
        <v>317</v>
      </c>
      <c r="B469" t="s">
        <v>297</v>
      </c>
      <c r="C469">
        <v>1991</v>
      </c>
      <c r="D469" s="1">
        <v>42</v>
      </c>
    </row>
    <row r="470" spans="1:4" x14ac:dyDescent="0.2">
      <c r="A470" t="s">
        <v>317</v>
      </c>
      <c r="B470" t="s">
        <v>297</v>
      </c>
      <c r="C470">
        <v>1992</v>
      </c>
      <c r="D470" s="1">
        <v>43</v>
      </c>
    </row>
    <row r="471" spans="1:4" x14ac:dyDescent="0.2">
      <c r="A471" t="s">
        <v>317</v>
      </c>
      <c r="B471" t="s">
        <v>297</v>
      </c>
      <c r="C471">
        <v>1993</v>
      </c>
      <c r="D471" s="1">
        <v>40</v>
      </c>
    </row>
    <row r="472" spans="1:4" x14ac:dyDescent="0.2">
      <c r="A472" t="s">
        <v>317</v>
      </c>
      <c r="B472" t="s">
        <v>297</v>
      </c>
      <c r="C472">
        <v>1994</v>
      </c>
      <c r="D472" s="1">
        <v>42</v>
      </c>
    </row>
    <row r="473" spans="1:4" x14ac:dyDescent="0.2">
      <c r="A473" t="s">
        <v>317</v>
      </c>
      <c r="B473" t="s">
        <v>297</v>
      </c>
      <c r="C473">
        <v>1995</v>
      </c>
    </row>
    <row r="474" spans="1:4" x14ac:dyDescent="0.2">
      <c r="A474" t="s">
        <v>317</v>
      </c>
      <c r="B474" t="s">
        <v>297</v>
      </c>
      <c r="C474">
        <v>1996</v>
      </c>
      <c r="D474" s="1">
        <v>45</v>
      </c>
    </row>
    <row r="475" spans="1:4" x14ac:dyDescent="0.2">
      <c r="A475" t="s">
        <v>317</v>
      </c>
      <c r="B475" t="s">
        <v>297</v>
      </c>
      <c r="C475">
        <v>1997</v>
      </c>
      <c r="D475" s="1">
        <v>42</v>
      </c>
    </row>
    <row r="476" spans="1:4" x14ac:dyDescent="0.2">
      <c r="A476" t="s">
        <v>317</v>
      </c>
      <c r="B476" t="s">
        <v>297</v>
      </c>
      <c r="C476">
        <v>1998</v>
      </c>
      <c r="D476" s="1">
        <v>40</v>
      </c>
    </row>
    <row r="477" spans="1:4" x14ac:dyDescent="0.2">
      <c r="A477" t="s">
        <v>317</v>
      </c>
      <c r="B477" t="s">
        <v>297</v>
      </c>
      <c r="C477">
        <v>1999</v>
      </c>
      <c r="D477" s="1">
        <v>37</v>
      </c>
    </row>
    <row r="478" spans="1:4" x14ac:dyDescent="0.2">
      <c r="A478" t="s">
        <v>317</v>
      </c>
      <c r="B478" t="s">
        <v>297</v>
      </c>
      <c r="C478">
        <v>2000</v>
      </c>
      <c r="D478" s="1">
        <v>39</v>
      </c>
    </row>
    <row r="479" spans="1:4" x14ac:dyDescent="0.2">
      <c r="A479" t="s">
        <v>317</v>
      </c>
      <c r="B479" t="s">
        <v>297</v>
      </c>
      <c r="C479">
        <v>2001</v>
      </c>
      <c r="D479" s="1">
        <v>36</v>
      </c>
    </row>
    <row r="480" spans="1:4" x14ac:dyDescent="0.2">
      <c r="A480" t="s">
        <v>317</v>
      </c>
      <c r="B480" t="s">
        <v>297</v>
      </c>
      <c r="C480">
        <v>2002</v>
      </c>
      <c r="D480" s="1">
        <v>37</v>
      </c>
    </row>
    <row r="481" spans="1:4" x14ac:dyDescent="0.2">
      <c r="A481" t="s">
        <v>317</v>
      </c>
      <c r="B481" t="s">
        <v>297</v>
      </c>
      <c r="C481">
        <v>2003</v>
      </c>
      <c r="D481" s="1">
        <v>36</v>
      </c>
    </row>
    <row r="482" spans="1:4" x14ac:dyDescent="0.2">
      <c r="A482" t="s">
        <v>317</v>
      </c>
      <c r="B482" t="s">
        <v>297</v>
      </c>
      <c r="C482">
        <v>2004</v>
      </c>
      <c r="D482" s="1">
        <v>36</v>
      </c>
    </row>
    <row r="483" spans="1:4" x14ac:dyDescent="0.2">
      <c r="A483" t="s">
        <v>317</v>
      </c>
      <c r="B483" t="s">
        <v>297</v>
      </c>
      <c r="C483">
        <v>2005</v>
      </c>
      <c r="D483" s="1">
        <v>37</v>
      </c>
    </row>
    <row r="484" spans="1:4" x14ac:dyDescent="0.2">
      <c r="A484" t="s">
        <v>317</v>
      </c>
      <c r="B484" t="s">
        <v>297</v>
      </c>
      <c r="C484">
        <v>2006</v>
      </c>
      <c r="D484" s="1">
        <v>37</v>
      </c>
    </row>
    <row r="485" spans="1:4" x14ac:dyDescent="0.2">
      <c r="A485" t="s">
        <v>317</v>
      </c>
      <c r="B485" t="s">
        <v>297</v>
      </c>
      <c r="C485">
        <v>2007</v>
      </c>
      <c r="D485" s="1">
        <v>36</v>
      </c>
    </row>
    <row r="486" spans="1:4" x14ac:dyDescent="0.2">
      <c r="A486" t="s">
        <v>317</v>
      </c>
      <c r="B486" t="s">
        <v>297</v>
      </c>
      <c r="C486">
        <v>2008</v>
      </c>
      <c r="D486" s="1">
        <v>36</v>
      </c>
    </row>
    <row r="487" spans="1:4" x14ac:dyDescent="0.2">
      <c r="A487" t="s">
        <v>317</v>
      </c>
      <c r="B487" t="s">
        <v>297</v>
      </c>
      <c r="C487">
        <v>2009</v>
      </c>
      <c r="D487" s="1">
        <v>38</v>
      </c>
    </row>
    <row r="488" spans="1:4" x14ac:dyDescent="0.2">
      <c r="A488" t="s">
        <v>317</v>
      </c>
      <c r="B488" t="s">
        <v>297</v>
      </c>
      <c r="C488">
        <v>2010</v>
      </c>
      <c r="D488" s="1">
        <v>38</v>
      </c>
    </row>
    <row r="490" spans="1:4" x14ac:dyDescent="0.2">
      <c r="A490" t="s">
        <v>317</v>
      </c>
      <c r="B490" t="s">
        <v>341</v>
      </c>
      <c r="C490">
        <v>1986</v>
      </c>
      <c r="D490" s="1">
        <v>43</v>
      </c>
    </row>
    <row r="491" spans="1:4" x14ac:dyDescent="0.2">
      <c r="A491" t="s">
        <v>317</v>
      </c>
      <c r="B491" t="s">
        <v>341</v>
      </c>
      <c r="C491">
        <v>1997</v>
      </c>
      <c r="D491" s="1">
        <v>40</v>
      </c>
    </row>
    <row r="492" spans="1:4" x14ac:dyDescent="0.2">
      <c r="A492" t="s">
        <v>317</v>
      </c>
      <c r="B492" t="s">
        <v>341</v>
      </c>
      <c r="C492">
        <v>2002</v>
      </c>
      <c r="D492" s="1">
        <v>38</v>
      </c>
    </row>
    <row r="494" spans="1:4" x14ac:dyDescent="0.2">
      <c r="A494" t="s">
        <v>317</v>
      </c>
      <c r="B494" t="s">
        <v>318</v>
      </c>
      <c r="C494">
        <v>2003</v>
      </c>
      <c r="D494" s="1">
        <v>36</v>
      </c>
    </row>
    <row r="495" spans="1:4" x14ac:dyDescent="0.2">
      <c r="A495" t="s">
        <v>317</v>
      </c>
      <c r="B495" t="s">
        <v>318</v>
      </c>
      <c r="C495">
        <v>2004</v>
      </c>
      <c r="D495" s="1">
        <v>35</v>
      </c>
    </row>
    <row r="496" spans="1:4" x14ac:dyDescent="0.2">
      <c r="A496" t="s">
        <v>317</v>
      </c>
      <c r="B496" t="s">
        <v>318</v>
      </c>
      <c r="C496">
        <v>2005</v>
      </c>
      <c r="D496" s="1">
        <v>358</v>
      </c>
    </row>
    <row r="497" spans="1:4" x14ac:dyDescent="0.2">
      <c r="A497" t="s">
        <v>317</v>
      </c>
      <c r="B497" t="s">
        <v>318</v>
      </c>
      <c r="C497">
        <v>2006</v>
      </c>
      <c r="D497" s="1">
        <v>36</v>
      </c>
    </row>
    <row r="498" spans="1:4" x14ac:dyDescent="0.2">
      <c r="A498" t="s">
        <v>317</v>
      </c>
      <c r="B498" t="s">
        <v>318</v>
      </c>
      <c r="C498">
        <v>2007</v>
      </c>
      <c r="D498" s="1">
        <v>37</v>
      </c>
    </row>
    <row r="499" spans="1:4" x14ac:dyDescent="0.2">
      <c r="A499" t="s">
        <v>317</v>
      </c>
      <c r="B499" t="s">
        <v>318</v>
      </c>
      <c r="C499">
        <v>2008</v>
      </c>
      <c r="D499" s="1">
        <v>36</v>
      </c>
    </row>
    <row r="500" spans="1:4" x14ac:dyDescent="0.2">
      <c r="A500" t="s">
        <v>317</v>
      </c>
      <c r="B500" t="s">
        <v>318</v>
      </c>
      <c r="C500">
        <v>2009</v>
      </c>
      <c r="D500" s="1">
        <v>36</v>
      </c>
    </row>
    <row r="501" spans="1:4" x14ac:dyDescent="0.2">
      <c r="A501" t="s">
        <v>317</v>
      </c>
      <c r="B501" t="s">
        <v>318</v>
      </c>
      <c r="C501">
        <v>2010</v>
      </c>
      <c r="D501" s="1">
        <v>37</v>
      </c>
    </row>
    <row r="503" spans="1:4" x14ac:dyDescent="0.2">
      <c r="A503" t="s">
        <v>342</v>
      </c>
      <c r="B503" t="s">
        <v>343</v>
      </c>
      <c r="C503">
        <v>1986</v>
      </c>
      <c r="D503" s="1">
        <v>40</v>
      </c>
    </row>
    <row r="504" spans="1:4" x14ac:dyDescent="0.2">
      <c r="A504" t="s">
        <v>342</v>
      </c>
      <c r="B504" t="s">
        <v>343</v>
      </c>
      <c r="C504">
        <v>2002</v>
      </c>
      <c r="D504" s="1">
        <v>36</v>
      </c>
    </row>
    <row r="506" spans="1:4" x14ac:dyDescent="0.2">
      <c r="A506" t="s">
        <v>186</v>
      </c>
      <c r="B506" t="s">
        <v>297</v>
      </c>
      <c r="C506">
        <v>1995</v>
      </c>
      <c r="D506" s="1">
        <v>45</v>
      </c>
    </row>
    <row r="507" spans="1:4" x14ac:dyDescent="0.2">
      <c r="A507" t="s">
        <v>186</v>
      </c>
      <c r="B507" t="s">
        <v>297</v>
      </c>
      <c r="C507">
        <v>1996</v>
      </c>
      <c r="D507" s="1">
        <v>44</v>
      </c>
    </row>
    <row r="508" spans="1:4" x14ac:dyDescent="0.2">
      <c r="A508" t="s">
        <v>186</v>
      </c>
      <c r="B508" t="s">
        <v>297</v>
      </c>
      <c r="C508">
        <v>1997</v>
      </c>
      <c r="D508" s="1">
        <v>43</v>
      </c>
    </row>
    <row r="509" spans="1:4" x14ac:dyDescent="0.2">
      <c r="A509" t="s">
        <v>186</v>
      </c>
      <c r="B509" t="s">
        <v>297</v>
      </c>
      <c r="C509">
        <v>1998</v>
      </c>
      <c r="D509" s="1">
        <v>44</v>
      </c>
    </row>
    <row r="510" spans="1:4" x14ac:dyDescent="0.2">
      <c r="A510" t="s">
        <v>186</v>
      </c>
      <c r="B510" t="s">
        <v>297</v>
      </c>
      <c r="C510">
        <v>1999</v>
      </c>
      <c r="D510" s="1">
        <v>43</v>
      </c>
    </row>
    <row r="511" spans="1:4" x14ac:dyDescent="0.2">
      <c r="A511" t="s">
        <v>186</v>
      </c>
      <c r="B511" t="s">
        <v>297</v>
      </c>
      <c r="C511">
        <v>2000</v>
      </c>
      <c r="D511" s="1">
        <v>44</v>
      </c>
    </row>
    <row r="512" spans="1:4" x14ac:dyDescent="0.2">
      <c r="A512" t="s">
        <v>186</v>
      </c>
      <c r="B512" t="s">
        <v>297</v>
      </c>
      <c r="C512">
        <v>2001</v>
      </c>
      <c r="D512" s="1">
        <v>44</v>
      </c>
    </row>
    <row r="513" spans="1:5" x14ac:dyDescent="0.2">
      <c r="A513" t="s">
        <v>186</v>
      </c>
      <c r="B513" t="s">
        <v>297</v>
      </c>
      <c r="C513">
        <v>2003</v>
      </c>
      <c r="D513" s="1">
        <v>44</v>
      </c>
    </row>
    <row r="514" spans="1:5" x14ac:dyDescent="0.2">
      <c r="A514" t="s">
        <v>186</v>
      </c>
      <c r="B514" t="s">
        <v>297</v>
      </c>
      <c r="C514">
        <v>2004</v>
      </c>
      <c r="D514" s="1">
        <v>43</v>
      </c>
    </row>
    <row r="515" spans="1:5" x14ac:dyDescent="0.2">
      <c r="A515" t="s">
        <v>186</v>
      </c>
      <c r="B515" t="s">
        <v>297</v>
      </c>
      <c r="C515">
        <v>2005</v>
      </c>
      <c r="E515" t="s">
        <v>368</v>
      </c>
    </row>
    <row r="516" spans="1:5" x14ac:dyDescent="0.2">
      <c r="A516" t="s">
        <v>186</v>
      </c>
      <c r="B516" t="s">
        <v>297</v>
      </c>
      <c r="C516">
        <v>2006</v>
      </c>
      <c r="D516" s="1">
        <v>42</v>
      </c>
      <c r="E516" t="s">
        <v>369</v>
      </c>
    </row>
    <row r="517" spans="1:5" x14ac:dyDescent="0.2">
      <c r="A517" t="s">
        <v>186</v>
      </c>
      <c r="B517" t="s">
        <v>297</v>
      </c>
      <c r="C517">
        <v>2007</v>
      </c>
      <c r="D517" s="1">
        <v>45</v>
      </c>
    </row>
    <row r="518" spans="1:5" x14ac:dyDescent="0.2">
      <c r="A518" t="s">
        <v>186</v>
      </c>
      <c r="B518" t="s">
        <v>297</v>
      </c>
      <c r="C518">
        <v>2008</v>
      </c>
      <c r="D518" s="1">
        <v>40</v>
      </c>
    </row>
    <row r="519" spans="1:5" x14ac:dyDescent="0.2">
      <c r="A519" t="s">
        <v>186</v>
      </c>
      <c r="B519" t="s">
        <v>297</v>
      </c>
      <c r="C519">
        <v>2009</v>
      </c>
      <c r="D519" s="1">
        <v>40</v>
      </c>
    </row>
    <row r="520" spans="1:5" x14ac:dyDescent="0.2">
      <c r="A520" t="s">
        <v>186</v>
      </c>
      <c r="B520" t="s">
        <v>297</v>
      </c>
      <c r="C520">
        <v>2010</v>
      </c>
      <c r="D520" s="1">
        <v>42</v>
      </c>
    </row>
    <row r="522" spans="1:5" x14ac:dyDescent="0.2">
      <c r="A522" t="s">
        <v>319</v>
      </c>
      <c r="B522" t="s">
        <v>297</v>
      </c>
      <c r="C522">
        <v>1974</v>
      </c>
      <c r="D522" s="1">
        <v>51</v>
      </c>
    </row>
    <row r="523" spans="1:5" x14ac:dyDescent="0.2">
      <c r="A523" t="s">
        <v>319</v>
      </c>
      <c r="B523" t="s">
        <v>297</v>
      </c>
      <c r="C523">
        <v>1978</v>
      </c>
      <c r="D523" s="1">
        <v>49</v>
      </c>
    </row>
    <row r="524" spans="1:5" x14ac:dyDescent="0.2">
      <c r="A524" t="s">
        <v>319</v>
      </c>
      <c r="B524" t="s">
        <v>297</v>
      </c>
      <c r="C524">
        <v>1981</v>
      </c>
      <c r="D524" s="1">
        <v>49</v>
      </c>
    </row>
    <row r="525" spans="1:5" x14ac:dyDescent="0.2">
      <c r="A525" t="s">
        <v>319</v>
      </c>
      <c r="B525" t="s">
        <v>297</v>
      </c>
      <c r="C525">
        <v>1982</v>
      </c>
      <c r="D525" s="1">
        <v>51</v>
      </c>
    </row>
    <row r="526" spans="1:5" x14ac:dyDescent="0.2">
      <c r="A526" t="s">
        <v>319</v>
      </c>
      <c r="B526" t="s">
        <v>297</v>
      </c>
      <c r="C526">
        <v>1984</v>
      </c>
      <c r="D526" s="1">
        <v>49</v>
      </c>
    </row>
    <row r="527" spans="1:5" x14ac:dyDescent="0.2">
      <c r="A527" t="s">
        <v>319</v>
      </c>
      <c r="B527" t="s">
        <v>297</v>
      </c>
      <c r="C527">
        <v>1985</v>
      </c>
      <c r="D527" s="1">
        <v>50</v>
      </c>
    </row>
    <row r="528" spans="1:5" x14ac:dyDescent="0.2">
      <c r="A528" t="s">
        <v>319</v>
      </c>
      <c r="B528" t="s">
        <v>297</v>
      </c>
      <c r="C528">
        <v>1986</v>
      </c>
      <c r="D528" s="1">
        <v>54</v>
      </c>
    </row>
    <row r="529" spans="1:5" x14ac:dyDescent="0.2">
      <c r="A529" t="s">
        <v>319</v>
      </c>
      <c r="B529" t="s">
        <v>297</v>
      </c>
      <c r="C529">
        <v>1987</v>
      </c>
      <c r="D529" s="1">
        <v>50</v>
      </c>
    </row>
    <row r="530" spans="1:5" x14ac:dyDescent="0.2">
      <c r="A530" t="s">
        <v>319</v>
      </c>
      <c r="B530" t="s">
        <v>297</v>
      </c>
      <c r="C530">
        <v>1988</v>
      </c>
      <c r="D530" s="1">
        <v>48</v>
      </c>
      <c r="E530" t="s">
        <v>346</v>
      </c>
    </row>
    <row r="531" spans="1:5" x14ac:dyDescent="0.2">
      <c r="A531" t="s">
        <v>319</v>
      </c>
      <c r="B531" t="s">
        <v>297</v>
      </c>
      <c r="C531">
        <v>1989</v>
      </c>
      <c r="D531" s="1">
        <v>48</v>
      </c>
    </row>
    <row r="532" spans="1:5" x14ac:dyDescent="0.2">
      <c r="A532" t="s">
        <v>319</v>
      </c>
      <c r="B532" t="s">
        <v>297</v>
      </c>
      <c r="C532">
        <v>1990</v>
      </c>
      <c r="D532" s="1">
        <v>51</v>
      </c>
      <c r="E532" t="s">
        <v>849</v>
      </c>
    </row>
    <row r="533" spans="1:5" x14ac:dyDescent="0.2">
      <c r="A533" t="s">
        <v>319</v>
      </c>
      <c r="B533" t="s">
        <v>297</v>
      </c>
      <c r="C533">
        <v>1992</v>
      </c>
      <c r="D533" s="1">
        <v>50</v>
      </c>
      <c r="E533" t="s">
        <v>847</v>
      </c>
    </row>
    <row r="534" spans="1:5" x14ac:dyDescent="0.2">
      <c r="A534" t="s">
        <v>319</v>
      </c>
      <c r="B534" t="s">
        <v>297</v>
      </c>
      <c r="C534">
        <v>1993</v>
      </c>
      <c r="D534" s="1">
        <v>46</v>
      </c>
      <c r="E534" t="s">
        <v>848</v>
      </c>
    </row>
    <row r="535" spans="1:5" x14ac:dyDescent="0.2">
      <c r="A535" t="s">
        <v>319</v>
      </c>
      <c r="B535" t="s">
        <v>297</v>
      </c>
      <c r="C535">
        <v>1994</v>
      </c>
      <c r="D535" s="1">
        <v>49</v>
      </c>
    </row>
    <row r="536" spans="1:5" x14ac:dyDescent="0.2">
      <c r="A536" t="s">
        <v>319</v>
      </c>
      <c r="B536" t="s">
        <v>297</v>
      </c>
      <c r="C536">
        <v>1995</v>
      </c>
      <c r="D536" s="1">
        <v>48</v>
      </c>
    </row>
    <row r="537" spans="1:5" x14ac:dyDescent="0.2">
      <c r="A537" t="s">
        <v>319</v>
      </c>
      <c r="B537" t="s">
        <v>297</v>
      </c>
      <c r="C537">
        <v>1996</v>
      </c>
      <c r="D537" s="1">
        <v>48</v>
      </c>
    </row>
    <row r="538" spans="1:5" x14ac:dyDescent="0.2">
      <c r="A538" t="s">
        <v>319</v>
      </c>
      <c r="B538" t="s">
        <v>297</v>
      </c>
      <c r="C538">
        <v>1997</v>
      </c>
      <c r="D538" s="1">
        <v>47</v>
      </c>
      <c r="E538" t="s">
        <v>846</v>
      </c>
    </row>
    <row r="539" spans="1:5" x14ac:dyDescent="0.2">
      <c r="A539" t="s">
        <v>319</v>
      </c>
      <c r="B539" t="s">
        <v>297</v>
      </c>
      <c r="C539">
        <v>1998</v>
      </c>
      <c r="D539" s="1">
        <v>48</v>
      </c>
      <c r="E539" t="s">
        <v>846</v>
      </c>
    </row>
    <row r="540" spans="1:5" x14ac:dyDescent="0.2">
      <c r="A540" t="s">
        <v>319</v>
      </c>
      <c r="B540" t="s">
        <v>297</v>
      </c>
      <c r="C540">
        <v>1999</v>
      </c>
      <c r="D540" s="1">
        <v>48</v>
      </c>
    </row>
    <row r="541" spans="1:5" x14ac:dyDescent="0.2">
      <c r="A541" t="s">
        <v>319</v>
      </c>
      <c r="B541" t="s">
        <v>297</v>
      </c>
      <c r="C541">
        <v>2000</v>
      </c>
      <c r="D541" s="1">
        <v>47</v>
      </c>
    </row>
    <row r="542" spans="1:5" x14ac:dyDescent="0.2">
      <c r="A542" t="s">
        <v>319</v>
      </c>
      <c r="B542" t="s">
        <v>297</v>
      </c>
      <c r="C542">
        <v>2001</v>
      </c>
      <c r="D542" s="1">
        <v>48</v>
      </c>
    </row>
    <row r="543" spans="1:5" x14ac:dyDescent="0.2">
      <c r="A543" t="s">
        <v>319</v>
      </c>
      <c r="B543" t="s">
        <v>297</v>
      </c>
      <c r="C543">
        <v>2002</v>
      </c>
      <c r="D543" s="1">
        <v>50</v>
      </c>
    </row>
    <row r="544" spans="1:5" x14ac:dyDescent="0.2">
      <c r="A544" t="s">
        <v>319</v>
      </c>
      <c r="B544" t="s">
        <v>297</v>
      </c>
      <c r="C544">
        <v>2003</v>
      </c>
      <c r="D544" s="1">
        <v>49</v>
      </c>
    </row>
    <row r="545" spans="1:5" x14ac:dyDescent="0.2">
      <c r="A545" t="s">
        <v>319</v>
      </c>
      <c r="B545" t="s">
        <v>297</v>
      </c>
      <c r="C545">
        <v>2004</v>
      </c>
      <c r="D545" s="1">
        <v>50</v>
      </c>
    </row>
    <row r="546" spans="1:5" x14ac:dyDescent="0.2">
      <c r="A546" t="s">
        <v>319</v>
      </c>
      <c r="B546" t="s">
        <v>297</v>
      </c>
      <c r="C546">
        <v>2005</v>
      </c>
      <c r="D546" s="1">
        <v>48</v>
      </c>
    </row>
    <row r="547" spans="1:5" x14ac:dyDescent="0.2">
      <c r="A547" t="s">
        <v>319</v>
      </c>
      <c r="B547" t="s">
        <v>297</v>
      </c>
      <c r="C547">
        <v>2006</v>
      </c>
      <c r="D547" s="1">
        <v>50</v>
      </c>
    </row>
    <row r="548" spans="1:5" x14ac:dyDescent="0.2">
      <c r="A548" t="s">
        <v>319</v>
      </c>
      <c r="B548" t="s">
        <v>297</v>
      </c>
      <c r="C548">
        <v>2007</v>
      </c>
      <c r="D548" s="1">
        <v>49</v>
      </c>
    </row>
    <row r="549" spans="1:5" x14ac:dyDescent="0.2">
      <c r="A549" t="s">
        <v>319</v>
      </c>
      <c r="B549" t="s">
        <v>297</v>
      </c>
      <c r="C549">
        <v>2008</v>
      </c>
      <c r="D549" s="1">
        <v>51</v>
      </c>
    </row>
    <row r="550" spans="1:5" x14ac:dyDescent="0.2">
      <c r="A550" t="s">
        <v>319</v>
      </c>
      <c r="B550" t="s">
        <v>297</v>
      </c>
      <c r="C550">
        <v>2009</v>
      </c>
      <c r="D550" s="1">
        <v>45</v>
      </c>
      <c r="E550" t="s">
        <v>54</v>
      </c>
    </row>
    <row r="551" spans="1:5" x14ac:dyDescent="0.2">
      <c r="A551" t="s">
        <v>319</v>
      </c>
      <c r="B551" t="s">
        <v>297</v>
      </c>
      <c r="C551">
        <v>2010</v>
      </c>
      <c r="D551" s="1">
        <v>46</v>
      </c>
    </row>
    <row r="553" spans="1:5" x14ac:dyDescent="0.2">
      <c r="A553" t="s">
        <v>320</v>
      </c>
      <c r="B553" t="s">
        <v>297</v>
      </c>
      <c r="C553">
        <v>1974</v>
      </c>
      <c r="D553" s="1">
        <v>41</v>
      </c>
    </row>
    <row r="554" spans="1:5" x14ac:dyDescent="0.2">
      <c r="A554" t="s">
        <v>320</v>
      </c>
      <c r="B554" t="s">
        <v>297</v>
      </c>
      <c r="C554">
        <v>1977</v>
      </c>
      <c r="D554" s="1">
        <v>45</v>
      </c>
    </row>
    <row r="555" spans="1:5" x14ac:dyDescent="0.2">
      <c r="A555" t="s">
        <v>320</v>
      </c>
      <c r="B555" t="s">
        <v>297</v>
      </c>
      <c r="C555">
        <v>1978</v>
      </c>
      <c r="D555" s="1">
        <v>39</v>
      </c>
    </row>
    <row r="556" spans="1:5" x14ac:dyDescent="0.2">
      <c r="A556" t="s">
        <v>320</v>
      </c>
      <c r="B556" t="s">
        <v>297</v>
      </c>
      <c r="C556">
        <v>1979</v>
      </c>
      <c r="D556" s="1">
        <v>48</v>
      </c>
    </row>
    <row r="557" spans="1:5" x14ac:dyDescent="0.2">
      <c r="A557" t="s">
        <v>320</v>
      </c>
      <c r="B557" t="s">
        <v>297</v>
      </c>
      <c r="C557">
        <v>1980</v>
      </c>
      <c r="D557" s="1">
        <v>49</v>
      </c>
    </row>
    <row r="558" spans="1:5" x14ac:dyDescent="0.2">
      <c r="A558" t="s">
        <v>320</v>
      </c>
      <c r="B558" t="s">
        <v>297</v>
      </c>
      <c r="C558">
        <v>1982</v>
      </c>
      <c r="D558" s="1">
        <v>42</v>
      </c>
    </row>
    <row r="559" spans="1:5" x14ac:dyDescent="0.2">
      <c r="A559" t="s">
        <v>320</v>
      </c>
      <c r="B559" t="s">
        <v>297</v>
      </c>
      <c r="C559">
        <v>1983</v>
      </c>
      <c r="D559" s="1">
        <v>50</v>
      </c>
    </row>
    <row r="560" spans="1:5" x14ac:dyDescent="0.2">
      <c r="A560" t="s">
        <v>320</v>
      </c>
      <c r="B560" t="s">
        <v>297</v>
      </c>
      <c r="C560">
        <v>1984</v>
      </c>
      <c r="D560" s="1">
        <v>45</v>
      </c>
    </row>
    <row r="561" spans="1:4" x14ac:dyDescent="0.2">
      <c r="A561" t="s">
        <v>320</v>
      </c>
      <c r="B561" t="s">
        <v>297</v>
      </c>
      <c r="C561">
        <v>1985</v>
      </c>
      <c r="D561" s="1">
        <v>46</v>
      </c>
    </row>
    <row r="562" spans="1:4" x14ac:dyDescent="0.2">
      <c r="A562" t="s">
        <v>320</v>
      </c>
      <c r="B562" t="s">
        <v>297</v>
      </c>
      <c r="C562">
        <v>1986</v>
      </c>
      <c r="D562" s="1">
        <v>47</v>
      </c>
    </row>
    <row r="563" spans="1:4" x14ac:dyDescent="0.2">
      <c r="A563" t="s">
        <v>320</v>
      </c>
      <c r="B563" t="s">
        <v>297</v>
      </c>
      <c r="C563">
        <v>1987</v>
      </c>
      <c r="D563" s="1">
        <v>49</v>
      </c>
    </row>
    <row r="564" spans="1:4" x14ac:dyDescent="0.2">
      <c r="A564" t="s">
        <v>320</v>
      </c>
      <c r="B564" t="s">
        <v>297</v>
      </c>
      <c r="C564">
        <v>1988</v>
      </c>
      <c r="D564" s="1">
        <v>47</v>
      </c>
    </row>
    <row r="565" spans="1:4" x14ac:dyDescent="0.2">
      <c r="A565" t="s">
        <v>320</v>
      </c>
      <c r="B565" t="s">
        <v>297</v>
      </c>
      <c r="C565">
        <v>1989</v>
      </c>
      <c r="D565" s="1">
        <v>45</v>
      </c>
    </row>
    <row r="566" spans="1:4" x14ac:dyDescent="0.2">
      <c r="A566" t="s">
        <v>320</v>
      </c>
      <c r="B566" t="s">
        <v>297</v>
      </c>
      <c r="C566">
        <v>1990</v>
      </c>
      <c r="D566" s="1">
        <v>46</v>
      </c>
    </row>
    <row r="567" spans="1:4" x14ac:dyDescent="0.2">
      <c r="A567" t="s">
        <v>320</v>
      </c>
      <c r="B567" t="s">
        <v>297</v>
      </c>
      <c r="C567">
        <v>1991</v>
      </c>
      <c r="D567" s="1">
        <v>49</v>
      </c>
    </row>
    <row r="568" spans="1:4" x14ac:dyDescent="0.2">
      <c r="A568" t="s">
        <v>320</v>
      </c>
      <c r="B568" t="s">
        <v>297</v>
      </c>
      <c r="C568">
        <v>1992</v>
      </c>
      <c r="D568" s="1">
        <v>46</v>
      </c>
    </row>
    <row r="569" spans="1:4" x14ac:dyDescent="0.2">
      <c r="A569" t="s">
        <v>320</v>
      </c>
      <c r="B569" t="s">
        <v>297</v>
      </c>
      <c r="C569">
        <v>1993</v>
      </c>
      <c r="D569" s="1">
        <v>50</v>
      </c>
    </row>
    <row r="570" spans="1:4" x14ac:dyDescent="0.2">
      <c r="A570" t="s">
        <v>320</v>
      </c>
      <c r="B570" t="s">
        <v>297</v>
      </c>
      <c r="C570">
        <v>1994</v>
      </c>
      <c r="D570" s="1">
        <v>48</v>
      </c>
    </row>
    <row r="571" spans="1:4" x14ac:dyDescent="0.2">
      <c r="A571" t="s">
        <v>320</v>
      </c>
      <c r="B571" t="s">
        <v>297</v>
      </c>
      <c r="C571">
        <v>1995</v>
      </c>
      <c r="D571" s="1">
        <v>47</v>
      </c>
    </row>
    <row r="572" spans="1:4" x14ac:dyDescent="0.2">
      <c r="A572" t="s">
        <v>320</v>
      </c>
      <c r="B572" t="s">
        <v>297</v>
      </c>
      <c r="C572">
        <v>1996</v>
      </c>
      <c r="D572" s="1">
        <v>47</v>
      </c>
    </row>
    <row r="573" spans="1:4" x14ac:dyDescent="0.2">
      <c r="A573" t="s">
        <v>320</v>
      </c>
      <c r="B573" t="s">
        <v>297</v>
      </c>
      <c r="C573">
        <v>1997</v>
      </c>
      <c r="D573" s="1">
        <v>44</v>
      </c>
    </row>
    <row r="574" spans="1:4" x14ac:dyDescent="0.2">
      <c r="A574" t="s">
        <v>320</v>
      </c>
      <c r="B574" t="s">
        <v>297</v>
      </c>
      <c r="C574">
        <v>1998</v>
      </c>
      <c r="D574" s="1">
        <v>46</v>
      </c>
    </row>
    <row r="575" spans="1:4" x14ac:dyDescent="0.2">
      <c r="A575" t="s">
        <v>320</v>
      </c>
      <c r="B575" t="s">
        <v>297</v>
      </c>
      <c r="C575">
        <v>1999</v>
      </c>
      <c r="D575" s="1">
        <v>45</v>
      </c>
    </row>
    <row r="576" spans="1:4" x14ac:dyDescent="0.2">
      <c r="A576" t="s">
        <v>320</v>
      </c>
      <c r="B576" t="s">
        <v>297</v>
      </c>
      <c r="C576">
        <v>2000</v>
      </c>
      <c r="D576" s="1">
        <v>44</v>
      </c>
    </row>
    <row r="577" spans="1:5" x14ac:dyDescent="0.2">
      <c r="A577" t="s">
        <v>320</v>
      </c>
      <c r="B577" t="s">
        <v>297</v>
      </c>
      <c r="C577">
        <v>2001</v>
      </c>
      <c r="D577" s="1">
        <v>45</v>
      </c>
    </row>
    <row r="578" spans="1:5" x14ac:dyDescent="0.2">
      <c r="A578" t="s">
        <v>320</v>
      </c>
      <c r="B578" t="s">
        <v>297</v>
      </c>
      <c r="C578">
        <v>2002</v>
      </c>
      <c r="D578" s="1">
        <v>44</v>
      </c>
    </row>
    <row r="579" spans="1:5" x14ac:dyDescent="0.2">
      <c r="A579" t="s">
        <v>320</v>
      </c>
      <c r="B579" t="s">
        <v>297</v>
      </c>
      <c r="C579">
        <v>2003</v>
      </c>
      <c r="D579" s="1">
        <v>44</v>
      </c>
    </row>
    <row r="580" spans="1:5" x14ac:dyDescent="0.2">
      <c r="A580" t="s">
        <v>320</v>
      </c>
      <c r="B580" t="s">
        <v>297</v>
      </c>
      <c r="C580">
        <v>2004</v>
      </c>
      <c r="D580" s="1">
        <v>44</v>
      </c>
    </row>
    <row r="581" spans="1:5" x14ac:dyDescent="0.2">
      <c r="A581" t="s">
        <v>320</v>
      </c>
      <c r="B581" t="s">
        <v>297</v>
      </c>
      <c r="C581">
        <v>2005</v>
      </c>
      <c r="D581" s="1">
        <v>47</v>
      </c>
      <c r="E581" t="s">
        <v>369</v>
      </c>
    </row>
    <row r="582" spans="1:5" x14ac:dyDescent="0.2">
      <c r="A582" t="s">
        <v>320</v>
      </c>
      <c r="B582" t="s">
        <v>297</v>
      </c>
      <c r="C582">
        <v>2006</v>
      </c>
      <c r="D582" s="1">
        <v>42</v>
      </c>
    </row>
    <row r="583" spans="1:5" x14ac:dyDescent="0.2">
      <c r="A583" t="s">
        <v>320</v>
      </c>
      <c r="B583" t="s">
        <v>297</v>
      </c>
      <c r="C583">
        <v>2007</v>
      </c>
      <c r="D583" s="1">
        <v>41</v>
      </c>
    </row>
    <row r="584" spans="1:5" x14ac:dyDescent="0.2">
      <c r="A584" t="s">
        <v>320</v>
      </c>
      <c r="B584" t="s">
        <v>297</v>
      </c>
      <c r="C584">
        <v>2008</v>
      </c>
      <c r="D584" s="1">
        <v>44</v>
      </c>
    </row>
    <row r="585" spans="1:5" x14ac:dyDescent="0.2">
      <c r="A585" t="s">
        <v>320</v>
      </c>
      <c r="B585" t="s">
        <v>297</v>
      </c>
      <c r="C585">
        <v>2009</v>
      </c>
      <c r="D585" s="1">
        <v>44</v>
      </c>
    </row>
    <row r="586" spans="1:5" x14ac:dyDescent="0.2">
      <c r="A586" t="s">
        <v>320</v>
      </c>
      <c r="B586" t="s">
        <v>297</v>
      </c>
      <c r="C586">
        <v>2010</v>
      </c>
      <c r="D586" s="1">
        <v>47</v>
      </c>
    </row>
    <row r="588" spans="1:5" x14ac:dyDescent="0.2">
      <c r="A588" t="s">
        <v>321</v>
      </c>
      <c r="B588" t="s">
        <v>297</v>
      </c>
      <c r="C588">
        <v>1995</v>
      </c>
      <c r="D588" s="1">
        <v>47</v>
      </c>
    </row>
    <row r="589" spans="1:5" x14ac:dyDescent="0.2">
      <c r="A589" t="s">
        <v>321</v>
      </c>
      <c r="B589" t="s">
        <v>297</v>
      </c>
      <c r="C589">
        <v>1997</v>
      </c>
      <c r="D589" s="1">
        <v>40</v>
      </c>
    </row>
    <row r="590" spans="1:5" x14ac:dyDescent="0.2">
      <c r="A590" t="s">
        <v>321</v>
      </c>
      <c r="B590" t="s">
        <v>297</v>
      </c>
      <c r="C590">
        <v>1998</v>
      </c>
      <c r="D590" s="1">
        <v>46</v>
      </c>
    </row>
    <row r="591" spans="1:5" x14ac:dyDescent="0.2">
      <c r="A591" t="s">
        <v>321</v>
      </c>
      <c r="B591" t="s">
        <v>297</v>
      </c>
      <c r="C591">
        <v>1999</v>
      </c>
      <c r="D591" s="1">
        <v>46</v>
      </c>
    </row>
    <row r="592" spans="1:5" x14ac:dyDescent="0.2">
      <c r="A592" t="s">
        <v>321</v>
      </c>
      <c r="B592" t="s">
        <v>297</v>
      </c>
      <c r="C592">
        <v>2000</v>
      </c>
      <c r="D592" s="1">
        <v>44</v>
      </c>
    </row>
    <row r="593" spans="1:5" x14ac:dyDescent="0.2">
      <c r="A593" t="s">
        <v>321</v>
      </c>
      <c r="B593" t="s">
        <v>297</v>
      </c>
      <c r="C593">
        <v>2001</v>
      </c>
      <c r="D593" s="1">
        <v>42</v>
      </c>
    </row>
    <row r="594" spans="1:5" x14ac:dyDescent="0.2">
      <c r="A594" t="s">
        <v>321</v>
      </c>
      <c r="B594" t="s">
        <v>297</v>
      </c>
      <c r="C594">
        <v>2002</v>
      </c>
      <c r="D594" s="1">
        <v>43</v>
      </c>
    </row>
    <row r="595" spans="1:5" x14ac:dyDescent="0.2">
      <c r="A595" t="s">
        <v>321</v>
      </c>
      <c r="B595" t="s">
        <v>297</v>
      </c>
      <c r="C595">
        <v>2003</v>
      </c>
      <c r="D595" s="1">
        <v>42</v>
      </c>
      <c r="E595" t="s">
        <v>367</v>
      </c>
    </row>
    <row r="596" spans="1:5" x14ac:dyDescent="0.2">
      <c r="A596" t="s">
        <v>321</v>
      </c>
      <c r="B596" t="s">
        <v>297</v>
      </c>
      <c r="C596">
        <v>2004</v>
      </c>
      <c r="D596" s="1">
        <v>47</v>
      </c>
      <c r="E596" t="s">
        <v>366</v>
      </c>
    </row>
    <row r="597" spans="1:5" x14ac:dyDescent="0.2">
      <c r="A597" t="s">
        <v>321</v>
      </c>
      <c r="B597" t="s">
        <v>297</v>
      </c>
      <c r="C597">
        <v>2005</v>
      </c>
      <c r="D597" s="1">
        <v>46</v>
      </c>
    </row>
    <row r="598" spans="1:5" x14ac:dyDescent="0.2">
      <c r="E598" t="s">
        <v>365</v>
      </c>
    </row>
    <row r="599" spans="1:5" x14ac:dyDescent="0.2">
      <c r="A599" t="s">
        <v>322</v>
      </c>
      <c r="B599" t="s">
        <v>297</v>
      </c>
      <c r="C599">
        <v>1987</v>
      </c>
      <c r="D599" s="1">
        <v>31</v>
      </c>
    </row>
    <row r="600" spans="1:5" x14ac:dyDescent="0.2">
      <c r="A600" t="s">
        <v>322</v>
      </c>
      <c r="B600" t="s">
        <v>297</v>
      </c>
      <c r="C600">
        <v>1988</v>
      </c>
      <c r="D600" s="1">
        <v>33</v>
      </c>
    </row>
    <row r="601" spans="1:5" x14ac:dyDescent="0.2">
      <c r="A601" t="s">
        <v>322</v>
      </c>
      <c r="B601" t="s">
        <v>297</v>
      </c>
      <c r="C601">
        <v>1989</v>
      </c>
      <c r="D601" s="1">
        <v>23</v>
      </c>
    </row>
    <row r="602" spans="1:5" x14ac:dyDescent="0.2">
      <c r="A602" t="s">
        <v>322</v>
      </c>
      <c r="B602" t="s">
        <v>297</v>
      </c>
      <c r="C602">
        <v>1990</v>
      </c>
      <c r="D602" s="1">
        <v>29</v>
      </c>
    </row>
    <row r="603" spans="1:5" x14ac:dyDescent="0.2">
      <c r="A603" t="s">
        <v>322</v>
      </c>
      <c r="B603" t="s">
        <v>297</v>
      </c>
      <c r="C603">
        <v>1991</v>
      </c>
      <c r="D603" s="1">
        <v>31</v>
      </c>
      <c r="E603" t="s">
        <v>347</v>
      </c>
    </row>
    <row r="604" spans="1:5" x14ac:dyDescent="0.2">
      <c r="A604" t="s">
        <v>322</v>
      </c>
      <c r="B604" t="s">
        <v>297</v>
      </c>
      <c r="C604">
        <v>1992</v>
      </c>
      <c r="D604" s="1">
        <v>26</v>
      </c>
    </row>
    <row r="605" spans="1:5" x14ac:dyDescent="0.2">
      <c r="A605" t="s">
        <v>322</v>
      </c>
      <c r="B605" t="s">
        <v>297</v>
      </c>
      <c r="C605">
        <v>1993</v>
      </c>
      <c r="D605" s="1">
        <v>29</v>
      </c>
    </row>
    <row r="606" spans="1:5" x14ac:dyDescent="0.2">
      <c r="A606" t="s">
        <v>322</v>
      </c>
      <c r="B606" t="s">
        <v>297</v>
      </c>
      <c r="C606">
        <v>1996</v>
      </c>
      <c r="D606" s="1">
        <v>32</v>
      </c>
    </row>
    <row r="607" spans="1:5" x14ac:dyDescent="0.2">
      <c r="A607" t="s">
        <v>322</v>
      </c>
      <c r="B607" t="s">
        <v>297</v>
      </c>
      <c r="C607">
        <v>1997</v>
      </c>
      <c r="D607" s="1">
        <v>31</v>
      </c>
    </row>
    <row r="608" spans="1:5" x14ac:dyDescent="0.2">
      <c r="A608" t="s">
        <v>322</v>
      </c>
      <c r="B608" t="s">
        <v>297</v>
      </c>
      <c r="C608">
        <v>1999</v>
      </c>
      <c r="D608" s="1">
        <v>31</v>
      </c>
    </row>
    <row r="609" spans="1:4" x14ac:dyDescent="0.2">
      <c r="A609" t="s">
        <v>322</v>
      </c>
      <c r="B609" t="s">
        <v>297</v>
      </c>
      <c r="C609">
        <v>2000</v>
      </c>
      <c r="D609" s="1">
        <v>31</v>
      </c>
    </row>
    <row r="610" spans="1:4" x14ac:dyDescent="0.2">
      <c r="A610" t="s">
        <v>322</v>
      </c>
      <c r="B610" t="s">
        <v>297</v>
      </c>
      <c r="C610">
        <v>2001</v>
      </c>
      <c r="D610" s="1">
        <v>30</v>
      </c>
    </row>
    <row r="611" spans="1:4" x14ac:dyDescent="0.2">
      <c r="A611" t="s">
        <v>322</v>
      </c>
      <c r="B611" t="s">
        <v>297</v>
      </c>
      <c r="C611">
        <v>2002</v>
      </c>
      <c r="D611" s="1">
        <v>31</v>
      </c>
    </row>
    <row r="612" spans="1:4" x14ac:dyDescent="0.2">
      <c r="A612" t="s">
        <v>322</v>
      </c>
      <c r="B612" t="s">
        <v>297</v>
      </c>
      <c r="C612">
        <v>2003</v>
      </c>
      <c r="D612" s="1">
        <v>25</v>
      </c>
    </row>
    <row r="613" spans="1:4" x14ac:dyDescent="0.2">
      <c r="A613" t="s">
        <v>322</v>
      </c>
      <c r="B613" t="s">
        <v>297</v>
      </c>
      <c r="C613">
        <v>2004</v>
      </c>
      <c r="D613" s="1">
        <v>29</v>
      </c>
    </row>
    <row r="614" spans="1:4" x14ac:dyDescent="0.2">
      <c r="A614" t="s">
        <v>322</v>
      </c>
      <c r="B614" t="s">
        <v>297</v>
      </c>
      <c r="C614">
        <v>2005</v>
      </c>
      <c r="D614" s="1">
        <v>38</v>
      </c>
    </row>
    <row r="615" spans="1:4" x14ac:dyDescent="0.2">
      <c r="A615" t="s">
        <v>322</v>
      </c>
      <c r="B615" t="s">
        <v>297</v>
      </c>
      <c r="C615">
        <v>2006</v>
      </c>
      <c r="D615" s="1">
        <v>30</v>
      </c>
    </row>
    <row r="617" spans="1:4" x14ac:dyDescent="0.2">
      <c r="A617" t="s">
        <v>324</v>
      </c>
      <c r="B617" t="s">
        <v>297</v>
      </c>
      <c r="C617">
        <v>1983</v>
      </c>
      <c r="D617" s="1">
        <v>45</v>
      </c>
    </row>
    <row r="618" spans="1:4" x14ac:dyDescent="0.2">
      <c r="A618" t="s">
        <v>324</v>
      </c>
      <c r="B618" t="s">
        <v>297</v>
      </c>
      <c r="C618">
        <v>1984</v>
      </c>
      <c r="D618" s="1">
        <v>48</v>
      </c>
    </row>
    <row r="619" spans="1:4" x14ac:dyDescent="0.2">
      <c r="A619" t="s">
        <v>324</v>
      </c>
      <c r="B619" t="s">
        <v>297</v>
      </c>
      <c r="C619">
        <v>1985</v>
      </c>
      <c r="D619" s="1">
        <v>47</v>
      </c>
    </row>
    <row r="620" spans="1:4" x14ac:dyDescent="0.2">
      <c r="A620" t="s">
        <v>324</v>
      </c>
      <c r="B620" t="s">
        <v>297</v>
      </c>
      <c r="C620">
        <v>1986</v>
      </c>
      <c r="D620" s="1">
        <v>47</v>
      </c>
    </row>
    <row r="621" spans="1:4" x14ac:dyDescent="0.2">
      <c r="A621" t="s">
        <v>324</v>
      </c>
      <c r="B621" t="s">
        <v>297</v>
      </c>
      <c r="C621">
        <v>1987</v>
      </c>
      <c r="D621" s="1">
        <v>49</v>
      </c>
    </row>
    <row r="622" spans="1:4" x14ac:dyDescent="0.2">
      <c r="A622" t="s">
        <v>324</v>
      </c>
      <c r="B622" t="s">
        <v>297</v>
      </c>
      <c r="C622">
        <v>1988</v>
      </c>
      <c r="D622" s="1">
        <v>51</v>
      </c>
    </row>
    <row r="623" spans="1:4" x14ac:dyDescent="0.2">
      <c r="A623" t="s">
        <v>324</v>
      </c>
      <c r="B623" t="s">
        <v>297</v>
      </c>
      <c r="C623">
        <v>1989</v>
      </c>
      <c r="D623" s="1">
        <v>46</v>
      </c>
    </row>
    <row r="624" spans="1:4" x14ac:dyDescent="0.2">
      <c r="A624" t="s">
        <v>324</v>
      </c>
      <c r="B624" t="s">
        <v>297</v>
      </c>
      <c r="C624">
        <v>1990</v>
      </c>
      <c r="D624" s="1">
        <v>47</v>
      </c>
    </row>
    <row r="625" spans="1:4" x14ac:dyDescent="0.2">
      <c r="A625" t="s">
        <v>324</v>
      </c>
      <c r="B625" t="s">
        <v>297</v>
      </c>
      <c r="C625">
        <v>1991</v>
      </c>
      <c r="D625" s="1">
        <v>45</v>
      </c>
    </row>
    <row r="626" spans="1:4" x14ac:dyDescent="0.2">
      <c r="A626" t="s">
        <v>324</v>
      </c>
      <c r="B626" t="s">
        <v>297</v>
      </c>
      <c r="C626">
        <v>1992</v>
      </c>
      <c r="D626" s="1">
        <v>46</v>
      </c>
    </row>
    <row r="627" spans="1:4" x14ac:dyDescent="0.2">
      <c r="A627" t="s">
        <v>324</v>
      </c>
      <c r="B627" t="s">
        <v>297</v>
      </c>
      <c r="C627">
        <v>1993</v>
      </c>
      <c r="D627" s="1">
        <v>48</v>
      </c>
    </row>
    <row r="628" spans="1:4" x14ac:dyDescent="0.2">
      <c r="A628" t="s">
        <v>324</v>
      </c>
      <c r="B628" t="s">
        <v>297</v>
      </c>
      <c r="C628">
        <v>1994</v>
      </c>
      <c r="D628" s="1">
        <v>47</v>
      </c>
    </row>
    <row r="629" spans="1:4" x14ac:dyDescent="0.2">
      <c r="A629" t="s">
        <v>324</v>
      </c>
      <c r="B629" t="s">
        <v>297</v>
      </c>
      <c r="C629">
        <v>1995</v>
      </c>
      <c r="D629" s="1">
        <v>46</v>
      </c>
    </row>
    <row r="630" spans="1:4" x14ac:dyDescent="0.2">
      <c r="A630" t="s">
        <v>324</v>
      </c>
      <c r="B630" t="s">
        <v>297</v>
      </c>
      <c r="C630">
        <v>1996</v>
      </c>
      <c r="D630" s="1">
        <v>46</v>
      </c>
    </row>
    <row r="631" spans="1:4" x14ac:dyDescent="0.2">
      <c r="A631" t="s">
        <v>324</v>
      </c>
      <c r="B631" t="s">
        <v>297</v>
      </c>
      <c r="C631">
        <v>1997</v>
      </c>
      <c r="D631" s="1">
        <v>48</v>
      </c>
    </row>
    <row r="632" spans="1:4" x14ac:dyDescent="0.2">
      <c r="A632" t="s">
        <v>324</v>
      </c>
      <c r="B632" t="s">
        <v>297</v>
      </c>
      <c r="C632">
        <v>1998</v>
      </c>
      <c r="D632" s="1">
        <v>49</v>
      </c>
    </row>
    <row r="633" spans="1:4" x14ac:dyDescent="0.2">
      <c r="A633" t="s">
        <v>324</v>
      </c>
      <c r="B633" t="s">
        <v>297</v>
      </c>
      <c r="C633">
        <v>1999</v>
      </c>
      <c r="D633" s="1">
        <v>49</v>
      </c>
    </row>
    <row r="634" spans="1:4" x14ac:dyDescent="0.2">
      <c r="A634" t="s">
        <v>324</v>
      </c>
      <c r="B634" t="s">
        <v>297</v>
      </c>
      <c r="C634">
        <v>2000</v>
      </c>
      <c r="D634" s="1">
        <v>51</v>
      </c>
    </row>
    <row r="635" spans="1:4" x14ac:dyDescent="0.2">
      <c r="A635" t="s">
        <v>324</v>
      </c>
      <c r="B635" t="s">
        <v>297</v>
      </c>
      <c r="C635">
        <v>2001</v>
      </c>
      <c r="D635" s="1">
        <v>50</v>
      </c>
    </row>
    <row r="636" spans="1:4" x14ac:dyDescent="0.2">
      <c r="A636" t="s">
        <v>324</v>
      </c>
      <c r="B636" t="s">
        <v>297</v>
      </c>
      <c r="C636">
        <v>2002</v>
      </c>
      <c r="D636" s="1">
        <v>50</v>
      </c>
    </row>
    <row r="637" spans="1:4" x14ac:dyDescent="0.2">
      <c r="A637" t="s">
        <v>324</v>
      </c>
      <c r="B637" t="s">
        <v>297</v>
      </c>
      <c r="C637">
        <v>2003</v>
      </c>
      <c r="D637" s="1">
        <v>45</v>
      </c>
    </row>
    <row r="638" spans="1:4" x14ac:dyDescent="0.2">
      <c r="A638" t="s">
        <v>324</v>
      </c>
      <c r="B638" t="s">
        <v>297</v>
      </c>
      <c r="C638">
        <v>2004</v>
      </c>
      <c r="D638" s="1">
        <v>44</v>
      </c>
    </row>
    <row r="639" spans="1:4" x14ac:dyDescent="0.2">
      <c r="A639" t="s">
        <v>324</v>
      </c>
      <c r="B639" t="s">
        <v>297</v>
      </c>
      <c r="C639">
        <v>2005</v>
      </c>
      <c r="D639" s="1">
        <v>43</v>
      </c>
    </row>
    <row r="640" spans="1:4" x14ac:dyDescent="0.2">
      <c r="A640" t="s">
        <v>324</v>
      </c>
      <c r="B640" t="s">
        <v>297</v>
      </c>
      <c r="C640">
        <v>2006</v>
      </c>
      <c r="D640" s="1">
        <v>45</v>
      </c>
    </row>
    <row r="641" spans="1:4" x14ac:dyDescent="0.2">
      <c r="A641" t="s">
        <v>324</v>
      </c>
      <c r="B641" t="s">
        <v>297</v>
      </c>
      <c r="C641">
        <v>2007</v>
      </c>
      <c r="D641" s="1">
        <v>44</v>
      </c>
    </row>
    <row r="642" spans="1:4" x14ac:dyDescent="0.2">
      <c r="A642" t="s">
        <v>324</v>
      </c>
      <c r="B642" t="s">
        <v>297</v>
      </c>
      <c r="C642">
        <v>2008</v>
      </c>
      <c r="D642" s="1">
        <v>44</v>
      </c>
    </row>
    <row r="643" spans="1:4" x14ac:dyDescent="0.2">
      <c r="A643" t="s">
        <v>324</v>
      </c>
      <c r="B643" t="s">
        <v>297</v>
      </c>
      <c r="C643">
        <v>2009</v>
      </c>
      <c r="D643" s="1">
        <v>45</v>
      </c>
    </row>
    <row r="644" spans="1:4" x14ac:dyDescent="0.2">
      <c r="A644" t="s">
        <v>324</v>
      </c>
      <c r="B644" t="s">
        <v>297</v>
      </c>
      <c r="C644">
        <v>2010</v>
      </c>
      <c r="D644" s="1">
        <v>45</v>
      </c>
    </row>
    <row r="646" spans="1:4" x14ac:dyDescent="0.2">
      <c r="A646" t="s">
        <v>224</v>
      </c>
      <c r="B646" t="s">
        <v>297</v>
      </c>
      <c r="C646">
        <v>1986</v>
      </c>
      <c r="D646" s="1">
        <v>42</v>
      </c>
    </row>
    <row r="647" spans="1:4" x14ac:dyDescent="0.2">
      <c r="A647" t="s">
        <v>224</v>
      </c>
      <c r="B647" t="s">
        <v>297</v>
      </c>
      <c r="C647">
        <v>1987</v>
      </c>
      <c r="D647" s="1">
        <v>46</v>
      </c>
    </row>
    <row r="648" spans="1:4" x14ac:dyDescent="0.2">
      <c r="A648" t="s">
        <v>224</v>
      </c>
      <c r="B648" t="s">
        <v>297</v>
      </c>
      <c r="C648">
        <v>1988</v>
      </c>
      <c r="D648" s="1">
        <v>42</v>
      </c>
    </row>
    <row r="649" spans="1:4" x14ac:dyDescent="0.2">
      <c r="A649" t="s">
        <v>224</v>
      </c>
      <c r="B649" t="s">
        <v>297</v>
      </c>
      <c r="C649">
        <v>1989</v>
      </c>
      <c r="D649" s="1">
        <v>42</v>
      </c>
    </row>
    <row r="650" spans="1:4" x14ac:dyDescent="0.2">
      <c r="A650" t="s">
        <v>224</v>
      </c>
      <c r="B650" t="s">
        <v>297</v>
      </c>
      <c r="C650">
        <v>1990</v>
      </c>
      <c r="D650" s="1">
        <v>42</v>
      </c>
    </row>
    <row r="651" spans="1:4" x14ac:dyDescent="0.2">
      <c r="A651" t="s">
        <v>224</v>
      </c>
      <c r="B651" t="s">
        <v>297</v>
      </c>
      <c r="C651">
        <v>1991</v>
      </c>
      <c r="D651" s="1">
        <v>37</v>
      </c>
    </row>
    <row r="652" spans="1:4" x14ac:dyDescent="0.2">
      <c r="A652" t="s">
        <v>224</v>
      </c>
      <c r="B652" t="s">
        <v>297</v>
      </c>
      <c r="C652">
        <v>1992</v>
      </c>
      <c r="D652" s="1">
        <v>45</v>
      </c>
    </row>
    <row r="653" spans="1:4" x14ac:dyDescent="0.2">
      <c r="A653" t="s">
        <v>224</v>
      </c>
      <c r="B653" t="s">
        <v>297</v>
      </c>
      <c r="C653">
        <v>1993</v>
      </c>
      <c r="D653" s="1">
        <v>43</v>
      </c>
    </row>
    <row r="654" spans="1:4" x14ac:dyDescent="0.2">
      <c r="A654" t="s">
        <v>224</v>
      </c>
      <c r="B654" t="s">
        <v>297</v>
      </c>
      <c r="C654">
        <v>1994</v>
      </c>
      <c r="D654" s="1">
        <v>45</v>
      </c>
    </row>
    <row r="655" spans="1:4" x14ac:dyDescent="0.2">
      <c r="A655" t="s">
        <v>224</v>
      </c>
      <c r="B655" t="s">
        <v>297</v>
      </c>
      <c r="C655">
        <v>1995</v>
      </c>
      <c r="D655" s="1">
        <v>45</v>
      </c>
    </row>
    <row r="656" spans="1:4" x14ac:dyDescent="0.2">
      <c r="A656" t="s">
        <v>224</v>
      </c>
      <c r="B656" t="s">
        <v>297</v>
      </c>
      <c r="C656">
        <v>1996</v>
      </c>
      <c r="D656" s="1">
        <v>46</v>
      </c>
    </row>
    <row r="657" spans="1:5" x14ac:dyDescent="0.2">
      <c r="A657" t="s">
        <v>224</v>
      </c>
      <c r="B657" t="s">
        <v>297</v>
      </c>
      <c r="C657">
        <v>1997</v>
      </c>
      <c r="D657" s="1">
        <v>43</v>
      </c>
    </row>
    <row r="658" spans="1:5" x14ac:dyDescent="0.2">
      <c r="A658" t="s">
        <v>224</v>
      </c>
      <c r="B658" t="s">
        <v>297</v>
      </c>
      <c r="C658">
        <v>1998</v>
      </c>
      <c r="D658" s="1">
        <v>47</v>
      </c>
    </row>
    <row r="659" spans="1:5" x14ac:dyDescent="0.2">
      <c r="A659" t="s">
        <v>224</v>
      </c>
      <c r="B659" t="s">
        <v>297</v>
      </c>
      <c r="C659">
        <v>1999</v>
      </c>
      <c r="D659" s="1">
        <v>45</v>
      </c>
    </row>
    <row r="660" spans="1:5" x14ac:dyDescent="0.2">
      <c r="A660" t="s">
        <v>224</v>
      </c>
      <c r="B660" t="s">
        <v>297</v>
      </c>
      <c r="C660">
        <v>2000</v>
      </c>
      <c r="D660" s="1">
        <v>48</v>
      </c>
    </row>
    <row r="661" spans="1:5" x14ac:dyDescent="0.2">
      <c r="A661" t="s">
        <v>224</v>
      </c>
      <c r="B661" t="s">
        <v>297</v>
      </c>
      <c r="C661">
        <v>2001</v>
      </c>
      <c r="D661" s="1">
        <v>41</v>
      </c>
    </row>
    <row r="662" spans="1:5" x14ac:dyDescent="0.2">
      <c r="A662" t="s">
        <v>224</v>
      </c>
      <c r="B662" t="s">
        <v>297</v>
      </c>
      <c r="C662">
        <v>2002</v>
      </c>
      <c r="D662" s="1">
        <v>45</v>
      </c>
    </row>
    <row r="663" spans="1:5" x14ac:dyDescent="0.2">
      <c r="A663" t="s">
        <v>224</v>
      </c>
      <c r="B663" t="s">
        <v>297</v>
      </c>
      <c r="C663">
        <v>2003</v>
      </c>
      <c r="D663" s="1">
        <v>39</v>
      </c>
    </row>
    <row r="664" spans="1:5" x14ac:dyDescent="0.2">
      <c r="A664" t="s">
        <v>224</v>
      </c>
      <c r="B664" t="s">
        <v>297</v>
      </c>
      <c r="C664">
        <v>2004</v>
      </c>
      <c r="D664" s="1">
        <v>42</v>
      </c>
    </row>
    <row r="665" spans="1:5" x14ac:dyDescent="0.2">
      <c r="A665" t="s">
        <v>224</v>
      </c>
      <c r="B665" t="s">
        <v>297</v>
      </c>
      <c r="C665">
        <v>2005</v>
      </c>
      <c r="D665" s="1">
        <v>42</v>
      </c>
    </row>
    <row r="666" spans="1:5" x14ac:dyDescent="0.2">
      <c r="A666" t="s">
        <v>224</v>
      </c>
      <c r="B666" t="s">
        <v>297</v>
      </c>
      <c r="C666">
        <v>2006</v>
      </c>
      <c r="D666" s="1">
        <v>41</v>
      </c>
    </row>
    <row r="667" spans="1:5" x14ac:dyDescent="0.2">
      <c r="A667" t="s">
        <v>224</v>
      </c>
      <c r="B667" t="s">
        <v>297</v>
      </c>
      <c r="C667">
        <v>2007</v>
      </c>
      <c r="D667" s="1">
        <v>41</v>
      </c>
    </row>
    <row r="668" spans="1:5" x14ac:dyDescent="0.2">
      <c r="A668" t="s">
        <v>224</v>
      </c>
      <c r="B668" t="s">
        <v>297</v>
      </c>
      <c r="C668">
        <v>2008</v>
      </c>
      <c r="D668" s="1" t="s">
        <v>1037</v>
      </c>
    </row>
    <row r="669" spans="1:5" x14ac:dyDescent="0.2">
      <c r="A669" t="s">
        <v>224</v>
      </c>
      <c r="B669" t="s">
        <v>297</v>
      </c>
      <c r="C669">
        <v>2009</v>
      </c>
      <c r="D669" s="1">
        <v>39</v>
      </c>
    </row>
    <row r="670" spans="1:5" x14ac:dyDescent="0.2">
      <c r="A670" t="s">
        <v>224</v>
      </c>
      <c r="B670" t="s">
        <v>297</v>
      </c>
      <c r="C670">
        <v>2010</v>
      </c>
      <c r="D670" s="1">
        <v>42</v>
      </c>
    </row>
    <row r="672" spans="1:5" x14ac:dyDescent="0.2">
      <c r="A672" t="s">
        <v>325</v>
      </c>
      <c r="B672" t="s">
        <v>297</v>
      </c>
      <c r="C672">
        <v>1993</v>
      </c>
      <c r="D672" s="1">
        <v>46</v>
      </c>
      <c r="E672" t="s">
        <v>347</v>
      </c>
    </row>
    <row r="673" spans="1:4" x14ac:dyDescent="0.2">
      <c r="A673" t="s">
        <v>325</v>
      </c>
      <c r="B673" t="s">
        <v>297</v>
      </c>
      <c r="C673">
        <v>1994</v>
      </c>
      <c r="D673" s="1">
        <v>45</v>
      </c>
    </row>
    <row r="674" spans="1:4" x14ac:dyDescent="0.2">
      <c r="A674" t="s">
        <v>325</v>
      </c>
      <c r="B674" t="s">
        <v>297</v>
      </c>
      <c r="C674">
        <v>1995</v>
      </c>
      <c r="D674" s="1">
        <v>44</v>
      </c>
    </row>
    <row r="675" spans="1:4" x14ac:dyDescent="0.2">
      <c r="A675" t="s">
        <v>325</v>
      </c>
      <c r="B675" t="s">
        <v>297</v>
      </c>
      <c r="C675">
        <v>1996</v>
      </c>
      <c r="D675" s="1">
        <v>43</v>
      </c>
    </row>
    <row r="676" spans="1:4" x14ac:dyDescent="0.2">
      <c r="A676" t="s">
        <v>325</v>
      </c>
      <c r="B676" t="s">
        <v>297</v>
      </c>
      <c r="C676">
        <v>1997</v>
      </c>
      <c r="D676" s="1">
        <v>43</v>
      </c>
    </row>
    <row r="677" spans="1:4" x14ac:dyDescent="0.2">
      <c r="A677" t="s">
        <v>325</v>
      </c>
      <c r="B677" t="s">
        <v>297</v>
      </c>
      <c r="C677">
        <v>1998</v>
      </c>
      <c r="D677" s="1">
        <v>46</v>
      </c>
    </row>
    <row r="678" spans="1:4" x14ac:dyDescent="0.2">
      <c r="A678" t="s">
        <v>325</v>
      </c>
      <c r="B678" t="s">
        <v>297</v>
      </c>
      <c r="C678">
        <v>1999</v>
      </c>
      <c r="D678" s="1">
        <v>44</v>
      </c>
    </row>
    <row r="679" spans="1:4" x14ac:dyDescent="0.2">
      <c r="A679" t="s">
        <v>325</v>
      </c>
      <c r="B679" t="s">
        <v>297</v>
      </c>
      <c r="C679">
        <v>2000</v>
      </c>
      <c r="D679" s="1">
        <v>44</v>
      </c>
    </row>
    <row r="680" spans="1:4" x14ac:dyDescent="0.2">
      <c r="A680" t="s">
        <v>325</v>
      </c>
      <c r="B680" t="s">
        <v>297</v>
      </c>
      <c r="C680">
        <v>2002</v>
      </c>
      <c r="D680" s="1">
        <v>48</v>
      </c>
    </row>
    <row r="684" spans="1:4" x14ac:dyDescent="0.2">
      <c r="A684" t="s">
        <v>1038</v>
      </c>
      <c r="B684" t="s">
        <v>297</v>
      </c>
      <c r="C684">
        <v>2008</v>
      </c>
      <c r="D684" s="1">
        <v>41</v>
      </c>
    </row>
    <row r="685" spans="1:4" x14ac:dyDescent="0.2">
      <c r="A685" t="s">
        <v>1038</v>
      </c>
      <c r="B685" t="s">
        <v>297</v>
      </c>
      <c r="C685">
        <v>2009</v>
      </c>
      <c r="D685" s="1">
        <v>42</v>
      </c>
    </row>
    <row r="686" spans="1:4" x14ac:dyDescent="0.2">
      <c r="A686" t="s">
        <v>1038</v>
      </c>
      <c r="B686" t="s">
        <v>297</v>
      </c>
      <c r="C686">
        <v>2010</v>
      </c>
      <c r="D686" s="1">
        <v>42</v>
      </c>
    </row>
    <row r="688" spans="1:4" x14ac:dyDescent="0.2">
      <c r="A688" t="s">
        <v>225</v>
      </c>
      <c r="B688" t="s">
        <v>297</v>
      </c>
      <c r="C688">
        <v>1979</v>
      </c>
      <c r="D688" s="1">
        <v>36</v>
      </c>
    </row>
    <row r="689" spans="1:4" x14ac:dyDescent="0.2">
      <c r="A689" t="s">
        <v>225</v>
      </c>
      <c r="B689" t="s">
        <v>297</v>
      </c>
      <c r="C689">
        <v>1980</v>
      </c>
      <c r="D689" s="1">
        <v>32</v>
      </c>
    </row>
    <row r="690" spans="1:4" x14ac:dyDescent="0.2">
      <c r="A690" t="s">
        <v>225</v>
      </c>
      <c r="B690" t="s">
        <v>297</v>
      </c>
      <c r="C690">
        <v>1981</v>
      </c>
      <c r="D690" s="1">
        <v>32</v>
      </c>
    </row>
    <row r="691" spans="1:4" x14ac:dyDescent="0.2">
      <c r="A691" t="s">
        <v>225</v>
      </c>
      <c r="B691" t="s">
        <v>297</v>
      </c>
      <c r="C691">
        <v>1982</v>
      </c>
      <c r="D691" s="1">
        <v>35</v>
      </c>
    </row>
    <row r="692" spans="1:4" x14ac:dyDescent="0.2">
      <c r="A692" t="s">
        <v>225</v>
      </c>
      <c r="B692" t="s">
        <v>297</v>
      </c>
      <c r="C692">
        <v>1983</v>
      </c>
      <c r="D692" s="1">
        <v>30</v>
      </c>
    </row>
    <row r="693" spans="1:4" x14ac:dyDescent="0.2">
      <c r="A693" t="s">
        <v>225</v>
      </c>
      <c r="B693" t="s">
        <v>297</v>
      </c>
      <c r="C693">
        <v>1984</v>
      </c>
      <c r="D693" s="1">
        <v>36</v>
      </c>
    </row>
    <row r="694" spans="1:4" x14ac:dyDescent="0.2">
      <c r="A694" t="s">
        <v>225</v>
      </c>
      <c r="B694" t="s">
        <v>297</v>
      </c>
      <c r="C694">
        <v>1985</v>
      </c>
      <c r="D694" s="1">
        <v>34</v>
      </c>
    </row>
    <row r="695" spans="1:4" x14ac:dyDescent="0.2">
      <c r="A695" t="s">
        <v>225</v>
      </c>
      <c r="B695" t="s">
        <v>297</v>
      </c>
      <c r="C695">
        <v>1987</v>
      </c>
      <c r="D695" s="1">
        <v>35</v>
      </c>
    </row>
    <row r="696" spans="1:4" x14ac:dyDescent="0.2">
      <c r="A696" t="s">
        <v>225</v>
      </c>
      <c r="B696" t="s">
        <v>297</v>
      </c>
      <c r="C696">
        <v>1988</v>
      </c>
      <c r="D696" s="1">
        <v>37</v>
      </c>
    </row>
    <row r="697" spans="1:4" x14ac:dyDescent="0.2">
      <c r="A697" t="s">
        <v>225</v>
      </c>
      <c r="B697" t="s">
        <v>297</v>
      </c>
      <c r="C697">
        <v>1989</v>
      </c>
      <c r="D697" s="1">
        <v>33</v>
      </c>
    </row>
    <row r="698" spans="1:4" x14ac:dyDescent="0.2">
      <c r="A698" t="s">
        <v>225</v>
      </c>
      <c r="B698" t="s">
        <v>297</v>
      </c>
      <c r="C698">
        <v>1990</v>
      </c>
      <c r="D698" s="1">
        <v>33</v>
      </c>
    </row>
    <row r="699" spans="1:4" x14ac:dyDescent="0.2">
      <c r="A699" t="s">
        <v>225</v>
      </c>
      <c r="B699" t="s">
        <v>297</v>
      </c>
      <c r="C699">
        <v>1991</v>
      </c>
      <c r="D699" s="1">
        <v>29</v>
      </c>
    </row>
    <row r="700" spans="1:4" x14ac:dyDescent="0.2">
      <c r="A700" t="s">
        <v>225</v>
      </c>
      <c r="B700" t="s">
        <v>297</v>
      </c>
      <c r="C700">
        <v>1992</v>
      </c>
      <c r="D700" s="1">
        <v>34</v>
      </c>
    </row>
    <row r="701" spans="1:4" x14ac:dyDescent="0.2">
      <c r="A701" t="s">
        <v>225</v>
      </c>
      <c r="B701" t="s">
        <v>297</v>
      </c>
      <c r="C701">
        <v>1993</v>
      </c>
      <c r="D701" s="1">
        <v>30</v>
      </c>
    </row>
    <row r="702" spans="1:4" x14ac:dyDescent="0.2">
      <c r="A702" t="s">
        <v>225</v>
      </c>
      <c r="B702" t="s">
        <v>297</v>
      </c>
      <c r="C702">
        <v>1994</v>
      </c>
      <c r="D702" s="1">
        <v>31</v>
      </c>
    </row>
    <row r="703" spans="1:4" x14ac:dyDescent="0.2">
      <c r="A703" t="s">
        <v>225</v>
      </c>
      <c r="B703" t="s">
        <v>297</v>
      </c>
      <c r="C703">
        <v>1995</v>
      </c>
      <c r="D703" s="1">
        <v>32</v>
      </c>
    </row>
    <row r="704" spans="1:4" x14ac:dyDescent="0.2">
      <c r="A704" t="s">
        <v>225</v>
      </c>
      <c r="B704" t="s">
        <v>297</v>
      </c>
      <c r="C704">
        <v>1996</v>
      </c>
      <c r="D704" s="1">
        <v>35</v>
      </c>
    </row>
    <row r="705" spans="1:5" x14ac:dyDescent="0.2">
      <c r="A705" t="s">
        <v>225</v>
      </c>
      <c r="B705" t="s">
        <v>297</v>
      </c>
      <c r="C705">
        <v>1997</v>
      </c>
      <c r="D705" s="1">
        <v>33</v>
      </c>
    </row>
    <row r="706" spans="1:5" x14ac:dyDescent="0.2">
      <c r="A706" t="s">
        <v>225</v>
      </c>
      <c r="B706" t="s">
        <v>297</v>
      </c>
      <c r="C706">
        <v>1998</v>
      </c>
      <c r="D706" s="1">
        <v>36</v>
      </c>
    </row>
    <row r="707" spans="1:5" x14ac:dyDescent="0.2">
      <c r="A707" t="s">
        <v>225</v>
      </c>
      <c r="B707" t="s">
        <v>297</v>
      </c>
      <c r="C707">
        <v>1999</v>
      </c>
      <c r="D707" s="1">
        <v>38</v>
      </c>
    </row>
    <row r="708" spans="1:5" x14ac:dyDescent="0.2">
      <c r="A708" t="s">
        <v>225</v>
      </c>
      <c r="B708" t="s">
        <v>297</v>
      </c>
      <c r="C708">
        <v>2000</v>
      </c>
      <c r="D708" s="1">
        <v>36</v>
      </c>
    </row>
    <row r="709" spans="1:5" x14ac:dyDescent="0.2">
      <c r="A709" t="s">
        <v>225</v>
      </c>
      <c r="B709" t="s">
        <v>297</v>
      </c>
      <c r="C709">
        <v>2001</v>
      </c>
      <c r="D709" s="1">
        <v>39</v>
      </c>
    </row>
    <row r="710" spans="1:5" x14ac:dyDescent="0.2">
      <c r="A710" t="s">
        <v>225</v>
      </c>
      <c r="B710" t="s">
        <v>297</v>
      </c>
      <c r="C710">
        <v>2002</v>
      </c>
      <c r="D710" s="1">
        <v>36</v>
      </c>
    </row>
    <row r="711" spans="1:5" x14ac:dyDescent="0.2">
      <c r="A711" t="s">
        <v>225</v>
      </c>
      <c r="B711" t="s">
        <v>297</v>
      </c>
      <c r="C711">
        <v>2003</v>
      </c>
      <c r="D711" s="1">
        <v>39</v>
      </c>
    </row>
    <row r="712" spans="1:5" x14ac:dyDescent="0.2">
      <c r="A712" t="s">
        <v>225</v>
      </c>
      <c r="B712" t="s">
        <v>297</v>
      </c>
      <c r="C712">
        <v>2004</v>
      </c>
      <c r="D712" s="21">
        <v>37</v>
      </c>
    </row>
    <row r="713" spans="1:5" x14ac:dyDescent="0.2">
      <c r="A713" t="s">
        <v>225</v>
      </c>
      <c r="B713" t="s">
        <v>297</v>
      </c>
      <c r="C713">
        <v>2005</v>
      </c>
      <c r="D713" s="21">
        <v>39</v>
      </c>
    </row>
    <row r="714" spans="1:5" x14ac:dyDescent="0.2">
      <c r="A714" t="s">
        <v>225</v>
      </c>
      <c r="B714" t="s">
        <v>297</v>
      </c>
      <c r="C714">
        <v>2006</v>
      </c>
      <c r="D714" s="21">
        <v>37</v>
      </c>
    </row>
    <row r="715" spans="1:5" x14ac:dyDescent="0.2">
      <c r="A715" t="s">
        <v>225</v>
      </c>
      <c r="B715" t="s">
        <v>297</v>
      </c>
      <c r="C715">
        <v>2007</v>
      </c>
      <c r="D715" s="21">
        <v>35</v>
      </c>
    </row>
    <row r="716" spans="1:5" x14ac:dyDescent="0.2">
      <c r="A716" t="s">
        <v>225</v>
      </c>
      <c r="B716" t="s">
        <v>297</v>
      </c>
      <c r="C716">
        <v>2008</v>
      </c>
      <c r="D716" s="21">
        <v>37</v>
      </c>
    </row>
    <row r="717" spans="1:5" x14ac:dyDescent="0.2">
      <c r="A717" t="s">
        <v>225</v>
      </c>
      <c r="B717" t="s">
        <v>297</v>
      </c>
      <c r="C717">
        <v>2009</v>
      </c>
      <c r="D717" s="21">
        <v>35</v>
      </c>
    </row>
    <row r="718" spans="1:5" x14ac:dyDescent="0.2">
      <c r="A718" t="s">
        <v>225</v>
      </c>
      <c r="B718" t="s">
        <v>297</v>
      </c>
      <c r="C718">
        <v>2010</v>
      </c>
      <c r="D718" s="21">
        <v>31</v>
      </c>
    </row>
    <row r="720" spans="1:5" x14ac:dyDescent="0.2">
      <c r="A720" t="s">
        <v>326</v>
      </c>
      <c r="B720" t="s">
        <v>327</v>
      </c>
      <c r="C720">
        <v>1990</v>
      </c>
      <c r="D720" s="1">
        <v>29</v>
      </c>
      <c r="E720" t="s">
        <v>347</v>
      </c>
    </row>
    <row r="721" spans="1:5" x14ac:dyDescent="0.2">
      <c r="A721" t="s">
        <v>326</v>
      </c>
      <c r="B721" t="s">
        <v>327</v>
      </c>
      <c r="C721">
        <v>1991</v>
      </c>
      <c r="D721" s="1">
        <v>24</v>
      </c>
      <c r="E721" t="s">
        <v>347</v>
      </c>
    </row>
    <row r="722" spans="1:5" x14ac:dyDescent="0.2">
      <c r="A722" t="s">
        <v>326</v>
      </c>
      <c r="B722" t="s">
        <v>327</v>
      </c>
      <c r="C722">
        <v>1992</v>
      </c>
      <c r="D722" s="1">
        <v>24</v>
      </c>
    </row>
    <row r="723" spans="1:5" x14ac:dyDescent="0.2">
      <c r="A723" t="s">
        <v>326</v>
      </c>
      <c r="B723" t="s">
        <v>327</v>
      </c>
      <c r="C723">
        <v>1993</v>
      </c>
      <c r="D723" s="1">
        <v>32</v>
      </c>
    </row>
    <row r="724" spans="1:5" x14ac:dyDescent="0.2">
      <c r="A724" t="s">
        <v>326</v>
      </c>
      <c r="B724" t="s">
        <v>327</v>
      </c>
      <c r="C724">
        <v>1994</v>
      </c>
      <c r="D724" s="1">
        <v>34</v>
      </c>
      <c r="E724" t="s">
        <v>347</v>
      </c>
    </row>
    <row r="725" spans="1:5" x14ac:dyDescent="0.2">
      <c r="A725" t="s">
        <v>326</v>
      </c>
      <c r="B725" t="s">
        <v>327</v>
      </c>
      <c r="C725">
        <v>1995</v>
      </c>
      <c r="D725" s="1">
        <v>27</v>
      </c>
    </row>
    <row r="726" spans="1:5" x14ac:dyDescent="0.2">
      <c r="A726" t="s">
        <v>326</v>
      </c>
      <c r="B726" t="s">
        <v>327</v>
      </c>
      <c r="C726">
        <v>1996</v>
      </c>
      <c r="D726" s="1">
        <v>30</v>
      </c>
    </row>
    <row r="727" spans="1:5" x14ac:dyDescent="0.2">
      <c r="A727" t="s">
        <v>326</v>
      </c>
      <c r="B727" t="s">
        <v>327</v>
      </c>
      <c r="C727">
        <v>1997</v>
      </c>
      <c r="D727" s="1">
        <v>31</v>
      </c>
    </row>
    <row r="728" spans="1:5" x14ac:dyDescent="0.2">
      <c r="A728" t="s">
        <v>326</v>
      </c>
      <c r="B728" t="s">
        <v>327</v>
      </c>
      <c r="C728">
        <v>1998</v>
      </c>
      <c r="D728" s="1">
        <v>33</v>
      </c>
    </row>
    <row r="729" spans="1:5" x14ac:dyDescent="0.2">
      <c r="A729" t="s">
        <v>326</v>
      </c>
      <c r="B729" t="s">
        <v>327</v>
      </c>
      <c r="C729">
        <v>1999</v>
      </c>
      <c r="D729" s="1">
        <v>32</v>
      </c>
    </row>
    <row r="730" spans="1:5" x14ac:dyDescent="0.2">
      <c r="A730" t="s">
        <v>326</v>
      </c>
      <c r="B730" t="s">
        <v>327</v>
      </c>
      <c r="C730">
        <v>2000</v>
      </c>
      <c r="D730" s="1">
        <v>32</v>
      </c>
    </row>
    <row r="731" spans="1:5" x14ac:dyDescent="0.2">
      <c r="A731" t="s">
        <v>326</v>
      </c>
      <c r="B731" t="s">
        <v>327</v>
      </c>
      <c r="C731">
        <v>2001</v>
      </c>
      <c r="D731" s="1">
        <v>32</v>
      </c>
    </row>
    <row r="732" spans="1:5" x14ac:dyDescent="0.2">
      <c r="A732" t="s">
        <v>326</v>
      </c>
      <c r="B732" t="s">
        <v>327</v>
      </c>
      <c r="C732">
        <v>2002</v>
      </c>
      <c r="D732" s="1">
        <v>32</v>
      </c>
    </row>
    <row r="733" spans="1:5" x14ac:dyDescent="0.2">
      <c r="A733" t="s">
        <v>326</v>
      </c>
      <c r="B733" t="s">
        <v>327</v>
      </c>
      <c r="C733">
        <v>2003</v>
      </c>
      <c r="D733" s="1">
        <v>33</v>
      </c>
    </row>
    <row r="735" spans="1:5" x14ac:dyDescent="0.2">
      <c r="A735" t="s">
        <v>326</v>
      </c>
      <c r="B735" t="s">
        <v>328</v>
      </c>
      <c r="C735">
        <v>1990</v>
      </c>
      <c r="D735" s="1">
        <v>27</v>
      </c>
    </row>
    <row r="736" spans="1:5" x14ac:dyDescent="0.2">
      <c r="A736" t="s">
        <v>326</v>
      </c>
      <c r="B736" t="s">
        <v>328</v>
      </c>
      <c r="C736">
        <v>1991</v>
      </c>
      <c r="D736" s="1">
        <v>31</v>
      </c>
    </row>
    <row r="737" spans="1:4" x14ac:dyDescent="0.2">
      <c r="A737" t="s">
        <v>326</v>
      </c>
      <c r="B737" t="s">
        <v>328</v>
      </c>
      <c r="C737">
        <v>1992</v>
      </c>
      <c r="D737" s="1">
        <v>30</v>
      </c>
    </row>
    <row r="738" spans="1:4" x14ac:dyDescent="0.2">
      <c r="A738" t="s">
        <v>326</v>
      </c>
      <c r="B738" t="s">
        <v>328</v>
      </c>
      <c r="C738">
        <v>1993</v>
      </c>
      <c r="D738" s="1">
        <v>32</v>
      </c>
    </row>
    <row r="739" spans="1:4" x14ac:dyDescent="0.2">
      <c r="A739" t="s">
        <v>326</v>
      </c>
      <c r="B739" t="s">
        <v>328</v>
      </c>
      <c r="C739">
        <v>1994</v>
      </c>
      <c r="D739" s="1">
        <v>32</v>
      </c>
    </row>
    <row r="740" spans="1:4" x14ac:dyDescent="0.2">
      <c r="A740" t="s">
        <v>326</v>
      </c>
      <c r="B740" t="s">
        <v>328</v>
      </c>
      <c r="C740">
        <v>1995</v>
      </c>
      <c r="D740" s="1">
        <v>35</v>
      </c>
    </row>
    <row r="741" spans="1:4" x14ac:dyDescent="0.2">
      <c r="A741" t="s">
        <v>326</v>
      </c>
      <c r="B741" t="s">
        <v>328</v>
      </c>
      <c r="C741">
        <v>1996</v>
      </c>
      <c r="D741" s="1">
        <v>31</v>
      </c>
    </row>
    <row r="742" spans="1:4" x14ac:dyDescent="0.2">
      <c r="A742" t="s">
        <v>326</v>
      </c>
      <c r="B742" t="s">
        <v>328</v>
      </c>
      <c r="C742">
        <v>1997</v>
      </c>
      <c r="D742" s="1">
        <v>32</v>
      </c>
    </row>
    <row r="743" spans="1:4" x14ac:dyDescent="0.2">
      <c r="A743" t="s">
        <v>326</v>
      </c>
      <c r="B743" t="s">
        <v>328</v>
      </c>
      <c r="C743">
        <v>1998</v>
      </c>
      <c r="D743" s="1">
        <v>33</v>
      </c>
    </row>
    <row r="744" spans="1:4" x14ac:dyDescent="0.2">
      <c r="A744" t="s">
        <v>326</v>
      </c>
      <c r="B744" t="s">
        <v>328</v>
      </c>
      <c r="C744">
        <v>1999</v>
      </c>
      <c r="D744" s="1">
        <v>34</v>
      </c>
    </row>
    <row r="745" spans="1:4" x14ac:dyDescent="0.2">
      <c r="A745" t="s">
        <v>326</v>
      </c>
      <c r="B745" t="s">
        <v>328</v>
      </c>
      <c r="C745">
        <v>2000</v>
      </c>
      <c r="D745" s="1">
        <v>35</v>
      </c>
    </row>
    <row r="746" spans="1:4" x14ac:dyDescent="0.2">
      <c r="A746" t="s">
        <v>326</v>
      </c>
      <c r="B746" t="s">
        <v>328</v>
      </c>
      <c r="C746">
        <v>2001</v>
      </c>
      <c r="D746" s="1">
        <v>33</v>
      </c>
    </row>
    <row r="747" spans="1:4" x14ac:dyDescent="0.2">
      <c r="A747" t="s">
        <v>326</v>
      </c>
      <c r="B747" t="s">
        <v>328</v>
      </c>
      <c r="C747">
        <v>2002</v>
      </c>
      <c r="D747" s="1">
        <v>34</v>
      </c>
    </row>
    <row r="748" spans="1:4" x14ac:dyDescent="0.2">
      <c r="A748" t="s">
        <v>326</v>
      </c>
      <c r="B748" t="s">
        <v>328</v>
      </c>
      <c r="C748">
        <v>2003</v>
      </c>
      <c r="D748" s="1">
        <v>34</v>
      </c>
    </row>
    <row r="750" spans="1:4" x14ac:dyDescent="0.2">
      <c r="A750" t="s">
        <v>184</v>
      </c>
      <c r="B750" t="s">
        <v>297</v>
      </c>
      <c r="C750">
        <v>1989</v>
      </c>
      <c r="D750" s="1">
        <v>37</v>
      </c>
    </row>
    <row r="751" spans="1:4" x14ac:dyDescent="0.2">
      <c r="A751" t="s">
        <v>184</v>
      </c>
      <c r="B751" t="s">
        <v>297</v>
      </c>
      <c r="C751">
        <v>1990</v>
      </c>
      <c r="D751" s="1">
        <v>39</v>
      </c>
    </row>
    <row r="752" spans="1:4" x14ac:dyDescent="0.2">
      <c r="A752" t="s">
        <v>184</v>
      </c>
      <c r="B752" t="s">
        <v>297</v>
      </c>
      <c r="C752">
        <v>1991</v>
      </c>
      <c r="D752" s="1">
        <v>36</v>
      </c>
    </row>
    <row r="753" spans="1:5" x14ac:dyDescent="0.2">
      <c r="A753" t="s">
        <v>184</v>
      </c>
      <c r="B753" t="s">
        <v>297</v>
      </c>
      <c r="C753">
        <v>1997</v>
      </c>
      <c r="D753" s="1">
        <v>38</v>
      </c>
    </row>
    <row r="754" spans="1:5" x14ac:dyDescent="0.2">
      <c r="A754" t="s">
        <v>184</v>
      </c>
      <c r="B754" t="s">
        <v>297</v>
      </c>
      <c r="C754">
        <v>1998</v>
      </c>
      <c r="D754" s="1">
        <v>38</v>
      </c>
    </row>
    <row r="755" spans="1:5" x14ac:dyDescent="0.2">
      <c r="A755" t="s">
        <v>184</v>
      </c>
      <c r="B755" t="s">
        <v>297</v>
      </c>
      <c r="C755">
        <v>1999</v>
      </c>
      <c r="D755" s="1">
        <v>38</v>
      </c>
    </row>
    <row r="756" spans="1:5" x14ac:dyDescent="0.2">
      <c r="A756" t="s">
        <v>184</v>
      </c>
      <c r="B756" t="s">
        <v>297</v>
      </c>
      <c r="C756">
        <v>2000</v>
      </c>
      <c r="D756" s="1">
        <v>39</v>
      </c>
    </row>
    <row r="757" spans="1:5" x14ac:dyDescent="0.2">
      <c r="A757" t="s">
        <v>184</v>
      </c>
      <c r="B757" t="s">
        <v>297</v>
      </c>
      <c r="C757">
        <v>2001</v>
      </c>
      <c r="D757" s="1">
        <v>36</v>
      </c>
    </row>
    <row r="758" spans="1:5" x14ac:dyDescent="0.2">
      <c r="A758" t="s">
        <v>184</v>
      </c>
      <c r="B758" t="s">
        <v>297</v>
      </c>
      <c r="C758">
        <v>2002</v>
      </c>
      <c r="D758" s="1">
        <v>36</v>
      </c>
    </row>
    <row r="759" spans="1:5" x14ac:dyDescent="0.2">
      <c r="A759" t="s">
        <v>184</v>
      </c>
      <c r="B759" t="s">
        <v>297</v>
      </c>
      <c r="C759">
        <v>2003</v>
      </c>
      <c r="D759" s="1">
        <v>34</v>
      </c>
    </row>
    <row r="760" spans="1:5" x14ac:dyDescent="0.2">
      <c r="A760" t="s">
        <v>184</v>
      </c>
      <c r="B760" t="s">
        <v>297</v>
      </c>
      <c r="C760">
        <v>2004</v>
      </c>
      <c r="D760" s="1">
        <v>36</v>
      </c>
    </row>
    <row r="761" spans="1:5" x14ac:dyDescent="0.2">
      <c r="A761" t="s">
        <v>184</v>
      </c>
      <c r="B761" t="s">
        <v>297</v>
      </c>
      <c r="C761">
        <v>2005</v>
      </c>
      <c r="D761" s="1">
        <v>38</v>
      </c>
    </row>
    <row r="762" spans="1:5" x14ac:dyDescent="0.2">
      <c r="A762" t="s">
        <v>184</v>
      </c>
      <c r="B762" t="s">
        <v>297</v>
      </c>
      <c r="C762">
        <v>2006</v>
      </c>
      <c r="D762" s="1">
        <v>37</v>
      </c>
    </row>
    <row r="763" spans="1:5" x14ac:dyDescent="0.2">
      <c r="A763" t="s">
        <v>184</v>
      </c>
      <c r="B763" t="s">
        <v>297</v>
      </c>
      <c r="C763">
        <v>2007</v>
      </c>
      <c r="D763" s="1">
        <v>38</v>
      </c>
    </row>
    <row r="764" spans="1:5" x14ac:dyDescent="0.2">
      <c r="A764" t="s">
        <v>184</v>
      </c>
      <c r="B764" t="s">
        <v>297</v>
      </c>
      <c r="C764">
        <v>2008</v>
      </c>
      <c r="D764" s="1">
        <v>39</v>
      </c>
    </row>
    <row r="765" spans="1:5" x14ac:dyDescent="0.2">
      <c r="A765" t="s">
        <v>184</v>
      </c>
      <c r="B765" t="s">
        <v>297</v>
      </c>
      <c r="C765">
        <v>2009</v>
      </c>
      <c r="D765" s="1">
        <v>39</v>
      </c>
    </row>
    <row r="766" spans="1:5" x14ac:dyDescent="0.2">
      <c r="A766" t="s">
        <v>184</v>
      </c>
      <c r="B766" t="s">
        <v>297</v>
      </c>
      <c r="C766">
        <v>2010</v>
      </c>
      <c r="D766" s="1">
        <v>42</v>
      </c>
    </row>
    <row r="768" spans="1:5" x14ac:dyDescent="0.2">
      <c r="A768" t="s">
        <v>329</v>
      </c>
      <c r="B768" t="s">
        <v>330</v>
      </c>
      <c r="C768">
        <v>1978</v>
      </c>
      <c r="D768" s="1">
        <v>35</v>
      </c>
      <c r="E768" t="s">
        <v>858</v>
      </c>
    </row>
    <row r="769" spans="1:5" x14ac:dyDescent="0.2">
      <c r="A769" t="s">
        <v>329</v>
      </c>
      <c r="B769" t="s">
        <v>330</v>
      </c>
      <c r="C769">
        <v>1986</v>
      </c>
      <c r="D769" s="1">
        <v>40</v>
      </c>
      <c r="E769" s="24">
        <v>28.69</v>
      </c>
    </row>
    <row r="770" spans="1:5" x14ac:dyDescent="0.2">
      <c r="A770" t="s">
        <v>329</v>
      </c>
      <c r="B770" t="s">
        <v>330</v>
      </c>
      <c r="C770">
        <v>1987</v>
      </c>
      <c r="D770" s="1">
        <v>38</v>
      </c>
      <c r="E770" s="24">
        <v>29.82</v>
      </c>
    </row>
    <row r="771" spans="1:5" x14ac:dyDescent="0.2">
      <c r="A771" t="s">
        <v>329</v>
      </c>
      <c r="B771" t="s">
        <v>330</v>
      </c>
      <c r="C771">
        <v>1988</v>
      </c>
      <c r="D771" s="1">
        <v>42</v>
      </c>
      <c r="E771" s="24">
        <v>30.15</v>
      </c>
    </row>
    <row r="772" spans="1:5" x14ac:dyDescent="0.2">
      <c r="A772" t="s">
        <v>329</v>
      </c>
      <c r="B772" t="s">
        <v>330</v>
      </c>
      <c r="C772">
        <v>1989</v>
      </c>
      <c r="D772" s="1">
        <v>43</v>
      </c>
      <c r="E772" s="24">
        <v>25.94</v>
      </c>
    </row>
    <row r="773" spans="1:5" x14ac:dyDescent="0.2">
      <c r="A773" t="s">
        <v>329</v>
      </c>
      <c r="B773" t="s">
        <v>330</v>
      </c>
      <c r="C773">
        <v>1990</v>
      </c>
      <c r="D773" s="1">
        <v>43</v>
      </c>
      <c r="E773" s="24">
        <v>35.56</v>
      </c>
    </row>
    <row r="774" spans="1:5" x14ac:dyDescent="0.2">
      <c r="A774" t="s">
        <v>329</v>
      </c>
      <c r="B774" t="s">
        <v>330</v>
      </c>
      <c r="C774">
        <v>1991</v>
      </c>
      <c r="D774" s="1">
        <v>43</v>
      </c>
      <c r="E774" s="24">
        <v>31.22</v>
      </c>
    </row>
    <row r="775" spans="1:5" x14ac:dyDescent="0.2">
      <c r="A775" t="s">
        <v>329</v>
      </c>
      <c r="B775" t="s">
        <v>330</v>
      </c>
      <c r="C775">
        <v>1992</v>
      </c>
      <c r="D775" s="1">
        <v>41</v>
      </c>
      <c r="E775" s="24">
        <v>30.95</v>
      </c>
    </row>
    <row r="776" spans="1:5" x14ac:dyDescent="0.2">
      <c r="A776" t="s">
        <v>329</v>
      </c>
      <c r="B776" t="s">
        <v>330</v>
      </c>
      <c r="C776">
        <v>1993</v>
      </c>
      <c r="E776" s="24">
        <v>32.29</v>
      </c>
    </row>
    <row r="777" spans="1:5" x14ac:dyDescent="0.2">
      <c r="A777" t="s">
        <v>329</v>
      </c>
      <c r="B777" t="s">
        <v>330</v>
      </c>
      <c r="C777">
        <v>1994</v>
      </c>
      <c r="D777" s="1">
        <v>42</v>
      </c>
      <c r="E777" s="24">
        <v>30.14</v>
      </c>
    </row>
    <row r="778" spans="1:5" x14ac:dyDescent="0.2">
      <c r="A778" t="s">
        <v>329</v>
      </c>
      <c r="B778" t="s">
        <v>330</v>
      </c>
      <c r="C778">
        <v>1995</v>
      </c>
      <c r="D778" s="1">
        <v>44</v>
      </c>
      <c r="E778" s="24">
        <v>37.92</v>
      </c>
    </row>
    <row r="779" spans="1:5" x14ac:dyDescent="0.2">
      <c r="A779" t="s">
        <v>329</v>
      </c>
      <c r="B779" t="s">
        <v>330</v>
      </c>
      <c r="C779">
        <v>1996</v>
      </c>
      <c r="D779" s="1">
        <v>42</v>
      </c>
      <c r="E779" s="24">
        <v>33.340000000000003</v>
      </c>
    </row>
    <row r="780" spans="1:5" x14ac:dyDescent="0.2">
      <c r="A780" t="s">
        <v>329</v>
      </c>
      <c r="B780" t="s">
        <v>330</v>
      </c>
      <c r="C780">
        <v>1997</v>
      </c>
      <c r="D780" s="1">
        <v>44</v>
      </c>
      <c r="E780" s="24">
        <v>24.35</v>
      </c>
    </row>
    <row r="781" spans="1:5" x14ac:dyDescent="0.2">
      <c r="A781" t="s">
        <v>329</v>
      </c>
      <c r="B781" t="s">
        <v>330</v>
      </c>
      <c r="C781">
        <v>1998</v>
      </c>
      <c r="D781" s="1">
        <v>44</v>
      </c>
      <c r="E781" s="24">
        <v>31.8</v>
      </c>
    </row>
    <row r="782" spans="1:5" x14ac:dyDescent="0.2">
      <c r="A782" t="s">
        <v>329</v>
      </c>
      <c r="B782" t="s">
        <v>330</v>
      </c>
      <c r="C782">
        <v>1999</v>
      </c>
      <c r="D782" s="1">
        <v>44</v>
      </c>
      <c r="E782" s="24">
        <v>30.47</v>
      </c>
    </row>
    <row r="783" spans="1:5" x14ac:dyDescent="0.2">
      <c r="A783" t="s">
        <v>329</v>
      </c>
      <c r="B783" t="s">
        <v>330</v>
      </c>
      <c r="C783">
        <v>2000</v>
      </c>
      <c r="D783" s="1">
        <v>41</v>
      </c>
      <c r="E783" s="24">
        <v>22.43</v>
      </c>
    </row>
    <row r="784" spans="1:5" x14ac:dyDescent="0.2">
      <c r="A784" t="s">
        <v>329</v>
      </c>
      <c r="B784" t="s">
        <v>330</v>
      </c>
      <c r="C784">
        <v>2001</v>
      </c>
      <c r="D784" s="1">
        <v>40</v>
      </c>
      <c r="E784" s="24">
        <v>38.32</v>
      </c>
    </row>
    <row r="785" spans="1:5" x14ac:dyDescent="0.2">
      <c r="A785" t="s">
        <v>329</v>
      </c>
      <c r="B785" t="s">
        <v>330</v>
      </c>
      <c r="C785">
        <v>2002</v>
      </c>
      <c r="D785" s="1">
        <v>39</v>
      </c>
      <c r="E785" s="24">
        <v>36.57</v>
      </c>
    </row>
    <row r="786" spans="1:5" x14ac:dyDescent="0.2">
      <c r="A786" t="s">
        <v>329</v>
      </c>
      <c r="B786" t="s">
        <v>330</v>
      </c>
      <c r="C786">
        <v>2003</v>
      </c>
      <c r="D786" s="1">
        <v>40</v>
      </c>
      <c r="E786" s="24">
        <v>34.39</v>
      </c>
    </row>
    <row r="787" spans="1:5" x14ac:dyDescent="0.2">
      <c r="A787" t="s">
        <v>329</v>
      </c>
      <c r="B787" t="s">
        <v>330</v>
      </c>
      <c r="C787">
        <v>2004</v>
      </c>
      <c r="D787" s="21">
        <v>38</v>
      </c>
      <c r="E787" s="24">
        <v>38.520000000000003</v>
      </c>
    </row>
    <row r="788" spans="1:5" x14ac:dyDescent="0.2">
      <c r="A788" t="s">
        <v>329</v>
      </c>
      <c r="B788" t="s">
        <v>330</v>
      </c>
      <c r="C788">
        <v>2005</v>
      </c>
      <c r="D788" s="21">
        <v>42</v>
      </c>
      <c r="E788" s="24">
        <v>30.53</v>
      </c>
    </row>
    <row r="789" spans="1:5" x14ac:dyDescent="0.2">
      <c r="A789" t="s">
        <v>329</v>
      </c>
      <c r="B789" t="s">
        <v>330</v>
      </c>
      <c r="C789">
        <v>2006</v>
      </c>
      <c r="D789" s="21">
        <v>38</v>
      </c>
      <c r="E789" s="24">
        <v>35.96</v>
      </c>
    </row>
    <row r="790" spans="1:5" x14ac:dyDescent="0.2">
      <c r="A790" t="s">
        <v>329</v>
      </c>
      <c r="B790" t="s">
        <v>330</v>
      </c>
      <c r="C790">
        <v>2007</v>
      </c>
      <c r="D790" s="21">
        <v>33</v>
      </c>
    </row>
    <row r="791" spans="1:5" x14ac:dyDescent="0.2">
      <c r="A791" t="s">
        <v>329</v>
      </c>
      <c r="B791" t="s">
        <v>330</v>
      </c>
      <c r="C791">
        <v>2008</v>
      </c>
      <c r="D791" s="21">
        <v>36</v>
      </c>
    </row>
    <row r="792" spans="1:5" x14ac:dyDescent="0.2">
      <c r="A792" t="s">
        <v>329</v>
      </c>
      <c r="B792" t="s">
        <v>330</v>
      </c>
      <c r="C792">
        <v>2009</v>
      </c>
      <c r="D792" s="21">
        <v>34</v>
      </c>
    </row>
    <row r="793" spans="1:5" x14ac:dyDescent="0.2">
      <c r="A793" t="s">
        <v>329</v>
      </c>
      <c r="B793" t="s">
        <v>330</v>
      </c>
      <c r="C793">
        <v>2010</v>
      </c>
      <c r="D793" s="21">
        <v>37</v>
      </c>
    </row>
    <row r="794" spans="1:5" x14ac:dyDescent="0.2">
      <c r="C794" t="s">
        <v>323</v>
      </c>
    </row>
    <row r="795" spans="1:5" x14ac:dyDescent="0.2">
      <c r="A795" t="s">
        <v>329</v>
      </c>
      <c r="B795" t="s">
        <v>331</v>
      </c>
      <c r="C795">
        <v>1977</v>
      </c>
      <c r="D795" s="1">
        <v>50</v>
      </c>
    </row>
    <row r="796" spans="1:5" x14ac:dyDescent="0.2">
      <c r="A796" t="s">
        <v>329</v>
      </c>
      <c r="B796" t="s">
        <v>331</v>
      </c>
      <c r="C796">
        <v>1978</v>
      </c>
      <c r="D796" s="1">
        <v>40</v>
      </c>
    </row>
    <row r="797" spans="1:5" x14ac:dyDescent="0.2">
      <c r="A797" t="s">
        <v>329</v>
      </c>
      <c r="B797" t="s">
        <v>331</v>
      </c>
      <c r="C797">
        <v>1979</v>
      </c>
      <c r="D797" s="1">
        <v>39</v>
      </c>
    </row>
    <row r="798" spans="1:5" x14ac:dyDescent="0.2">
      <c r="A798" t="s">
        <v>329</v>
      </c>
      <c r="B798" t="s">
        <v>331</v>
      </c>
      <c r="C798">
        <v>1986</v>
      </c>
      <c r="D798" s="1">
        <v>45</v>
      </c>
    </row>
    <row r="799" spans="1:5" x14ac:dyDescent="0.2">
      <c r="A799" t="s">
        <v>329</v>
      </c>
      <c r="B799" t="s">
        <v>331</v>
      </c>
      <c r="C799">
        <v>1987</v>
      </c>
      <c r="D799" s="1">
        <v>45</v>
      </c>
    </row>
    <row r="800" spans="1:5" x14ac:dyDescent="0.2">
      <c r="A800" t="s">
        <v>329</v>
      </c>
      <c r="B800" t="s">
        <v>331</v>
      </c>
      <c r="C800">
        <v>1988</v>
      </c>
      <c r="D800" s="1">
        <v>46</v>
      </c>
    </row>
    <row r="801" spans="1:4" x14ac:dyDescent="0.2">
      <c r="A801" t="s">
        <v>329</v>
      </c>
      <c r="B801" t="s">
        <v>331</v>
      </c>
      <c r="C801">
        <v>1989</v>
      </c>
      <c r="D801" s="1">
        <v>41</v>
      </c>
    </row>
    <row r="802" spans="1:4" x14ac:dyDescent="0.2">
      <c r="A802" t="s">
        <v>329</v>
      </c>
      <c r="B802" t="s">
        <v>331</v>
      </c>
      <c r="C802">
        <v>1990</v>
      </c>
      <c r="D802" s="1">
        <v>45</v>
      </c>
    </row>
    <row r="803" spans="1:4" x14ac:dyDescent="0.2">
      <c r="A803" t="s">
        <v>329</v>
      </c>
      <c r="B803" t="s">
        <v>331</v>
      </c>
      <c r="C803">
        <v>1991</v>
      </c>
      <c r="D803" s="1">
        <v>45</v>
      </c>
    </row>
    <row r="804" spans="1:4" x14ac:dyDescent="0.2">
      <c r="A804" t="s">
        <v>329</v>
      </c>
      <c r="B804" t="s">
        <v>331</v>
      </c>
      <c r="C804">
        <v>1992</v>
      </c>
      <c r="D804" s="1">
        <v>46</v>
      </c>
    </row>
    <row r="805" spans="1:4" x14ac:dyDescent="0.2">
      <c r="A805" t="s">
        <v>329</v>
      </c>
      <c r="B805" t="s">
        <v>331</v>
      </c>
      <c r="C805">
        <v>1993</v>
      </c>
      <c r="D805" s="1">
        <v>47</v>
      </c>
    </row>
    <row r="806" spans="1:4" x14ac:dyDescent="0.2">
      <c r="A806" t="s">
        <v>329</v>
      </c>
      <c r="B806" t="s">
        <v>331</v>
      </c>
      <c r="C806">
        <v>1994</v>
      </c>
      <c r="D806" s="1">
        <v>47</v>
      </c>
    </row>
    <row r="807" spans="1:4" x14ac:dyDescent="0.2">
      <c r="A807" t="s">
        <v>329</v>
      </c>
      <c r="B807" t="s">
        <v>331</v>
      </c>
      <c r="C807">
        <v>1995</v>
      </c>
      <c r="D807" s="1">
        <v>49</v>
      </c>
    </row>
    <row r="808" spans="1:4" x14ac:dyDescent="0.2">
      <c r="A808" t="s">
        <v>329</v>
      </c>
      <c r="B808" t="s">
        <v>331</v>
      </c>
      <c r="C808">
        <v>1996</v>
      </c>
      <c r="D808" s="1">
        <v>47</v>
      </c>
    </row>
    <row r="809" spans="1:4" x14ac:dyDescent="0.2">
      <c r="A809" t="s">
        <v>329</v>
      </c>
      <c r="B809" t="s">
        <v>331</v>
      </c>
      <c r="C809">
        <v>1997</v>
      </c>
      <c r="D809" s="1">
        <v>50</v>
      </c>
    </row>
    <row r="810" spans="1:4" x14ac:dyDescent="0.2">
      <c r="A810" t="s">
        <v>329</v>
      </c>
      <c r="B810" t="s">
        <v>331</v>
      </c>
      <c r="C810">
        <v>1998</v>
      </c>
      <c r="D810" s="1">
        <v>47</v>
      </c>
    </row>
    <row r="811" spans="1:4" x14ac:dyDescent="0.2">
      <c r="A811" t="s">
        <v>329</v>
      </c>
      <c r="B811" t="s">
        <v>331</v>
      </c>
      <c r="C811">
        <v>1999</v>
      </c>
      <c r="D811" s="1">
        <v>46</v>
      </c>
    </row>
    <row r="812" spans="1:4" x14ac:dyDescent="0.2">
      <c r="A812" t="s">
        <v>329</v>
      </c>
      <c r="B812" t="s">
        <v>331</v>
      </c>
      <c r="C812">
        <v>2000</v>
      </c>
      <c r="D812" s="1">
        <v>48</v>
      </c>
    </row>
    <row r="813" spans="1:4" x14ac:dyDescent="0.2">
      <c r="A813" t="s">
        <v>329</v>
      </c>
      <c r="B813" t="s">
        <v>331</v>
      </c>
      <c r="C813">
        <v>2001</v>
      </c>
      <c r="D813" s="1">
        <v>42</v>
      </c>
    </row>
    <row r="814" spans="1:4" x14ac:dyDescent="0.2">
      <c r="A814" t="s">
        <v>329</v>
      </c>
      <c r="B814" t="s">
        <v>331</v>
      </c>
      <c r="C814">
        <v>2002</v>
      </c>
      <c r="D814" s="1">
        <v>42</v>
      </c>
    </row>
    <row r="815" spans="1:4" x14ac:dyDescent="0.2">
      <c r="A815" t="s">
        <v>329</v>
      </c>
      <c r="B815" t="s">
        <v>331</v>
      </c>
      <c r="C815">
        <v>2003</v>
      </c>
      <c r="D815" s="1">
        <v>43</v>
      </c>
    </row>
    <row r="816" spans="1:4" x14ac:dyDescent="0.2">
      <c r="A816" t="s">
        <v>329</v>
      </c>
      <c r="B816" t="s">
        <v>331</v>
      </c>
      <c r="C816">
        <v>2004</v>
      </c>
      <c r="D816" s="1">
        <v>43</v>
      </c>
    </row>
    <row r="817" spans="1:4" x14ac:dyDescent="0.2">
      <c r="A817" t="s">
        <v>329</v>
      </c>
      <c r="B817" t="s">
        <v>331</v>
      </c>
      <c r="C817">
        <v>2005</v>
      </c>
      <c r="D817" s="1">
        <v>44</v>
      </c>
    </row>
    <row r="818" spans="1:4" x14ac:dyDescent="0.2">
      <c r="A818" t="s">
        <v>329</v>
      </c>
      <c r="B818" t="s">
        <v>331</v>
      </c>
      <c r="C818">
        <v>2006</v>
      </c>
      <c r="D818" s="1">
        <v>44</v>
      </c>
    </row>
    <row r="819" spans="1:4" x14ac:dyDescent="0.2">
      <c r="A819" t="s">
        <v>329</v>
      </c>
      <c r="B819" t="s">
        <v>331</v>
      </c>
      <c r="C819">
        <v>2007</v>
      </c>
      <c r="D819" s="1">
        <v>41</v>
      </c>
    </row>
    <row r="820" spans="1:4" x14ac:dyDescent="0.2">
      <c r="A820" t="s">
        <v>329</v>
      </c>
      <c r="B820" t="s">
        <v>331</v>
      </c>
      <c r="C820">
        <v>2008</v>
      </c>
      <c r="D820" s="1">
        <v>42</v>
      </c>
    </row>
    <row r="821" spans="1:4" x14ac:dyDescent="0.2">
      <c r="A821" t="s">
        <v>329</v>
      </c>
      <c r="B821" t="s">
        <v>331</v>
      </c>
      <c r="C821">
        <v>2009</v>
      </c>
      <c r="D821" s="1">
        <v>39</v>
      </c>
    </row>
    <row r="822" spans="1:4" x14ac:dyDescent="0.2">
      <c r="A822" t="s">
        <v>329</v>
      </c>
      <c r="B822" t="s">
        <v>331</v>
      </c>
      <c r="C822">
        <v>2010</v>
      </c>
      <c r="D822" s="1">
        <v>44</v>
      </c>
    </row>
    <row r="824" spans="1:4" x14ac:dyDescent="0.2">
      <c r="A824" t="s">
        <v>329</v>
      </c>
      <c r="B824" t="s">
        <v>332</v>
      </c>
      <c r="C824">
        <v>1979</v>
      </c>
      <c r="D824" s="1">
        <v>45</v>
      </c>
    </row>
    <row r="825" spans="1:4" x14ac:dyDescent="0.2">
      <c r="A825" t="s">
        <v>329</v>
      </c>
      <c r="B825" t="s">
        <v>332</v>
      </c>
      <c r="C825">
        <v>1986</v>
      </c>
      <c r="D825" s="1">
        <v>38</v>
      </c>
    </row>
    <row r="826" spans="1:4" x14ac:dyDescent="0.2">
      <c r="A826" t="s">
        <v>329</v>
      </c>
      <c r="B826" t="s">
        <v>332</v>
      </c>
      <c r="C826">
        <v>1987</v>
      </c>
      <c r="D826" s="1">
        <v>40</v>
      </c>
    </row>
    <row r="827" spans="1:4" x14ac:dyDescent="0.2">
      <c r="A827" t="s">
        <v>329</v>
      </c>
      <c r="B827" t="s">
        <v>332</v>
      </c>
      <c r="C827">
        <v>1988</v>
      </c>
      <c r="D827" s="1">
        <v>41</v>
      </c>
    </row>
    <row r="828" spans="1:4" x14ac:dyDescent="0.2">
      <c r="A828" t="s">
        <v>329</v>
      </c>
      <c r="B828" t="s">
        <v>332</v>
      </c>
      <c r="C828">
        <v>1989</v>
      </c>
      <c r="D828" s="1">
        <v>37</v>
      </c>
    </row>
    <row r="829" spans="1:4" x14ac:dyDescent="0.2">
      <c r="A829" t="s">
        <v>329</v>
      </c>
      <c r="B829" t="s">
        <v>332</v>
      </c>
      <c r="C829">
        <v>1990</v>
      </c>
      <c r="D829" s="1">
        <v>44</v>
      </c>
    </row>
    <row r="830" spans="1:4" x14ac:dyDescent="0.2">
      <c r="A830" t="s">
        <v>329</v>
      </c>
      <c r="B830" t="s">
        <v>332</v>
      </c>
      <c r="C830">
        <v>1991</v>
      </c>
      <c r="D830" s="1">
        <v>44</v>
      </c>
    </row>
    <row r="831" spans="1:4" x14ac:dyDescent="0.2">
      <c r="A831" t="s">
        <v>329</v>
      </c>
      <c r="B831" t="s">
        <v>332</v>
      </c>
      <c r="C831">
        <v>1992</v>
      </c>
      <c r="D831" s="1">
        <v>42</v>
      </c>
    </row>
    <row r="832" spans="1:4" x14ac:dyDescent="0.2">
      <c r="A832" t="s">
        <v>329</v>
      </c>
      <c r="B832" t="s">
        <v>332</v>
      </c>
      <c r="C832">
        <v>1993</v>
      </c>
      <c r="D832" s="1">
        <v>39</v>
      </c>
    </row>
    <row r="833" spans="1:4" x14ac:dyDescent="0.2">
      <c r="A833" t="s">
        <v>329</v>
      </c>
      <c r="B833" t="s">
        <v>332</v>
      </c>
      <c r="C833">
        <v>1994</v>
      </c>
      <c r="D833" s="1">
        <v>43</v>
      </c>
    </row>
    <row r="834" spans="1:4" x14ac:dyDescent="0.2">
      <c r="A834" t="s">
        <v>329</v>
      </c>
      <c r="B834" t="s">
        <v>332</v>
      </c>
      <c r="C834">
        <v>1995</v>
      </c>
      <c r="D834" s="1">
        <v>43</v>
      </c>
    </row>
    <row r="835" spans="1:4" x14ac:dyDescent="0.2">
      <c r="A835" t="s">
        <v>329</v>
      </c>
      <c r="B835" t="s">
        <v>332</v>
      </c>
      <c r="C835">
        <v>1996</v>
      </c>
      <c r="D835" s="1">
        <v>43</v>
      </c>
    </row>
    <row r="836" spans="1:4" x14ac:dyDescent="0.2">
      <c r="A836" t="s">
        <v>329</v>
      </c>
      <c r="B836" t="s">
        <v>332</v>
      </c>
      <c r="C836">
        <v>1997</v>
      </c>
      <c r="D836" s="1">
        <v>46</v>
      </c>
    </row>
    <row r="837" spans="1:4" x14ac:dyDescent="0.2">
      <c r="A837" t="s">
        <v>329</v>
      </c>
      <c r="B837" t="s">
        <v>332</v>
      </c>
      <c r="C837">
        <v>1998</v>
      </c>
      <c r="D837" s="1">
        <v>46</v>
      </c>
    </row>
    <row r="838" spans="1:4" x14ac:dyDescent="0.2">
      <c r="A838" t="s">
        <v>329</v>
      </c>
      <c r="B838" t="s">
        <v>332</v>
      </c>
      <c r="C838">
        <v>1999</v>
      </c>
      <c r="D838" s="1">
        <v>45</v>
      </c>
    </row>
    <row r="839" spans="1:4" x14ac:dyDescent="0.2">
      <c r="A839" t="s">
        <v>329</v>
      </c>
      <c r="B839" t="s">
        <v>332</v>
      </c>
      <c r="C839">
        <v>2000</v>
      </c>
      <c r="D839" s="1">
        <v>44</v>
      </c>
    </row>
    <row r="840" spans="1:4" x14ac:dyDescent="0.2">
      <c r="A840" t="s">
        <v>329</v>
      </c>
      <c r="B840" t="s">
        <v>332</v>
      </c>
      <c r="C840">
        <v>2001</v>
      </c>
      <c r="D840" s="1">
        <v>40</v>
      </c>
    </row>
    <row r="841" spans="1:4" x14ac:dyDescent="0.2">
      <c r="A841" t="s">
        <v>329</v>
      </c>
      <c r="B841" t="s">
        <v>332</v>
      </c>
      <c r="C841">
        <v>2002</v>
      </c>
      <c r="D841" s="1">
        <v>41</v>
      </c>
    </row>
    <row r="842" spans="1:4" x14ac:dyDescent="0.2">
      <c r="A842" t="s">
        <v>329</v>
      </c>
      <c r="B842" t="s">
        <v>332</v>
      </c>
      <c r="C842">
        <v>2003</v>
      </c>
      <c r="D842" s="1">
        <v>42</v>
      </c>
    </row>
    <row r="843" spans="1:4" x14ac:dyDescent="0.2">
      <c r="A843" t="s">
        <v>329</v>
      </c>
      <c r="B843" t="s">
        <v>332</v>
      </c>
      <c r="C843">
        <v>2004</v>
      </c>
      <c r="D843" s="1">
        <v>40</v>
      </c>
    </row>
    <row r="844" spans="1:4" x14ac:dyDescent="0.2">
      <c r="A844" t="s">
        <v>329</v>
      </c>
      <c r="B844" t="s">
        <v>332</v>
      </c>
      <c r="C844">
        <v>2005</v>
      </c>
      <c r="D844" s="1">
        <v>39</v>
      </c>
    </row>
    <row r="845" spans="1:4" x14ac:dyDescent="0.2">
      <c r="A845" t="s">
        <v>329</v>
      </c>
      <c r="B845" t="s">
        <v>332</v>
      </c>
      <c r="C845">
        <v>2006</v>
      </c>
      <c r="D845" s="1">
        <v>39</v>
      </c>
    </row>
    <row r="846" spans="1:4" x14ac:dyDescent="0.2">
      <c r="A846" t="s">
        <v>329</v>
      </c>
      <c r="B846" t="s">
        <v>332</v>
      </c>
      <c r="C846">
        <v>2007</v>
      </c>
      <c r="D846" s="1">
        <v>32</v>
      </c>
    </row>
    <row r="847" spans="1:4" x14ac:dyDescent="0.2">
      <c r="A847" t="s">
        <v>329</v>
      </c>
      <c r="B847" t="s">
        <v>332</v>
      </c>
      <c r="C847">
        <v>2008</v>
      </c>
      <c r="D847" s="1">
        <v>38</v>
      </c>
    </row>
    <row r="848" spans="1:4" x14ac:dyDescent="0.2">
      <c r="A848" t="s">
        <v>329</v>
      </c>
      <c r="B848" t="s">
        <v>332</v>
      </c>
      <c r="C848">
        <v>2009</v>
      </c>
      <c r="D848" s="1">
        <v>32</v>
      </c>
    </row>
    <row r="849" spans="1:4" x14ac:dyDescent="0.2">
      <c r="A849" t="s">
        <v>329</v>
      </c>
      <c r="B849" t="s">
        <v>332</v>
      </c>
      <c r="C849">
        <v>2010</v>
      </c>
      <c r="D849" s="1">
        <v>40</v>
      </c>
    </row>
    <row r="851" spans="1:4" x14ac:dyDescent="0.2">
      <c r="A851" t="s">
        <v>329</v>
      </c>
      <c r="B851" t="s">
        <v>333</v>
      </c>
      <c r="C851">
        <v>1979</v>
      </c>
      <c r="D851" s="1">
        <v>45</v>
      </c>
    </row>
    <row r="852" spans="1:4" x14ac:dyDescent="0.2">
      <c r="A852" t="s">
        <v>329</v>
      </c>
      <c r="B852" t="s">
        <v>333</v>
      </c>
      <c r="C852">
        <v>1986</v>
      </c>
      <c r="D852" s="1">
        <v>39</v>
      </c>
    </row>
    <row r="853" spans="1:4" x14ac:dyDescent="0.2">
      <c r="A853" t="s">
        <v>329</v>
      </c>
      <c r="B853" t="s">
        <v>333</v>
      </c>
      <c r="C853">
        <v>1987</v>
      </c>
      <c r="D853" s="1">
        <v>42</v>
      </c>
    </row>
    <row r="854" spans="1:4" x14ac:dyDescent="0.2">
      <c r="A854" t="s">
        <v>329</v>
      </c>
      <c r="B854" t="s">
        <v>333</v>
      </c>
      <c r="C854">
        <v>1988</v>
      </c>
      <c r="D854" s="1">
        <v>42</v>
      </c>
    </row>
    <row r="855" spans="1:4" x14ac:dyDescent="0.2">
      <c r="A855" t="s">
        <v>329</v>
      </c>
      <c r="B855" t="s">
        <v>333</v>
      </c>
      <c r="C855">
        <v>1989</v>
      </c>
      <c r="D855" s="1">
        <v>38</v>
      </c>
    </row>
    <row r="856" spans="1:4" x14ac:dyDescent="0.2">
      <c r="A856" t="s">
        <v>329</v>
      </c>
      <c r="B856" t="s">
        <v>333</v>
      </c>
      <c r="C856">
        <v>1990</v>
      </c>
      <c r="D856" s="1">
        <v>41</v>
      </c>
    </row>
    <row r="857" spans="1:4" x14ac:dyDescent="0.2">
      <c r="A857" t="s">
        <v>329</v>
      </c>
      <c r="B857" t="s">
        <v>333</v>
      </c>
      <c r="C857">
        <v>1991</v>
      </c>
      <c r="D857" s="1">
        <v>40</v>
      </c>
    </row>
    <row r="858" spans="1:4" x14ac:dyDescent="0.2">
      <c r="A858" t="s">
        <v>329</v>
      </c>
      <c r="B858" t="s">
        <v>333</v>
      </c>
      <c r="C858">
        <v>1992</v>
      </c>
      <c r="D858" s="1">
        <v>40</v>
      </c>
    </row>
    <row r="859" spans="1:4" x14ac:dyDescent="0.2">
      <c r="A859" t="s">
        <v>329</v>
      </c>
      <c r="B859" t="s">
        <v>333</v>
      </c>
      <c r="C859">
        <v>1993</v>
      </c>
      <c r="D859" s="1">
        <v>39</v>
      </c>
    </row>
    <row r="860" spans="1:4" x14ac:dyDescent="0.2">
      <c r="A860" t="s">
        <v>329</v>
      </c>
      <c r="B860" t="s">
        <v>333</v>
      </c>
      <c r="C860">
        <v>1994</v>
      </c>
      <c r="D860" s="1">
        <v>44</v>
      </c>
    </row>
    <row r="861" spans="1:4" x14ac:dyDescent="0.2">
      <c r="A861" t="s">
        <v>329</v>
      </c>
      <c r="B861" t="s">
        <v>333</v>
      </c>
      <c r="C861">
        <v>1995</v>
      </c>
      <c r="D861" s="1">
        <v>43</v>
      </c>
    </row>
    <row r="862" spans="1:4" x14ac:dyDescent="0.2">
      <c r="A862" t="s">
        <v>329</v>
      </c>
      <c r="B862" t="s">
        <v>333</v>
      </c>
      <c r="C862">
        <v>1996</v>
      </c>
      <c r="D862" s="1">
        <v>45</v>
      </c>
    </row>
    <row r="863" spans="1:4" x14ac:dyDescent="0.2">
      <c r="A863" t="s">
        <v>329</v>
      </c>
      <c r="B863" t="s">
        <v>333</v>
      </c>
      <c r="C863">
        <v>1997</v>
      </c>
      <c r="D863" s="1">
        <v>43</v>
      </c>
    </row>
    <row r="864" spans="1:4" x14ac:dyDescent="0.2">
      <c r="A864" t="s">
        <v>329</v>
      </c>
      <c r="B864" t="s">
        <v>333</v>
      </c>
      <c r="C864">
        <v>1998</v>
      </c>
      <c r="D864" s="1">
        <v>45</v>
      </c>
    </row>
    <row r="865" spans="1:5" x14ac:dyDescent="0.2">
      <c r="A865" t="s">
        <v>329</v>
      </c>
      <c r="B865" t="s">
        <v>333</v>
      </c>
      <c r="C865">
        <v>1999</v>
      </c>
      <c r="D865" s="1">
        <v>45</v>
      </c>
    </row>
    <row r="866" spans="1:5" x14ac:dyDescent="0.2">
      <c r="A866" t="s">
        <v>329</v>
      </c>
      <c r="B866" t="s">
        <v>333</v>
      </c>
      <c r="C866">
        <v>2000</v>
      </c>
      <c r="D866" s="1">
        <v>45</v>
      </c>
    </row>
    <row r="867" spans="1:5" x14ac:dyDescent="0.2">
      <c r="A867" t="s">
        <v>329</v>
      </c>
      <c r="B867" t="s">
        <v>333</v>
      </c>
      <c r="C867">
        <v>2001</v>
      </c>
      <c r="D867" s="1">
        <v>41</v>
      </c>
    </row>
    <row r="868" spans="1:5" x14ac:dyDescent="0.2">
      <c r="A868" t="s">
        <v>329</v>
      </c>
      <c r="B868" t="s">
        <v>333</v>
      </c>
      <c r="C868">
        <v>2002</v>
      </c>
      <c r="D868" s="1">
        <v>42</v>
      </c>
    </row>
    <row r="869" spans="1:5" x14ac:dyDescent="0.2">
      <c r="A869" t="s">
        <v>329</v>
      </c>
      <c r="B869" t="s">
        <v>333</v>
      </c>
      <c r="C869">
        <v>2003</v>
      </c>
      <c r="D869" s="1">
        <v>41</v>
      </c>
    </row>
    <row r="870" spans="1:5" x14ac:dyDescent="0.2">
      <c r="A870" t="s">
        <v>329</v>
      </c>
      <c r="B870" t="s">
        <v>333</v>
      </c>
      <c r="C870">
        <v>2004</v>
      </c>
      <c r="D870" s="1">
        <v>41</v>
      </c>
    </row>
    <row r="871" spans="1:5" x14ac:dyDescent="0.2">
      <c r="A871" t="s">
        <v>329</v>
      </c>
      <c r="B871" t="s">
        <v>333</v>
      </c>
      <c r="C871">
        <v>2005</v>
      </c>
      <c r="D871" s="1">
        <v>39</v>
      </c>
    </row>
    <row r="872" spans="1:5" x14ac:dyDescent="0.2">
      <c r="A872" t="s">
        <v>329</v>
      </c>
      <c r="B872" t="s">
        <v>333</v>
      </c>
      <c r="C872">
        <v>2006</v>
      </c>
      <c r="D872" s="1">
        <v>40</v>
      </c>
    </row>
    <row r="873" spans="1:5" x14ac:dyDescent="0.2">
      <c r="A873" t="s">
        <v>329</v>
      </c>
      <c r="B873" t="s">
        <v>333</v>
      </c>
      <c r="C873">
        <v>2007</v>
      </c>
      <c r="D873" s="1">
        <v>37</v>
      </c>
    </row>
    <row r="874" spans="1:5" x14ac:dyDescent="0.2">
      <c r="A874" t="s">
        <v>329</v>
      </c>
      <c r="B874" t="s">
        <v>333</v>
      </c>
      <c r="C874">
        <v>2008</v>
      </c>
      <c r="D874" s="1">
        <v>39</v>
      </c>
    </row>
    <row r="875" spans="1:5" x14ac:dyDescent="0.2">
      <c r="A875" t="s">
        <v>329</v>
      </c>
      <c r="B875" t="s">
        <v>333</v>
      </c>
      <c r="C875">
        <v>2009</v>
      </c>
      <c r="D875" s="1">
        <v>35</v>
      </c>
    </row>
    <row r="876" spans="1:5" x14ac:dyDescent="0.2">
      <c r="A876" t="s">
        <v>329</v>
      </c>
      <c r="B876" t="s">
        <v>333</v>
      </c>
      <c r="C876">
        <v>2010</v>
      </c>
      <c r="D876" s="1">
        <v>41</v>
      </c>
    </row>
    <row r="877" spans="1:5" x14ac:dyDescent="0.2">
      <c r="C877" t="s">
        <v>323</v>
      </c>
    </row>
    <row r="878" spans="1:5" x14ac:dyDescent="0.2">
      <c r="A878" t="s">
        <v>329</v>
      </c>
      <c r="C878">
        <v>1979</v>
      </c>
      <c r="D878" s="1">
        <v>45</v>
      </c>
      <c r="E878" t="s">
        <v>376</v>
      </c>
    </row>
    <row r="879" spans="1:5" x14ac:dyDescent="0.2">
      <c r="A879" t="s">
        <v>329</v>
      </c>
      <c r="C879">
        <v>1986</v>
      </c>
      <c r="D879" s="1">
        <v>38</v>
      </c>
      <c r="E879" t="s">
        <v>376</v>
      </c>
    </row>
    <row r="880" spans="1:5" x14ac:dyDescent="0.2">
      <c r="A880" t="s">
        <v>329</v>
      </c>
      <c r="C880">
        <v>1987</v>
      </c>
      <c r="D880" s="1">
        <v>40</v>
      </c>
      <c r="E880" t="s">
        <v>376</v>
      </c>
    </row>
    <row r="881" spans="1:5" x14ac:dyDescent="0.2">
      <c r="A881" t="s">
        <v>329</v>
      </c>
      <c r="C881">
        <v>1988</v>
      </c>
      <c r="D881" s="1">
        <v>41</v>
      </c>
      <c r="E881" t="s">
        <v>376</v>
      </c>
    </row>
    <row r="882" spans="1:5" x14ac:dyDescent="0.2">
      <c r="A882" t="s">
        <v>329</v>
      </c>
      <c r="C882">
        <v>1989</v>
      </c>
      <c r="D882" s="1">
        <v>37</v>
      </c>
      <c r="E882" t="s">
        <v>376</v>
      </c>
    </row>
    <row r="883" spans="1:5" x14ac:dyDescent="0.2">
      <c r="A883" t="s">
        <v>329</v>
      </c>
      <c r="C883">
        <v>1990</v>
      </c>
      <c r="D883" s="1">
        <v>38</v>
      </c>
      <c r="E883" t="s">
        <v>376</v>
      </c>
    </row>
    <row r="884" spans="1:5" x14ac:dyDescent="0.2">
      <c r="A884" t="s">
        <v>329</v>
      </c>
      <c r="C884">
        <v>1991</v>
      </c>
      <c r="D884" s="1">
        <v>34</v>
      </c>
      <c r="E884" t="s">
        <v>376</v>
      </c>
    </row>
    <row r="885" spans="1:5" x14ac:dyDescent="0.2">
      <c r="A885" t="s">
        <v>329</v>
      </c>
      <c r="C885">
        <v>1992</v>
      </c>
      <c r="D885" s="1">
        <v>34</v>
      </c>
      <c r="E885" t="s">
        <v>376</v>
      </c>
    </row>
    <row r="886" spans="1:5" x14ac:dyDescent="0.2">
      <c r="A886" t="s">
        <v>329</v>
      </c>
      <c r="C886">
        <v>1993</v>
      </c>
      <c r="D886" s="1">
        <v>34</v>
      </c>
      <c r="E886" t="s">
        <v>376</v>
      </c>
    </row>
    <row r="887" spans="1:5" x14ac:dyDescent="0.2">
      <c r="A887" t="s">
        <v>329</v>
      </c>
      <c r="C887">
        <v>1994</v>
      </c>
      <c r="D887" s="1">
        <v>37</v>
      </c>
      <c r="E887" t="s">
        <v>376</v>
      </c>
    </row>
    <row r="888" spans="1:5" x14ac:dyDescent="0.2">
      <c r="A888" t="s">
        <v>329</v>
      </c>
      <c r="C888">
        <v>1995</v>
      </c>
      <c r="D888" s="1">
        <v>36</v>
      </c>
      <c r="E888" t="s">
        <v>376</v>
      </c>
    </row>
    <row r="889" spans="1:5" x14ac:dyDescent="0.2">
      <c r="A889" t="s">
        <v>329</v>
      </c>
      <c r="C889">
        <v>1996</v>
      </c>
      <c r="D889" s="1">
        <v>37</v>
      </c>
      <c r="E889" t="s">
        <v>376</v>
      </c>
    </row>
    <row r="890" spans="1:5" x14ac:dyDescent="0.2">
      <c r="A890" t="s">
        <v>329</v>
      </c>
      <c r="C890">
        <v>1997</v>
      </c>
      <c r="D890" s="1">
        <v>38</v>
      </c>
      <c r="E890" t="s">
        <v>376</v>
      </c>
    </row>
    <row r="891" spans="1:5" x14ac:dyDescent="0.2">
      <c r="A891" t="s">
        <v>329</v>
      </c>
      <c r="C891">
        <v>1998</v>
      </c>
      <c r="D891" s="1">
        <v>37</v>
      </c>
      <c r="E891" t="s">
        <v>376</v>
      </c>
    </row>
    <row r="892" spans="1:5" x14ac:dyDescent="0.2">
      <c r="A892" t="s">
        <v>329</v>
      </c>
      <c r="C892">
        <v>1999</v>
      </c>
      <c r="D892" s="1">
        <v>38.5</v>
      </c>
      <c r="E892" t="s">
        <v>376</v>
      </c>
    </row>
    <row r="894" spans="1:5" x14ac:dyDescent="0.2">
      <c r="A894" t="s">
        <v>352</v>
      </c>
      <c r="B894" t="s">
        <v>297</v>
      </c>
      <c r="C894">
        <v>2005</v>
      </c>
      <c r="D894" s="1">
        <v>43</v>
      </c>
    </row>
    <row r="895" spans="1:5" x14ac:dyDescent="0.2">
      <c r="D895" s="1" t="s">
        <v>55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>
      <pane ySplit="1" topLeftCell="A2" activePane="bottomLeft" state="frozen"/>
      <selection pane="bottomLeft" activeCell="L28" sqref="L28"/>
    </sheetView>
  </sheetViews>
  <sheetFormatPr defaultRowHeight="12.75" x14ac:dyDescent="0.2"/>
  <cols>
    <col min="1" max="1" width="11" bestFit="1" customWidth="1"/>
    <col min="2" max="2" width="11" customWidth="1"/>
    <col min="4" max="4" width="9.140625" style="5"/>
    <col min="5" max="6" width="9.140625" style="3"/>
    <col min="7" max="7" width="10.5703125" style="3" customWidth="1"/>
    <col min="8" max="8" width="15" style="3" customWidth="1"/>
    <col min="9" max="9" width="9.140625" style="10"/>
    <col min="10" max="10" width="9.140625" style="3"/>
    <col min="11" max="11" width="10.28515625" style="10" customWidth="1"/>
    <col min="12" max="12" width="12.28515625" style="10" customWidth="1"/>
    <col min="13" max="13" width="9.140625" style="10"/>
    <col min="14" max="14" width="15" style="3" bestFit="1" customWidth="1"/>
    <col min="15" max="15" width="12.140625" bestFit="1" customWidth="1"/>
    <col min="16" max="16" width="46" bestFit="1" customWidth="1"/>
  </cols>
  <sheetData>
    <row r="1" spans="1:16" s="13" customFormat="1" x14ac:dyDescent="0.2">
      <c r="A1" s="13" t="s">
        <v>118</v>
      </c>
      <c r="B1" s="13" t="s">
        <v>178</v>
      </c>
      <c r="C1" s="13" t="s">
        <v>176</v>
      </c>
      <c r="D1" s="35" t="s">
        <v>196</v>
      </c>
      <c r="E1" s="14" t="s">
        <v>1427</v>
      </c>
      <c r="F1" s="14" t="s">
        <v>277</v>
      </c>
      <c r="G1" s="14" t="s">
        <v>278</v>
      </c>
      <c r="H1" s="14" t="s">
        <v>279</v>
      </c>
      <c r="I1" s="15" t="s">
        <v>177</v>
      </c>
      <c r="J1" s="14" t="s">
        <v>1428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269</v>
      </c>
      <c r="P1" s="14" t="s">
        <v>241</v>
      </c>
    </row>
    <row r="2" spans="1:16" x14ac:dyDescent="0.2">
      <c r="A2">
        <v>6319890601</v>
      </c>
      <c r="B2" t="s">
        <v>189</v>
      </c>
      <c r="C2" s="2">
        <v>32688</v>
      </c>
      <c r="D2" s="5">
        <v>19</v>
      </c>
      <c r="F2" s="3">
        <f>D2*0.3048</f>
        <v>5.7911999999999999</v>
      </c>
      <c r="G2" s="3">
        <f xml:space="preserve"> 60-(14.41*(LN(F2)))</f>
        <v>34.691147459206192</v>
      </c>
      <c r="P2" t="s">
        <v>244</v>
      </c>
    </row>
    <row r="3" spans="1:16" x14ac:dyDescent="0.2">
      <c r="A3">
        <v>6319890701</v>
      </c>
      <c r="B3" t="s">
        <v>189</v>
      </c>
      <c r="C3" s="2">
        <v>32691</v>
      </c>
      <c r="D3" s="5">
        <v>20</v>
      </c>
      <c r="F3" s="3">
        <f t="shared" ref="F3:F27" si="0">D3*0.3048</f>
        <v>6.0960000000000001</v>
      </c>
      <c r="G3" s="3">
        <f t="shared" ref="G3:G27" si="1" xml:space="preserve"> 60-(14.41*(LN(F3)))</f>
        <v>33.952011087081587</v>
      </c>
    </row>
    <row r="4" spans="1:16" x14ac:dyDescent="0.2">
      <c r="A4">
        <v>6319890702</v>
      </c>
      <c r="B4" t="s">
        <v>189</v>
      </c>
      <c r="C4" s="2">
        <v>32698</v>
      </c>
      <c r="D4" s="5">
        <v>20</v>
      </c>
      <c r="F4" s="3">
        <f t="shared" si="0"/>
        <v>6.0960000000000001</v>
      </c>
      <c r="G4" s="3">
        <f t="shared" si="1"/>
        <v>33.952011087081587</v>
      </c>
    </row>
    <row r="5" spans="1:16" x14ac:dyDescent="0.2">
      <c r="A5">
        <v>6319890703</v>
      </c>
      <c r="B5" t="s">
        <v>189</v>
      </c>
      <c r="C5" s="2">
        <v>32710</v>
      </c>
      <c r="D5" s="5">
        <v>25</v>
      </c>
      <c r="F5" s="3">
        <f t="shared" si="0"/>
        <v>7.62</v>
      </c>
      <c r="G5" s="3">
        <f t="shared" si="1"/>
        <v>30.736512512643824</v>
      </c>
    </row>
    <row r="6" spans="1:16" x14ac:dyDescent="0.2">
      <c r="A6">
        <v>6319890704</v>
      </c>
      <c r="B6" t="s">
        <v>189</v>
      </c>
      <c r="C6" s="2">
        <v>32713</v>
      </c>
      <c r="D6" s="5">
        <v>28</v>
      </c>
      <c r="F6" s="3">
        <f t="shared" si="0"/>
        <v>8.5343999999999998</v>
      </c>
      <c r="G6" s="3">
        <f t="shared" si="1"/>
        <v>29.103446157369909</v>
      </c>
    </row>
    <row r="7" spans="1:16" x14ac:dyDescent="0.2">
      <c r="A7">
        <v>6319890801</v>
      </c>
      <c r="B7" t="s">
        <v>189</v>
      </c>
      <c r="C7" s="2">
        <v>32730</v>
      </c>
      <c r="D7" s="5">
        <v>22</v>
      </c>
      <c r="F7" s="3">
        <f t="shared" si="0"/>
        <v>6.7056000000000004</v>
      </c>
      <c r="G7" s="3">
        <f t="shared" si="1"/>
        <v>32.57859139610126</v>
      </c>
    </row>
    <row r="8" spans="1:16" x14ac:dyDescent="0.2">
      <c r="A8">
        <v>6319890802</v>
      </c>
      <c r="B8" t="s">
        <v>189</v>
      </c>
      <c r="C8" s="2">
        <v>32739</v>
      </c>
      <c r="D8" s="5">
        <v>22</v>
      </c>
      <c r="F8" s="3">
        <f t="shared" si="0"/>
        <v>6.7056000000000004</v>
      </c>
      <c r="G8" s="3">
        <f t="shared" si="1"/>
        <v>32.57859139610126</v>
      </c>
    </row>
    <row r="9" spans="1:16" x14ac:dyDescent="0.2">
      <c r="A9">
        <v>6319890803</v>
      </c>
      <c r="B9" t="s">
        <v>189</v>
      </c>
      <c r="C9" s="2">
        <v>32746</v>
      </c>
      <c r="D9" s="5">
        <v>19</v>
      </c>
      <c r="F9" s="3">
        <f t="shared" si="0"/>
        <v>5.7911999999999999</v>
      </c>
      <c r="G9" s="3">
        <f t="shared" si="1"/>
        <v>34.691147459206192</v>
      </c>
    </row>
    <row r="10" spans="1:16" x14ac:dyDescent="0.2">
      <c r="A10">
        <v>6319890901</v>
      </c>
      <c r="B10" t="s">
        <v>189</v>
      </c>
      <c r="C10" s="2">
        <v>32754</v>
      </c>
      <c r="D10" s="5">
        <v>21</v>
      </c>
      <c r="F10" s="3">
        <f t="shared" si="0"/>
        <v>6.4008000000000003</v>
      </c>
      <c r="G10" s="3">
        <f t="shared" si="1"/>
        <v>33.248944821400073</v>
      </c>
    </row>
    <row r="11" spans="1:16" x14ac:dyDescent="0.2">
      <c r="A11">
        <v>6320020701</v>
      </c>
      <c r="B11" t="s">
        <v>189</v>
      </c>
      <c r="C11" s="2">
        <v>37461</v>
      </c>
      <c r="D11" s="5">
        <v>16.5</v>
      </c>
      <c r="E11"/>
      <c r="F11" s="3">
        <f t="shared" si="0"/>
        <v>5.0292000000000003</v>
      </c>
      <c r="G11" s="3">
        <f t="shared" si="1"/>
        <v>36.724090060131431</v>
      </c>
      <c r="I11" s="10">
        <v>0.32</v>
      </c>
      <c r="J11"/>
      <c r="K11" s="10">
        <f t="shared" ref="K11:K25" si="2">(9.81*(LN(I11)))+30.6</f>
        <v>19.422149681922143</v>
      </c>
    </row>
    <row r="12" spans="1:16" x14ac:dyDescent="0.2">
      <c r="A12">
        <v>6320020702</v>
      </c>
      <c r="B12" t="s">
        <v>189</v>
      </c>
      <c r="C12" s="2">
        <v>37468</v>
      </c>
      <c r="D12" s="5">
        <v>16.5</v>
      </c>
      <c r="E12"/>
      <c r="F12" s="3">
        <f t="shared" si="0"/>
        <v>5.0292000000000003</v>
      </c>
      <c r="G12" s="3">
        <f t="shared" si="1"/>
        <v>36.724090060131431</v>
      </c>
      <c r="J12"/>
    </row>
    <row r="13" spans="1:16" x14ac:dyDescent="0.2">
      <c r="A13">
        <v>6320020801</v>
      </c>
      <c r="B13" t="s">
        <v>189</v>
      </c>
      <c r="C13" s="2">
        <v>37475</v>
      </c>
      <c r="D13" s="5">
        <v>17.5</v>
      </c>
      <c r="E13"/>
      <c r="F13" s="3">
        <f t="shared" si="0"/>
        <v>5.3340000000000005</v>
      </c>
      <c r="G13" s="3">
        <f t="shared" si="1"/>
        <v>35.876198454800956</v>
      </c>
      <c r="I13" s="10">
        <v>1.05</v>
      </c>
      <c r="J13"/>
      <c r="K13" s="10">
        <f t="shared" si="2"/>
        <v>31.078631510502131</v>
      </c>
    </row>
    <row r="14" spans="1:16" x14ac:dyDescent="0.2">
      <c r="A14">
        <v>6320020901</v>
      </c>
      <c r="B14" t="s">
        <v>189</v>
      </c>
      <c r="C14" s="2">
        <v>37505</v>
      </c>
      <c r="D14" s="5">
        <v>16.5</v>
      </c>
      <c r="E14" s="5"/>
      <c r="F14" s="3">
        <f t="shared" si="0"/>
        <v>5.0292000000000003</v>
      </c>
      <c r="G14" s="3">
        <f t="shared" si="1"/>
        <v>36.724090060131431</v>
      </c>
      <c r="I14" s="10">
        <v>0.1</v>
      </c>
      <c r="J14"/>
      <c r="K14" s="10">
        <f t="shared" si="2"/>
        <v>8.0116402377284146</v>
      </c>
    </row>
    <row r="15" spans="1:16" x14ac:dyDescent="0.2">
      <c r="A15">
        <v>6320030601</v>
      </c>
      <c r="B15" t="s">
        <v>189</v>
      </c>
      <c r="C15" s="4">
        <v>37781</v>
      </c>
      <c r="E15" s="5"/>
      <c r="I15" s="11">
        <v>3.2</v>
      </c>
      <c r="J15" s="5"/>
      <c r="K15" s="10">
        <f t="shared" si="2"/>
        <v>42.01050944419373</v>
      </c>
      <c r="N15" s="5"/>
    </row>
    <row r="16" spans="1:16" x14ac:dyDescent="0.2">
      <c r="A16">
        <v>6320030602</v>
      </c>
      <c r="B16" t="s">
        <v>189</v>
      </c>
      <c r="C16" s="4">
        <v>37794</v>
      </c>
      <c r="D16" s="5">
        <v>17.5</v>
      </c>
      <c r="E16" s="5"/>
      <c r="F16" s="3">
        <f t="shared" si="0"/>
        <v>5.3340000000000005</v>
      </c>
      <c r="G16" s="3">
        <f t="shared" si="1"/>
        <v>35.876198454800956</v>
      </c>
      <c r="I16" s="11">
        <v>0.48</v>
      </c>
      <c r="J16" s="5"/>
      <c r="K16" s="10">
        <f t="shared" si="2"/>
        <v>23.399762392463234</v>
      </c>
      <c r="N16" s="5">
        <v>20</v>
      </c>
    </row>
    <row r="17" spans="1:14" x14ac:dyDescent="0.2">
      <c r="A17">
        <v>6320030701</v>
      </c>
      <c r="B17" t="s">
        <v>189</v>
      </c>
      <c r="C17" s="4">
        <v>37820</v>
      </c>
      <c r="D17" s="5">
        <v>13.5</v>
      </c>
      <c r="E17" s="5"/>
      <c r="F17" s="3">
        <f t="shared" si="0"/>
        <v>4.1147999999999998</v>
      </c>
      <c r="G17" s="3">
        <f t="shared" si="1"/>
        <v>39.615754781741025</v>
      </c>
      <c r="I17" s="11">
        <v>0.19</v>
      </c>
      <c r="J17" s="5"/>
      <c r="K17" s="10">
        <f t="shared" si="2"/>
        <v>14.308226861079607</v>
      </c>
      <c r="N17" s="5">
        <v>20</v>
      </c>
    </row>
    <row r="18" spans="1:14" x14ac:dyDescent="0.2">
      <c r="A18">
        <v>6320030702</v>
      </c>
      <c r="B18" t="s">
        <v>189</v>
      </c>
      <c r="C18" s="4">
        <v>37830</v>
      </c>
      <c r="D18" s="5">
        <v>17.5</v>
      </c>
      <c r="E18" s="5"/>
      <c r="F18" s="3">
        <f t="shared" si="0"/>
        <v>5.3340000000000005</v>
      </c>
      <c r="G18" s="3">
        <f t="shared" si="1"/>
        <v>35.876198454800956</v>
      </c>
      <c r="I18" s="11">
        <v>0.34</v>
      </c>
      <c r="J18" s="5"/>
      <c r="K18" s="10">
        <f t="shared" si="2"/>
        <v>20.016877221941371</v>
      </c>
      <c r="N18" s="5"/>
    </row>
    <row r="19" spans="1:14" x14ac:dyDescent="0.2">
      <c r="A19">
        <v>6320030801</v>
      </c>
      <c r="B19" t="s">
        <v>189</v>
      </c>
      <c r="C19" s="4">
        <v>37847</v>
      </c>
      <c r="D19" s="5">
        <v>17.5</v>
      </c>
      <c r="E19" s="5"/>
      <c r="F19" s="3">
        <f t="shared" si="0"/>
        <v>5.3340000000000005</v>
      </c>
      <c r="G19" s="3">
        <f t="shared" si="1"/>
        <v>35.876198454800956</v>
      </c>
      <c r="I19" s="11">
        <v>1.06</v>
      </c>
      <c r="J19" s="5"/>
      <c r="K19" s="10">
        <f t="shared" si="2"/>
        <v>31.171617988696205</v>
      </c>
      <c r="N19" s="5">
        <v>25</v>
      </c>
    </row>
    <row r="20" spans="1:14" x14ac:dyDescent="0.2">
      <c r="A20">
        <v>6320030802</v>
      </c>
      <c r="B20" t="s">
        <v>189</v>
      </c>
      <c r="C20" s="4">
        <v>37852</v>
      </c>
      <c r="D20" s="5">
        <v>17.5</v>
      </c>
      <c r="E20" s="5"/>
      <c r="F20" s="3">
        <f t="shared" si="0"/>
        <v>5.3340000000000005</v>
      </c>
      <c r="G20" s="3">
        <f t="shared" si="1"/>
        <v>35.876198454800956</v>
      </c>
      <c r="I20" s="11">
        <v>0.51</v>
      </c>
      <c r="J20" s="5"/>
      <c r="K20" s="10">
        <f t="shared" si="2"/>
        <v>23.994489932482459</v>
      </c>
      <c r="N20" s="5">
        <v>22</v>
      </c>
    </row>
    <row r="21" spans="1:14" x14ac:dyDescent="0.2">
      <c r="A21">
        <v>6320030901</v>
      </c>
      <c r="B21" t="s">
        <v>189</v>
      </c>
      <c r="C21" s="4">
        <v>37866</v>
      </c>
      <c r="D21" s="5">
        <v>17.5</v>
      </c>
      <c r="F21" s="3">
        <f t="shared" si="0"/>
        <v>5.3340000000000005</v>
      </c>
      <c r="G21" s="3">
        <f t="shared" si="1"/>
        <v>35.876198454800956</v>
      </c>
      <c r="I21" s="11"/>
      <c r="J21" s="5">
        <f>AVERAGE(I15:I20)</f>
        <v>0.96333333333333326</v>
      </c>
      <c r="L21" s="5">
        <f>AVERAGE(K15:K20)</f>
        <v>25.816913973476101</v>
      </c>
      <c r="M21" s="10">
        <f>AVERAGE(L21,H21)</f>
        <v>25.816913973476101</v>
      </c>
      <c r="N21" s="5">
        <v>21</v>
      </c>
    </row>
    <row r="22" spans="1:14" x14ac:dyDescent="0.2">
      <c r="A22">
        <v>6320040601</v>
      </c>
      <c r="B22" t="s">
        <v>189</v>
      </c>
      <c r="C22" s="2">
        <v>38165</v>
      </c>
      <c r="D22" s="5">
        <v>14</v>
      </c>
      <c r="F22" s="3">
        <f t="shared" si="0"/>
        <v>4.2671999999999999</v>
      </c>
      <c r="G22" s="3">
        <f t="shared" si="1"/>
        <v>39.091697029238723</v>
      </c>
      <c r="I22" s="10">
        <v>0.6</v>
      </c>
      <c r="K22" s="10">
        <f t="shared" si="2"/>
        <v>25.588800630855634</v>
      </c>
      <c r="N22" s="3">
        <v>18</v>
      </c>
    </row>
    <row r="23" spans="1:14" x14ac:dyDescent="0.2">
      <c r="A23">
        <v>6320040701</v>
      </c>
      <c r="B23" t="s">
        <v>189</v>
      </c>
      <c r="C23" s="2">
        <v>38185</v>
      </c>
      <c r="D23" s="5">
        <v>16.5</v>
      </c>
      <c r="F23" s="3">
        <f t="shared" si="0"/>
        <v>5.0292000000000003</v>
      </c>
      <c r="G23" s="3">
        <f t="shared" si="1"/>
        <v>36.724090060131431</v>
      </c>
      <c r="I23" s="10">
        <v>0.53</v>
      </c>
      <c r="K23" s="10">
        <f t="shared" si="2"/>
        <v>24.371844147403142</v>
      </c>
      <c r="N23" s="3">
        <v>21</v>
      </c>
    </row>
    <row r="24" spans="1:14" x14ac:dyDescent="0.2">
      <c r="A24">
        <v>6320040702</v>
      </c>
      <c r="B24" t="s">
        <v>189</v>
      </c>
      <c r="C24" s="2">
        <v>38191</v>
      </c>
      <c r="D24" s="5">
        <v>16.5</v>
      </c>
      <c r="F24" s="3">
        <f t="shared" si="0"/>
        <v>5.0292000000000003</v>
      </c>
      <c r="G24" s="3">
        <f t="shared" si="1"/>
        <v>36.724090060131431</v>
      </c>
      <c r="N24" s="3">
        <v>21.7</v>
      </c>
    </row>
    <row r="25" spans="1:14" x14ac:dyDescent="0.2">
      <c r="A25">
        <v>6320040703</v>
      </c>
      <c r="B25" t="s">
        <v>189</v>
      </c>
      <c r="C25" s="2">
        <v>38197</v>
      </c>
      <c r="D25" s="5">
        <v>18</v>
      </c>
      <c r="F25" s="3">
        <f t="shared" si="0"/>
        <v>5.4864000000000006</v>
      </c>
      <c r="G25" s="3">
        <f t="shared" si="1"/>
        <v>35.470256117710861</v>
      </c>
      <c r="I25" s="10">
        <v>0.48</v>
      </c>
      <c r="K25" s="10">
        <f t="shared" si="2"/>
        <v>23.399762392463234</v>
      </c>
      <c r="N25" s="3">
        <v>22</v>
      </c>
    </row>
    <row r="26" spans="1:14" x14ac:dyDescent="0.2">
      <c r="A26">
        <v>6320040801</v>
      </c>
      <c r="B26" t="s">
        <v>189</v>
      </c>
      <c r="C26" s="2">
        <v>38214</v>
      </c>
      <c r="D26" s="5">
        <v>17.5</v>
      </c>
      <c r="F26" s="3">
        <f t="shared" si="0"/>
        <v>5.3340000000000005</v>
      </c>
      <c r="G26" s="3">
        <f t="shared" si="1"/>
        <v>35.876198454800956</v>
      </c>
      <c r="I26" s="10">
        <v>0.62</v>
      </c>
      <c r="K26" s="10">
        <f>(9.81*(LN(I26)))+30.6</f>
        <v>25.910468792749171</v>
      </c>
      <c r="N26" s="3">
        <v>20</v>
      </c>
    </row>
    <row r="27" spans="1:14" x14ac:dyDescent="0.2">
      <c r="A27">
        <v>6320040802</v>
      </c>
      <c r="B27" t="s">
        <v>189</v>
      </c>
      <c r="C27" s="2">
        <v>38226</v>
      </c>
      <c r="D27" s="5">
        <v>19</v>
      </c>
      <c r="F27" s="3">
        <f t="shared" si="0"/>
        <v>5.7911999999999999</v>
      </c>
      <c r="G27" s="3">
        <f t="shared" si="1"/>
        <v>34.691147459206192</v>
      </c>
      <c r="I27" s="10">
        <v>0.32</v>
      </c>
      <c r="J27" s="3">
        <f>AVERAGE(I22:I27)</f>
        <v>0.51</v>
      </c>
      <c r="K27" s="10">
        <f>(9.81*(LN(I27)))+30.6</f>
        <v>19.422149681922143</v>
      </c>
      <c r="L27" s="3">
        <f>AVERAGE(K22:K27)</f>
        <v>23.738605129078667</v>
      </c>
      <c r="M27" s="10">
        <f>AVERAGE(L27,H27)</f>
        <v>23.738605129078667</v>
      </c>
      <c r="N27" s="3">
        <v>17</v>
      </c>
    </row>
    <row r="28" spans="1:14" x14ac:dyDescent="0.2">
      <c r="C28" s="2"/>
    </row>
    <row r="29" spans="1:14" x14ac:dyDescent="0.2">
      <c r="C29" s="2"/>
    </row>
    <row r="30" spans="1:14" x14ac:dyDescent="0.2">
      <c r="C30" s="2"/>
    </row>
    <row r="31" spans="1:14" x14ac:dyDescent="0.2">
      <c r="C31" s="2"/>
    </row>
    <row r="64" spans="12:13" x14ac:dyDescent="0.2">
      <c r="L64" s="11"/>
      <c r="M64" s="11"/>
    </row>
    <row r="67" spans="11:13" x14ac:dyDescent="0.2">
      <c r="K67" s="11"/>
      <c r="L67" s="11"/>
      <c r="M67" s="11"/>
    </row>
    <row r="69" spans="11:13" x14ac:dyDescent="0.2">
      <c r="L69" s="11"/>
      <c r="M69" s="11"/>
    </row>
    <row r="71" spans="11:13" x14ac:dyDescent="0.2">
      <c r="L71" s="11"/>
      <c r="M71" s="11"/>
    </row>
    <row r="73" spans="11:13" x14ac:dyDescent="0.2">
      <c r="L73" s="11"/>
      <c r="M73" s="11"/>
    </row>
    <row r="75" spans="11:13" x14ac:dyDescent="0.2">
      <c r="L75" s="11"/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workbookViewId="0">
      <pane ySplit="1" topLeftCell="A14" activePane="bottomLeft" state="frozen"/>
      <selection pane="bottomLeft" activeCell="E49" sqref="E49"/>
    </sheetView>
  </sheetViews>
  <sheetFormatPr defaultRowHeight="12.75" x14ac:dyDescent="0.2"/>
  <cols>
    <col min="1" max="1" width="11" bestFit="1" customWidth="1"/>
    <col min="2" max="2" width="11" customWidth="1"/>
    <col min="3" max="3" width="10.140625" bestFit="1" customWidth="1"/>
    <col min="4" max="5" width="9.140625" style="3"/>
    <col min="6" max="6" width="9.85546875" style="3" customWidth="1"/>
    <col min="7" max="12" width="9.140625" style="3"/>
    <col min="13" max="13" width="15" style="3" bestFit="1" customWidth="1"/>
    <col min="14" max="14" width="10" bestFit="1" customWidth="1"/>
    <col min="15" max="15" width="12.140625" bestFit="1" customWidth="1"/>
  </cols>
  <sheetData>
    <row r="1" spans="1:15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2042</v>
      </c>
      <c r="F1" s="14" t="s">
        <v>277</v>
      </c>
      <c r="G1" s="14" t="s">
        <v>278</v>
      </c>
      <c r="H1" s="14" t="s">
        <v>279</v>
      </c>
      <c r="I1" s="15" t="s">
        <v>177</v>
      </c>
      <c r="J1" s="16" t="s">
        <v>280</v>
      </c>
      <c r="K1" s="14" t="s">
        <v>284</v>
      </c>
      <c r="L1" s="14" t="s">
        <v>285</v>
      </c>
      <c r="M1" s="14" t="s">
        <v>267</v>
      </c>
      <c r="N1" s="14" t="s">
        <v>264</v>
      </c>
      <c r="O1" s="14" t="s">
        <v>281</v>
      </c>
    </row>
    <row r="2" spans="1:15" x14ac:dyDescent="0.2">
      <c r="A2">
        <v>2719950501</v>
      </c>
      <c r="B2" t="s">
        <v>183</v>
      </c>
      <c r="C2" s="2">
        <v>34845</v>
      </c>
      <c r="D2" s="3">
        <v>38.5</v>
      </c>
      <c r="F2" s="3">
        <f>D2*0.3048</f>
        <v>11.7348</v>
      </c>
      <c r="G2" s="3">
        <f xml:space="preserve"> 60-(14.41*(LN(F2)))</f>
        <v>24.514527891951829</v>
      </c>
      <c r="O2" s="3">
        <v>21.11</v>
      </c>
    </row>
    <row r="3" spans="1:15" x14ac:dyDescent="0.2">
      <c r="A3">
        <v>2719950601</v>
      </c>
      <c r="B3" t="s">
        <v>183</v>
      </c>
      <c r="C3" s="2">
        <v>34851</v>
      </c>
      <c r="D3" s="3">
        <v>40</v>
      </c>
      <c r="F3" s="3">
        <f t="shared" ref="F3:F49" si="0">D3*0.3048</f>
        <v>12.192</v>
      </c>
      <c r="G3" s="3">
        <f t="shared" ref="G3:G49" si="1" xml:space="preserve"> 60-(14.41*(LN(F3)))</f>
        <v>23.963760215212773</v>
      </c>
      <c r="O3" s="3">
        <v>25.55</v>
      </c>
    </row>
    <row r="4" spans="1:15" x14ac:dyDescent="0.2">
      <c r="A4">
        <v>2719950602</v>
      </c>
      <c r="B4" t="s">
        <v>183</v>
      </c>
      <c r="C4" s="2">
        <v>34863</v>
      </c>
      <c r="D4" s="3">
        <v>35</v>
      </c>
      <c r="F4" s="3">
        <f t="shared" si="0"/>
        <v>10.668000000000001</v>
      </c>
      <c r="G4" s="3">
        <f t="shared" si="1"/>
        <v>25.887947582932149</v>
      </c>
    </row>
    <row r="5" spans="1:15" x14ac:dyDescent="0.2">
      <c r="A5">
        <v>2719950603</v>
      </c>
      <c r="B5" t="s">
        <v>183</v>
      </c>
      <c r="C5" s="2">
        <v>34871</v>
      </c>
      <c r="D5" s="3">
        <v>33.5</v>
      </c>
      <c r="F5" s="3">
        <f t="shared" si="0"/>
        <v>10.210800000000001</v>
      </c>
      <c r="G5" s="3">
        <f t="shared" si="1"/>
        <v>26.519143375439583</v>
      </c>
    </row>
    <row r="6" spans="1:15" x14ac:dyDescent="0.2">
      <c r="A6">
        <v>2719950701</v>
      </c>
      <c r="B6" t="s">
        <v>183</v>
      </c>
      <c r="C6" s="2">
        <v>34884</v>
      </c>
      <c r="D6" s="3">
        <v>26</v>
      </c>
      <c r="F6" s="3">
        <f t="shared" si="0"/>
        <v>7.9248000000000003</v>
      </c>
      <c r="G6" s="3">
        <f t="shared" si="1"/>
        <v>30.171342036105038</v>
      </c>
    </row>
    <row r="7" spans="1:15" x14ac:dyDescent="0.2">
      <c r="A7">
        <v>2719950702</v>
      </c>
      <c r="B7" t="s">
        <v>183</v>
      </c>
      <c r="C7" s="2">
        <v>34891</v>
      </c>
      <c r="D7" s="3">
        <v>32</v>
      </c>
      <c r="F7" s="3">
        <f t="shared" si="0"/>
        <v>9.7536000000000005</v>
      </c>
      <c r="G7" s="3">
        <f t="shared" si="1"/>
        <v>27.179258789650532</v>
      </c>
    </row>
    <row r="8" spans="1:15" x14ac:dyDescent="0.2">
      <c r="A8">
        <v>2719950703</v>
      </c>
      <c r="B8" t="s">
        <v>183</v>
      </c>
      <c r="C8" s="2">
        <v>34898</v>
      </c>
      <c r="D8" s="3">
        <v>36.5</v>
      </c>
      <c r="F8" s="3">
        <f t="shared" si="0"/>
        <v>11.125200000000001</v>
      </c>
      <c r="G8" s="3">
        <f t="shared" si="1"/>
        <v>25.283243473915086</v>
      </c>
    </row>
    <row r="9" spans="1:15" x14ac:dyDescent="0.2">
      <c r="A9">
        <v>2719950704</v>
      </c>
      <c r="B9" t="s">
        <v>183</v>
      </c>
      <c r="C9" s="2">
        <v>34905</v>
      </c>
      <c r="D9" s="3">
        <v>31</v>
      </c>
      <c r="F9" s="3">
        <f t="shared" si="0"/>
        <v>9.4488000000000003</v>
      </c>
      <c r="G9" s="3">
        <f t="shared" si="1"/>
        <v>27.636757532363639</v>
      </c>
    </row>
    <row r="10" spans="1:15" x14ac:dyDescent="0.2">
      <c r="A10">
        <v>2719950801</v>
      </c>
      <c r="B10" t="s">
        <v>183</v>
      </c>
      <c r="C10" s="2">
        <v>34913</v>
      </c>
      <c r="D10" s="3">
        <v>33.5</v>
      </c>
      <c r="F10" s="3">
        <f t="shared" si="0"/>
        <v>10.210800000000001</v>
      </c>
      <c r="G10" s="3">
        <f t="shared" si="1"/>
        <v>26.519143375439583</v>
      </c>
    </row>
    <row r="11" spans="1:15" x14ac:dyDescent="0.2">
      <c r="A11">
        <v>2719950802</v>
      </c>
      <c r="B11" t="s">
        <v>183</v>
      </c>
      <c r="C11" s="2">
        <v>34920</v>
      </c>
      <c r="D11" s="3">
        <v>35</v>
      </c>
      <c r="F11" s="3">
        <f t="shared" si="0"/>
        <v>10.668000000000001</v>
      </c>
      <c r="G11" s="3">
        <f t="shared" si="1"/>
        <v>25.887947582932149</v>
      </c>
    </row>
    <row r="12" spans="1:15" x14ac:dyDescent="0.2">
      <c r="A12">
        <v>2719950803</v>
      </c>
      <c r="B12" t="s">
        <v>183</v>
      </c>
      <c r="C12" s="2">
        <v>34931</v>
      </c>
      <c r="D12" s="3">
        <v>29.5</v>
      </c>
      <c r="F12" s="3">
        <f t="shared" si="0"/>
        <v>8.9916</v>
      </c>
      <c r="G12" s="3">
        <f t="shared" si="1"/>
        <v>28.351449454181992</v>
      </c>
    </row>
    <row r="13" spans="1:15" x14ac:dyDescent="0.2">
      <c r="A13">
        <v>2719950804</v>
      </c>
      <c r="B13" t="s">
        <v>183</v>
      </c>
      <c r="C13" s="2">
        <v>34939</v>
      </c>
      <c r="D13" s="3">
        <v>24</v>
      </c>
      <c r="E13" s="3">
        <f>AVERAGE(D3:D13)</f>
        <v>32.363636363636367</v>
      </c>
      <c r="F13" s="3">
        <f t="shared" si="0"/>
        <v>7.3152000000000008</v>
      </c>
      <c r="G13" s="3">
        <f t="shared" si="1"/>
        <v>31.324757453680697</v>
      </c>
      <c r="H13" s="3">
        <f>AVERAGE(G3:G13)</f>
        <v>27.156795533804839</v>
      </c>
    </row>
    <row r="14" spans="1:15" x14ac:dyDescent="0.2">
      <c r="A14">
        <v>2719960601</v>
      </c>
      <c r="B14" t="s">
        <v>183</v>
      </c>
      <c r="C14" s="2">
        <v>35237</v>
      </c>
      <c r="D14" s="3">
        <v>30.5</v>
      </c>
      <c r="F14" s="3">
        <f t="shared" si="0"/>
        <v>9.2964000000000002</v>
      </c>
      <c r="G14" s="3">
        <f t="shared" si="1"/>
        <v>27.87107163812599</v>
      </c>
    </row>
    <row r="15" spans="1:15" x14ac:dyDescent="0.2">
      <c r="A15">
        <v>2719960602</v>
      </c>
      <c r="B15" t="s">
        <v>183</v>
      </c>
      <c r="C15" s="2">
        <v>35243</v>
      </c>
      <c r="D15" s="3">
        <v>32.5</v>
      </c>
      <c r="F15" s="3">
        <f t="shared" si="0"/>
        <v>9.9060000000000006</v>
      </c>
      <c r="G15" s="3">
        <f t="shared" si="1"/>
        <v>26.955843461667278</v>
      </c>
    </row>
    <row r="16" spans="1:15" x14ac:dyDescent="0.2">
      <c r="A16">
        <v>2719960701</v>
      </c>
      <c r="B16" t="s">
        <v>183</v>
      </c>
      <c r="C16" s="2">
        <v>35254</v>
      </c>
      <c r="D16" s="3">
        <v>34.5</v>
      </c>
      <c r="F16" s="3">
        <f t="shared" si="0"/>
        <v>10.515600000000001</v>
      </c>
      <c r="G16" s="3">
        <f t="shared" si="1"/>
        <v>26.095289289616893</v>
      </c>
    </row>
    <row r="17" spans="1:8" x14ac:dyDescent="0.2">
      <c r="A17">
        <v>2719960702</v>
      </c>
      <c r="B17" t="s">
        <v>183</v>
      </c>
      <c r="C17" s="2">
        <v>35263</v>
      </c>
      <c r="D17" s="3">
        <v>36</v>
      </c>
      <c r="F17" s="3">
        <f t="shared" si="0"/>
        <v>10.972800000000001</v>
      </c>
      <c r="G17" s="3">
        <f t="shared" si="1"/>
        <v>25.482005245842053</v>
      </c>
    </row>
    <row r="18" spans="1:8" x14ac:dyDescent="0.2">
      <c r="A18">
        <v>2719960703</v>
      </c>
      <c r="B18" t="s">
        <v>183</v>
      </c>
      <c r="C18" s="2">
        <v>35271</v>
      </c>
      <c r="D18" s="3">
        <v>34</v>
      </c>
      <c r="F18" s="3">
        <f t="shared" si="0"/>
        <v>10.363200000000001</v>
      </c>
      <c r="G18" s="3">
        <f t="shared" si="1"/>
        <v>26.305657989275709</v>
      </c>
    </row>
    <row r="19" spans="1:8" x14ac:dyDescent="0.2">
      <c r="A19">
        <v>2719960704</v>
      </c>
      <c r="B19" t="s">
        <v>183</v>
      </c>
      <c r="C19" s="2">
        <v>35276</v>
      </c>
      <c r="D19" s="3">
        <v>35.5</v>
      </c>
      <c r="F19" s="3">
        <f t="shared" si="0"/>
        <v>10.820400000000001</v>
      </c>
      <c r="G19" s="3">
        <f t="shared" si="1"/>
        <v>25.683546992698055</v>
      </c>
    </row>
    <row r="20" spans="1:8" x14ac:dyDescent="0.2">
      <c r="A20">
        <v>2719960801</v>
      </c>
      <c r="B20" t="s">
        <v>183</v>
      </c>
      <c r="C20" s="2">
        <v>35284</v>
      </c>
      <c r="D20" s="3">
        <v>32</v>
      </c>
      <c r="F20" s="3">
        <f t="shared" si="0"/>
        <v>9.7536000000000005</v>
      </c>
      <c r="G20" s="3">
        <f t="shared" si="1"/>
        <v>27.179258789650532</v>
      </c>
    </row>
    <row r="21" spans="1:8" x14ac:dyDescent="0.2">
      <c r="A21">
        <v>2719960802</v>
      </c>
      <c r="B21" t="s">
        <v>183</v>
      </c>
      <c r="C21" s="2">
        <v>35293</v>
      </c>
      <c r="D21" s="3">
        <v>33.5</v>
      </c>
      <c r="F21" s="3">
        <f t="shared" si="0"/>
        <v>10.210800000000001</v>
      </c>
      <c r="G21" s="3">
        <f t="shared" si="1"/>
        <v>26.519143375439583</v>
      </c>
    </row>
    <row r="22" spans="1:8" x14ac:dyDescent="0.2">
      <c r="A22">
        <v>2719960803</v>
      </c>
      <c r="B22" t="s">
        <v>183</v>
      </c>
      <c r="C22" s="2">
        <v>35301</v>
      </c>
      <c r="D22" s="3">
        <v>31.5</v>
      </c>
      <c r="F22" s="3">
        <f t="shared" si="0"/>
        <v>9.6012000000000004</v>
      </c>
      <c r="G22" s="3">
        <f t="shared" si="1"/>
        <v>27.406192613561423</v>
      </c>
    </row>
    <row r="23" spans="1:8" x14ac:dyDescent="0.2">
      <c r="A23">
        <v>2719960804</v>
      </c>
      <c r="B23" t="s">
        <v>183</v>
      </c>
      <c r="C23" s="2">
        <v>35306</v>
      </c>
      <c r="D23" s="3">
        <v>29.5</v>
      </c>
      <c r="F23" s="3">
        <f t="shared" si="0"/>
        <v>8.9916</v>
      </c>
      <c r="G23" s="3">
        <f t="shared" si="1"/>
        <v>28.351449454181992</v>
      </c>
    </row>
    <row r="24" spans="1:8" x14ac:dyDescent="0.2">
      <c r="A24">
        <v>2719960901</v>
      </c>
      <c r="B24" t="s">
        <v>183</v>
      </c>
      <c r="C24" s="2">
        <v>35316</v>
      </c>
      <c r="D24" s="3">
        <v>29</v>
      </c>
      <c r="F24" s="3">
        <f t="shared" si="0"/>
        <v>8.8391999999999999</v>
      </c>
      <c r="G24" s="3">
        <f t="shared" si="1"/>
        <v>28.597780238889502</v>
      </c>
    </row>
    <row r="25" spans="1:8" x14ac:dyDescent="0.2">
      <c r="A25">
        <v>2719960902</v>
      </c>
      <c r="B25" t="s">
        <v>183</v>
      </c>
      <c r="C25" s="2">
        <v>35322</v>
      </c>
      <c r="D25" s="3">
        <v>28.5</v>
      </c>
      <c r="F25" s="3">
        <f t="shared" si="0"/>
        <v>8.6867999999999999</v>
      </c>
      <c r="G25" s="3">
        <f t="shared" si="1"/>
        <v>28.848395251367538</v>
      </c>
    </row>
    <row r="26" spans="1:8" x14ac:dyDescent="0.2">
      <c r="A26">
        <v>2719960903</v>
      </c>
      <c r="B26" t="s">
        <v>183</v>
      </c>
      <c r="C26" s="2">
        <v>35331</v>
      </c>
      <c r="D26" s="3">
        <v>31</v>
      </c>
      <c r="E26" s="3">
        <f>AVERAGE(D14:D23)</f>
        <v>32.950000000000003</v>
      </c>
      <c r="F26" s="3">
        <f t="shared" si="0"/>
        <v>9.4488000000000003</v>
      </c>
      <c r="G26" s="3">
        <f t="shared" si="1"/>
        <v>27.636757532363639</v>
      </c>
      <c r="H26" s="3">
        <f>AVERAGE(G14:G23)</f>
        <v>26.784945885005946</v>
      </c>
    </row>
    <row r="27" spans="1:8" x14ac:dyDescent="0.2">
      <c r="A27">
        <v>2719970601</v>
      </c>
      <c r="B27" t="s">
        <v>183</v>
      </c>
      <c r="C27" s="2">
        <v>35590</v>
      </c>
      <c r="D27">
        <v>41</v>
      </c>
      <c r="E27"/>
      <c r="F27" s="3">
        <f t="shared" si="0"/>
        <v>12.4968</v>
      </c>
      <c r="G27" s="3">
        <f t="shared" si="1"/>
        <v>23.607939667785516</v>
      </c>
      <c r="H27"/>
    </row>
    <row r="28" spans="1:8" x14ac:dyDescent="0.2">
      <c r="A28">
        <v>2719970602</v>
      </c>
      <c r="B28" t="s">
        <v>183</v>
      </c>
      <c r="C28" s="2">
        <v>35593</v>
      </c>
      <c r="D28">
        <v>47.5</v>
      </c>
      <c r="E28"/>
      <c r="F28" s="3">
        <f t="shared" si="0"/>
        <v>14.478000000000002</v>
      </c>
      <c r="G28" s="3">
        <f t="shared" si="1"/>
        <v>21.487398012899618</v>
      </c>
      <c r="H28"/>
    </row>
    <row r="29" spans="1:8" x14ac:dyDescent="0.2">
      <c r="A29">
        <v>2719970701</v>
      </c>
      <c r="B29" t="s">
        <v>183</v>
      </c>
      <c r="C29" s="2">
        <v>35616</v>
      </c>
      <c r="D29">
        <v>36</v>
      </c>
      <c r="E29"/>
      <c r="F29" s="3">
        <f t="shared" si="0"/>
        <v>10.972800000000001</v>
      </c>
      <c r="G29" s="3">
        <f t="shared" si="1"/>
        <v>25.482005245842053</v>
      </c>
      <c r="H29"/>
    </row>
    <row r="30" spans="1:8" x14ac:dyDescent="0.2">
      <c r="A30">
        <v>2719970702</v>
      </c>
      <c r="B30" t="s">
        <v>183</v>
      </c>
      <c r="C30" s="2">
        <v>35625</v>
      </c>
      <c r="D30">
        <v>32.5</v>
      </c>
      <c r="E30"/>
      <c r="F30" s="3">
        <f t="shared" si="0"/>
        <v>9.9060000000000006</v>
      </c>
      <c r="G30" s="3">
        <f t="shared" si="1"/>
        <v>26.955843461667278</v>
      </c>
      <c r="H30"/>
    </row>
    <row r="31" spans="1:8" x14ac:dyDescent="0.2">
      <c r="A31">
        <v>2719970703</v>
      </c>
      <c r="B31" t="s">
        <v>183</v>
      </c>
      <c r="C31" s="2">
        <v>35639</v>
      </c>
      <c r="D31">
        <v>33</v>
      </c>
      <c r="E31"/>
      <c r="F31" s="3">
        <f t="shared" si="0"/>
        <v>10.058400000000001</v>
      </c>
      <c r="G31" s="3">
        <f t="shared" si="1"/>
        <v>26.735839188262617</v>
      </c>
      <c r="H31"/>
    </row>
    <row r="32" spans="1:8" x14ac:dyDescent="0.2">
      <c r="A32">
        <v>2719970801</v>
      </c>
      <c r="B32" t="s">
        <v>183</v>
      </c>
      <c r="C32" s="2">
        <v>35653</v>
      </c>
      <c r="D32">
        <v>35.5</v>
      </c>
      <c r="E32"/>
      <c r="F32" s="3">
        <f t="shared" si="0"/>
        <v>10.820400000000001</v>
      </c>
      <c r="G32" s="3">
        <f t="shared" si="1"/>
        <v>25.683546992698055</v>
      </c>
      <c r="H32"/>
    </row>
    <row r="33" spans="1:8" x14ac:dyDescent="0.2">
      <c r="A33">
        <v>2719970802</v>
      </c>
      <c r="B33" t="s">
        <v>183</v>
      </c>
      <c r="C33" s="2">
        <v>35668</v>
      </c>
      <c r="D33">
        <v>37.5</v>
      </c>
      <c r="E33"/>
      <c r="F33" s="3">
        <f t="shared" si="0"/>
        <v>11.43</v>
      </c>
      <c r="G33" s="3">
        <f t="shared" si="1"/>
        <v>24.89376030480517</v>
      </c>
      <c r="H33"/>
    </row>
    <row r="34" spans="1:8" x14ac:dyDescent="0.2">
      <c r="A34">
        <v>2719970901</v>
      </c>
      <c r="B34" t="s">
        <v>183</v>
      </c>
      <c r="C34" s="2">
        <v>35685</v>
      </c>
      <c r="D34">
        <v>38.5</v>
      </c>
      <c r="E34"/>
      <c r="F34" s="3">
        <f t="shared" si="0"/>
        <v>11.7348</v>
      </c>
      <c r="G34" s="3">
        <f t="shared" si="1"/>
        <v>24.514527891951829</v>
      </c>
      <c r="H34"/>
    </row>
    <row r="35" spans="1:8" x14ac:dyDescent="0.2">
      <c r="A35">
        <v>2719970902</v>
      </c>
      <c r="B35" t="s">
        <v>183</v>
      </c>
      <c r="C35" s="2">
        <v>35700</v>
      </c>
      <c r="D35">
        <v>47</v>
      </c>
      <c r="E35"/>
      <c r="F35" s="3">
        <f t="shared" si="0"/>
        <v>14.325600000000001</v>
      </c>
      <c r="G35" s="3">
        <f t="shared" si="1"/>
        <v>21.639886208352657</v>
      </c>
      <c r="H35"/>
    </row>
    <row r="36" spans="1:8" x14ac:dyDescent="0.2">
      <c r="A36">
        <v>2719971001</v>
      </c>
      <c r="B36" t="s">
        <v>183</v>
      </c>
      <c r="C36" s="2">
        <v>35717</v>
      </c>
      <c r="D36">
        <v>37.5</v>
      </c>
      <c r="E36" s="3">
        <f>AVERAGE(D27:D33)</f>
        <v>37.571428571428569</v>
      </c>
      <c r="F36" s="3">
        <f t="shared" si="0"/>
        <v>11.43</v>
      </c>
      <c r="G36" s="3">
        <f t="shared" si="1"/>
        <v>24.89376030480517</v>
      </c>
      <c r="H36" s="3">
        <f>AVERAGE(G27:G33)</f>
        <v>24.978047553422904</v>
      </c>
    </row>
    <row r="37" spans="1:8" x14ac:dyDescent="0.2">
      <c r="A37">
        <v>2719980501</v>
      </c>
      <c r="B37" t="s">
        <v>183</v>
      </c>
      <c r="C37" s="2">
        <v>35933</v>
      </c>
      <c r="D37">
        <v>36.5</v>
      </c>
      <c r="E37"/>
      <c r="F37" s="3">
        <f t="shared" si="0"/>
        <v>11.125200000000001</v>
      </c>
      <c r="G37" s="3">
        <f t="shared" si="1"/>
        <v>25.283243473915086</v>
      </c>
      <c r="H37"/>
    </row>
    <row r="38" spans="1:8" x14ac:dyDescent="0.2">
      <c r="A38">
        <v>2719980502</v>
      </c>
      <c r="B38" t="s">
        <v>183</v>
      </c>
      <c r="C38" s="2">
        <v>35941</v>
      </c>
      <c r="D38">
        <v>39</v>
      </c>
      <c r="E38"/>
      <c r="F38" s="3">
        <f t="shared" si="0"/>
        <v>11.8872</v>
      </c>
      <c r="G38" s="3">
        <f t="shared" si="1"/>
        <v>24.328589828266395</v>
      </c>
      <c r="H38"/>
    </row>
    <row r="39" spans="1:8" x14ac:dyDescent="0.2">
      <c r="A39">
        <v>2719980601</v>
      </c>
      <c r="B39" t="s">
        <v>183</v>
      </c>
      <c r="C39" s="2">
        <v>35952</v>
      </c>
      <c r="D39">
        <v>40.5</v>
      </c>
      <c r="E39"/>
      <c r="F39" s="3">
        <f t="shared" si="0"/>
        <v>12.3444</v>
      </c>
      <c r="G39" s="3">
        <f t="shared" si="1"/>
        <v>23.784751702033567</v>
      </c>
      <c r="H39"/>
    </row>
    <row r="40" spans="1:8" x14ac:dyDescent="0.2">
      <c r="A40">
        <v>2719980602</v>
      </c>
      <c r="B40" t="s">
        <v>183</v>
      </c>
      <c r="C40" s="2">
        <v>35967</v>
      </c>
      <c r="D40">
        <v>37</v>
      </c>
      <c r="E40"/>
      <c r="F40" s="3">
        <f t="shared" si="0"/>
        <v>11.277600000000001</v>
      </c>
      <c r="G40" s="3">
        <f t="shared" si="1"/>
        <v>25.087186027791326</v>
      </c>
      <c r="H40"/>
    </row>
    <row r="41" spans="1:8" x14ac:dyDescent="0.2">
      <c r="A41">
        <v>2719980603</v>
      </c>
      <c r="B41" t="s">
        <v>183</v>
      </c>
      <c r="C41" s="2">
        <v>35974</v>
      </c>
      <c r="D41">
        <v>41</v>
      </c>
      <c r="E41"/>
      <c r="F41" s="3">
        <f t="shared" si="0"/>
        <v>12.4968</v>
      </c>
      <c r="G41" s="3">
        <f t="shared" si="1"/>
        <v>23.607939667785516</v>
      </c>
      <c r="H41"/>
    </row>
    <row r="42" spans="1:8" x14ac:dyDescent="0.2">
      <c r="A42">
        <v>2719980701</v>
      </c>
      <c r="B42" t="s">
        <v>183</v>
      </c>
      <c r="C42" s="2">
        <v>35982</v>
      </c>
      <c r="D42">
        <v>36</v>
      </c>
      <c r="E42"/>
      <c r="F42" s="3">
        <f t="shared" si="0"/>
        <v>10.972800000000001</v>
      </c>
      <c r="G42" s="3">
        <f t="shared" si="1"/>
        <v>25.482005245842053</v>
      </c>
      <c r="H42"/>
    </row>
    <row r="43" spans="1:8" x14ac:dyDescent="0.2">
      <c r="A43">
        <v>2719980702</v>
      </c>
      <c r="B43" t="s">
        <v>183</v>
      </c>
      <c r="C43" s="2">
        <v>35995</v>
      </c>
      <c r="D43">
        <v>41.5</v>
      </c>
      <c r="E43"/>
      <c r="F43" s="3">
        <f t="shared" si="0"/>
        <v>12.6492</v>
      </c>
      <c r="G43" s="3">
        <f t="shared" si="1"/>
        <v>23.433270862514433</v>
      </c>
      <c r="H43"/>
    </row>
    <row r="44" spans="1:8" x14ac:dyDescent="0.2">
      <c r="A44">
        <v>2719980703</v>
      </c>
      <c r="B44" t="s">
        <v>183</v>
      </c>
      <c r="C44" s="2">
        <v>36003</v>
      </c>
      <c r="D44">
        <v>32.5</v>
      </c>
      <c r="E44"/>
      <c r="F44" s="3">
        <f t="shared" si="0"/>
        <v>9.9060000000000006</v>
      </c>
      <c r="G44" s="3">
        <f t="shared" si="1"/>
        <v>26.955843461667278</v>
      </c>
      <c r="H44"/>
    </row>
    <row r="45" spans="1:8" x14ac:dyDescent="0.2">
      <c r="A45">
        <v>2719980801</v>
      </c>
      <c r="B45" t="s">
        <v>183</v>
      </c>
      <c r="C45" s="2">
        <v>36010</v>
      </c>
      <c r="D45">
        <v>39</v>
      </c>
      <c r="E45"/>
      <c r="F45" s="3">
        <f t="shared" si="0"/>
        <v>11.8872</v>
      </c>
      <c r="G45" s="3">
        <f t="shared" si="1"/>
        <v>24.328589828266395</v>
      </c>
      <c r="H45"/>
    </row>
    <row r="46" spans="1:8" x14ac:dyDescent="0.2">
      <c r="A46">
        <v>2719980802</v>
      </c>
      <c r="B46" t="s">
        <v>183</v>
      </c>
      <c r="C46" s="2">
        <v>36021</v>
      </c>
      <c r="D46">
        <v>36</v>
      </c>
      <c r="E46"/>
      <c r="F46" s="3">
        <f t="shared" si="0"/>
        <v>10.972800000000001</v>
      </c>
      <c r="G46" s="3">
        <f t="shared" si="1"/>
        <v>25.482005245842053</v>
      </c>
      <c r="H46"/>
    </row>
    <row r="47" spans="1:8" x14ac:dyDescent="0.2">
      <c r="A47">
        <v>2719980803</v>
      </c>
      <c r="B47" t="s">
        <v>183</v>
      </c>
      <c r="C47" s="2">
        <v>36033</v>
      </c>
      <c r="D47">
        <v>33.5</v>
      </c>
      <c r="E47"/>
      <c r="F47" s="3">
        <f t="shared" si="0"/>
        <v>10.210800000000001</v>
      </c>
      <c r="G47" s="3">
        <f t="shared" si="1"/>
        <v>26.519143375439583</v>
      </c>
      <c r="H47"/>
    </row>
    <row r="48" spans="1:8" x14ac:dyDescent="0.2">
      <c r="A48">
        <v>2719980901</v>
      </c>
      <c r="B48" t="s">
        <v>183</v>
      </c>
      <c r="C48" s="2">
        <v>36044</v>
      </c>
      <c r="D48">
        <v>32</v>
      </c>
      <c r="E48"/>
      <c r="F48" s="3">
        <f t="shared" si="0"/>
        <v>9.7536000000000005</v>
      </c>
      <c r="G48" s="3">
        <f t="shared" si="1"/>
        <v>27.179258789650532</v>
      </c>
      <c r="H48"/>
    </row>
    <row r="49" spans="1:8" x14ac:dyDescent="0.2">
      <c r="A49">
        <v>2719980902</v>
      </c>
      <c r="B49" t="s">
        <v>183</v>
      </c>
      <c r="C49" s="2">
        <v>36056</v>
      </c>
      <c r="D49">
        <v>39.5</v>
      </c>
      <c r="E49" s="3">
        <f>AVERAGE(D39:D47)</f>
        <v>37.444444444444443</v>
      </c>
      <c r="F49" s="3">
        <f t="shared" si="0"/>
        <v>12.0396</v>
      </c>
      <c r="G49" s="3">
        <f t="shared" si="1"/>
        <v>24.145020466813627</v>
      </c>
      <c r="H49" s="3">
        <f>AVERAGE(G39:G47)</f>
        <v>24.964526157464693</v>
      </c>
    </row>
  </sheetData>
  <phoneticPr fontId="14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1"/>
  <sheetViews>
    <sheetView workbookViewId="0">
      <pane xSplit="3" ySplit="1" topLeftCell="G359" activePane="bottomRight" state="frozen"/>
      <selection pane="topRight" activeCell="D1" sqref="D1"/>
      <selection pane="bottomLeft" activeCell="A2" sqref="A2"/>
      <selection pane="bottomRight" activeCell="K371" sqref="K371:M380"/>
    </sheetView>
  </sheetViews>
  <sheetFormatPr defaultRowHeight="12.75" x14ac:dyDescent="0.2"/>
  <cols>
    <col min="1" max="1" width="12" style="37" bestFit="1" customWidth="1"/>
    <col min="2" max="2" width="9.140625" style="37" bestFit="1" customWidth="1"/>
    <col min="3" max="3" width="10.140625" style="77" bestFit="1" customWidth="1"/>
    <col min="4" max="4" width="10" style="71" bestFit="1" customWidth="1"/>
    <col min="5" max="5" width="14" style="71" customWidth="1"/>
    <col min="6" max="6" width="15.140625" style="71" bestFit="1" customWidth="1"/>
    <col min="7" max="7" width="11.42578125" style="71" customWidth="1"/>
    <col min="8" max="8" width="15.42578125" style="71" bestFit="1" customWidth="1"/>
    <col min="9" max="9" width="9.140625" style="71"/>
    <col min="10" max="10" width="10.140625" style="71" customWidth="1"/>
    <col min="11" max="11" width="10.28515625" style="71" customWidth="1"/>
    <col min="12" max="12" width="12.28515625" style="71" customWidth="1"/>
    <col min="13" max="13" width="9.140625" style="71"/>
    <col min="14" max="14" width="15" style="39" bestFit="1" customWidth="1"/>
    <col min="15" max="15" width="12.140625" style="37" bestFit="1" customWidth="1"/>
    <col min="16" max="16" width="34.28515625" style="37" customWidth="1"/>
    <col min="17" max="17" width="10.5703125" style="37" customWidth="1"/>
    <col min="18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81" t="s">
        <v>176</v>
      </c>
      <c r="D1" s="69" t="s">
        <v>196</v>
      </c>
      <c r="E1" s="69" t="s">
        <v>692</v>
      </c>
      <c r="F1" s="69" t="s">
        <v>277</v>
      </c>
      <c r="G1" s="69" t="s">
        <v>278</v>
      </c>
      <c r="H1" s="69" t="s">
        <v>279</v>
      </c>
      <c r="I1" s="69" t="s">
        <v>177</v>
      </c>
      <c r="J1" s="69" t="s">
        <v>860</v>
      </c>
      <c r="K1" s="69" t="s">
        <v>280</v>
      </c>
      <c r="L1" s="69" t="s">
        <v>284</v>
      </c>
      <c r="M1" s="69" t="s">
        <v>285</v>
      </c>
      <c r="N1" s="68" t="s">
        <v>267</v>
      </c>
      <c r="O1" s="67" t="s">
        <v>269</v>
      </c>
      <c r="P1" s="67" t="s">
        <v>264</v>
      </c>
      <c r="Q1" s="170" t="s">
        <v>294</v>
      </c>
      <c r="R1" s="172" t="s">
        <v>692</v>
      </c>
      <c r="S1" s="172" t="s">
        <v>279</v>
      </c>
      <c r="T1" s="172" t="s">
        <v>860</v>
      </c>
    </row>
    <row r="2" spans="1:20" ht="15" x14ac:dyDescent="0.25">
      <c r="A2" s="37">
        <v>1619900601</v>
      </c>
      <c r="B2" s="37" t="s">
        <v>213</v>
      </c>
      <c r="C2" s="94">
        <v>33031</v>
      </c>
      <c r="I2" s="71">
        <v>0.7</v>
      </c>
      <c r="K2" s="71">
        <f>(9.81*(LN(I2)))+30.6</f>
        <v>27.101018799961036</v>
      </c>
      <c r="Q2" s="169">
        <v>1991</v>
      </c>
      <c r="R2" s="171"/>
      <c r="S2" s="171"/>
      <c r="T2" s="173">
        <v>0.6</v>
      </c>
    </row>
    <row r="3" spans="1:20" ht="15" x14ac:dyDescent="0.25">
      <c r="A3" s="37">
        <v>1619900602</v>
      </c>
      <c r="B3" s="37" t="s">
        <v>213</v>
      </c>
      <c r="C3" s="94">
        <v>33045</v>
      </c>
      <c r="I3" s="71">
        <v>0.3</v>
      </c>
      <c r="K3" s="71">
        <f t="shared" ref="K3:K14" si="0">(9.81*(LN(I3)))+30.6</f>
        <v>18.78902678956257</v>
      </c>
      <c r="Q3" s="169">
        <v>1992</v>
      </c>
      <c r="R3" s="173">
        <v>18.5</v>
      </c>
      <c r="S3" s="173">
        <v>35.589923489493721</v>
      </c>
      <c r="T3" s="173">
        <v>0.66666666666666663</v>
      </c>
    </row>
    <row r="4" spans="1:20" ht="15" x14ac:dyDescent="0.25">
      <c r="A4" s="37">
        <v>1619900701</v>
      </c>
      <c r="B4" s="37" t="s">
        <v>213</v>
      </c>
      <c r="C4" s="94">
        <v>33085</v>
      </c>
      <c r="I4" s="71">
        <v>1.3</v>
      </c>
      <c r="K4" s="71">
        <f t="shared" si="0"/>
        <v>33.173793434426088</v>
      </c>
      <c r="Q4" s="169">
        <v>1993</v>
      </c>
      <c r="R4" s="173">
        <v>15.833333333333334</v>
      </c>
      <c r="S4" s="173">
        <v>38.081206187129126</v>
      </c>
      <c r="T4" s="173">
        <v>0.41</v>
      </c>
    </row>
    <row r="5" spans="1:20" ht="15" x14ac:dyDescent="0.25">
      <c r="A5" s="37">
        <v>1619900801</v>
      </c>
      <c r="B5" s="37" t="s">
        <v>213</v>
      </c>
      <c r="C5" s="94">
        <v>33100</v>
      </c>
      <c r="I5" s="71">
        <v>1.4</v>
      </c>
      <c r="K5" s="71">
        <f t="shared" si="0"/>
        <v>33.9007926412541</v>
      </c>
      <c r="Q5" s="169">
        <v>1994</v>
      </c>
      <c r="R5" s="173">
        <v>13.653846153846153</v>
      </c>
      <c r="S5" s="173">
        <v>40.304251192060114</v>
      </c>
      <c r="T5" s="173">
        <v>0.43557142857142855</v>
      </c>
    </row>
    <row r="6" spans="1:20" ht="15" x14ac:dyDescent="0.25">
      <c r="A6" s="37">
        <v>1619900901</v>
      </c>
      <c r="B6" s="37" t="s">
        <v>213</v>
      </c>
      <c r="C6" s="94">
        <v>33121</v>
      </c>
      <c r="I6" s="71">
        <v>1.1000000000000001</v>
      </c>
      <c r="K6" s="71">
        <f t="shared" si="0"/>
        <v>31.534992863880429</v>
      </c>
      <c r="Q6" s="169">
        <v>1995</v>
      </c>
      <c r="R6" s="173">
        <v>11.909090909090908</v>
      </c>
      <c r="S6" s="173">
        <v>41.857252523226428</v>
      </c>
      <c r="T6" s="173">
        <v>0.12166666666666666</v>
      </c>
    </row>
    <row r="7" spans="1:20" ht="15" x14ac:dyDescent="0.25">
      <c r="A7" s="37">
        <v>1619900902</v>
      </c>
      <c r="B7" s="37" t="s">
        <v>213</v>
      </c>
      <c r="C7" s="94">
        <v>33136</v>
      </c>
      <c r="I7" s="71">
        <v>1.3</v>
      </c>
      <c r="K7" s="71">
        <f t="shared" si="0"/>
        <v>33.173793434426088</v>
      </c>
      <c r="Q7" s="169">
        <v>1996</v>
      </c>
      <c r="R7" s="173">
        <v>14.923076923076923</v>
      </c>
      <c r="S7" s="173">
        <v>38.703568748582754</v>
      </c>
      <c r="T7" s="173">
        <v>0.17499999999999996</v>
      </c>
    </row>
    <row r="8" spans="1:20" ht="15" x14ac:dyDescent="0.25">
      <c r="A8" s="37">
        <v>1619910501</v>
      </c>
      <c r="B8" s="37" t="s">
        <v>213</v>
      </c>
      <c r="C8" s="94">
        <v>33379</v>
      </c>
      <c r="I8" s="71">
        <v>0.5</v>
      </c>
      <c r="K8" s="71">
        <f t="shared" si="0"/>
        <v>23.800226158706938</v>
      </c>
      <c r="Q8" s="169">
        <v>1997</v>
      </c>
      <c r="R8" s="173">
        <v>16.192307692307693</v>
      </c>
      <c r="S8" s="173">
        <v>37.43724111767277</v>
      </c>
      <c r="T8" s="173">
        <v>0.19000000000000003</v>
      </c>
    </row>
    <row r="9" spans="1:20" ht="15" x14ac:dyDescent="0.25">
      <c r="A9" s="37">
        <v>1619910601</v>
      </c>
      <c r="B9" s="37" t="s">
        <v>213</v>
      </c>
      <c r="C9" s="94">
        <v>33395</v>
      </c>
      <c r="I9" s="71">
        <v>0.4</v>
      </c>
      <c r="K9" s="71">
        <f t="shared" si="0"/>
        <v>21.611187920314542</v>
      </c>
      <c r="Q9" s="169">
        <v>1998</v>
      </c>
      <c r="R9" s="173">
        <v>14.583333333333334</v>
      </c>
      <c r="S9" s="173">
        <v>38.56818101102224</v>
      </c>
      <c r="T9" s="173">
        <v>0.40800000000000003</v>
      </c>
    </row>
    <row r="10" spans="1:20" ht="15" x14ac:dyDescent="0.25">
      <c r="A10" s="37">
        <v>1619910602</v>
      </c>
      <c r="B10" s="37" t="s">
        <v>213</v>
      </c>
      <c r="C10" s="94">
        <v>33410</v>
      </c>
      <c r="I10" s="71">
        <v>0.6</v>
      </c>
      <c r="K10" s="71">
        <f t="shared" si="0"/>
        <v>25.588800630855634</v>
      </c>
      <c r="Q10" s="169">
        <v>1999</v>
      </c>
      <c r="R10" s="173">
        <v>14.499999999999998</v>
      </c>
      <c r="S10" s="173">
        <v>38.735502269681405</v>
      </c>
      <c r="T10" s="173">
        <v>0.28520000000000001</v>
      </c>
    </row>
    <row r="11" spans="1:20" ht="15" x14ac:dyDescent="0.25">
      <c r="A11" s="37">
        <v>1619910701</v>
      </c>
      <c r="B11" s="37" t="s">
        <v>213</v>
      </c>
      <c r="C11" s="94">
        <v>33428</v>
      </c>
      <c r="I11" s="71">
        <v>0.6</v>
      </c>
      <c r="K11" s="71">
        <f t="shared" si="0"/>
        <v>25.588800630855634</v>
      </c>
      <c r="Q11" s="169">
        <v>2000</v>
      </c>
      <c r="R11" s="173">
        <v>13.5</v>
      </c>
      <c r="S11" s="173">
        <v>39.927706088315531</v>
      </c>
      <c r="T11" s="173">
        <v>2.75E-2</v>
      </c>
    </row>
    <row r="12" spans="1:20" ht="15" x14ac:dyDescent="0.25">
      <c r="A12" s="37">
        <v>1619910702</v>
      </c>
      <c r="B12" s="37" t="s">
        <v>213</v>
      </c>
      <c r="C12" s="94">
        <v>33443</v>
      </c>
      <c r="I12" s="71">
        <v>0.6</v>
      </c>
      <c r="K12" s="71">
        <f t="shared" si="0"/>
        <v>25.588800630855634</v>
      </c>
      <c r="Q12" s="169">
        <v>2001</v>
      </c>
      <c r="R12" s="173">
        <v>15.038461538461538</v>
      </c>
      <c r="S12" s="173">
        <v>38.453520836996489</v>
      </c>
      <c r="T12" s="173">
        <v>0.40249999999999997</v>
      </c>
    </row>
    <row r="13" spans="1:20" ht="15" x14ac:dyDescent="0.25">
      <c r="A13" s="37">
        <v>1619910801</v>
      </c>
      <c r="B13" s="37" t="s">
        <v>213</v>
      </c>
      <c r="C13" s="94">
        <v>33456</v>
      </c>
      <c r="I13" s="71">
        <v>0.8</v>
      </c>
      <c r="K13" s="71">
        <f t="shared" si="0"/>
        <v>28.410961761607602</v>
      </c>
      <c r="Q13" s="169">
        <v>2002</v>
      </c>
      <c r="R13" s="173">
        <v>15.653846153846153</v>
      </c>
      <c r="S13" s="173">
        <v>37.952523141989928</v>
      </c>
      <c r="T13" s="173">
        <v>0.156</v>
      </c>
    </row>
    <row r="14" spans="1:20" ht="15" x14ac:dyDescent="0.25">
      <c r="A14" s="37">
        <v>1619910802</v>
      </c>
      <c r="B14" s="37" t="s">
        <v>213</v>
      </c>
      <c r="C14" s="94">
        <v>33472</v>
      </c>
      <c r="I14" s="71">
        <v>0.6</v>
      </c>
      <c r="K14" s="71">
        <f t="shared" si="0"/>
        <v>25.588800630855634</v>
      </c>
      <c r="Q14" s="169">
        <v>2003</v>
      </c>
      <c r="R14" s="173">
        <v>16.92307692307692</v>
      </c>
      <c r="S14" s="173">
        <v>36.878316976743847</v>
      </c>
      <c r="T14" s="173">
        <v>9.6000000000000002E-2</v>
      </c>
    </row>
    <row r="15" spans="1:20" ht="15" x14ac:dyDescent="0.25">
      <c r="A15" s="37">
        <v>1619910901</v>
      </c>
      <c r="B15" s="37" t="s">
        <v>213</v>
      </c>
      <c r="C15" s="94">
        <v>33510</v>
      </c>
      <c r="I15" s="71">
        <v>0.6</v>
      </c>
      <c r="J15" s="71">
        <f>AVERAGE(I9:I14)</f>
        <v>0.6</v>
      </c>
      <c r="K15" s="71">
        <f>(9.81*(LN(I15)))+30.6</f>
        <v>25.588800630855634</v>
      </c>
      <c r="L15" s="71">
        <f>AVERAGE(K9:K14)</f>
        <v>25.396225367557449</v>
      </c>
      <c r="Q15" s="169">
        <v>2004</v>
      </c>
      <c r="R15" s="173">
        <v>18.653846153846153</v>
      </c>
      <c r="S15" s="173">
        <v>35.629180511294933</v>
      </c>
      <c r="T15" s="173">
        <v>3.4000000000000002E-2</v>
      </c>
    </row>
    <row r="16" spans="1:20" ht="15" x14ac:dyDescent="0.25">
      <c r="A16" s="37">
        <v>1619920501</v>
      </c>
      <c r="B16" s="37" t="s">
        <v>213</v>
      </c>
      <c r="C16" s="94">
        <v>33736</v>
      </c>
      <c r="D16" s="71">
        <v>33.5</v>
      </c>
      <c r="F16" s="71">
        <f t="shared" ref="F16:F66" si="1">D16*0.3048</f>
        <v>10.210800000000001</v>
      </c>
      <c r="G16" s="71">
        <f t="shared" ref="G16:G79" si="2" xml:space="preserve"> 60-(14.41*(LN(F16)))</f>
        <v>26.519143375439583</v>
      </c>
      <c r="Q16" s="169">
        <v>2005</v>
      </c>
      <c r="R16" s="173">
        <v>16.75</v>
      </c>
      <c r="S16" s="173">
        <v>37.211170697720028</v>
      </c>
      <c r="T16" s="173">
        <v>0.41166666666666663</v>
      </c>
    </row>
    <row r="17" spans="1:20" ht="15" x14ac:dyDescent="0.25">
      <c r="A17" s="37">
        <v>1619920502</v>
      </c>
      <c r="B17" s="37" t="s">
        <v>213</v>
      </c>
      <c r="C17" s="94">
        <v>33743</v>
      </c>
      <c r="D17" s="71">
        <v>32</v>
      </c>
      <c r="F17" s="71">
        <f t="shared" si="1"/>
        <v>9.7536000000000005</v>
      </c>
      <c r="G17" s="71">
        <f t="shared" si="2"/>
        <v>27.179258789650532</v>
      </c>
      <c r="I17" s="71">
        <v>0.8</v>
      </c>
      <c r="K17" s="71">
        <f>(9.81*(LN(I17)))+30.6</f>
        <v>28.410961761607602</v>
      </c>
      <c r="Q17" s="169">
        <v>2006</v>
      </c>
      <c r="R17" s="173">
        <v>15.807692307692308</v>
      </c>
      <c r="S17" s="173">
        <v>37.833003647469404</v>
      </c>
      <c r="T17" s="173">
        <v>0.4042857142857143</v>
      </c>
    </row>
    <row r="18" spans="1:20" ht="15" x14ac:dyDescent="0.25">
      <c r="A18" s="37">
        <v>1619920503</v>
      </c>
      <c r="B18" s="37" t="s">
        <v>213</v>
      </c>
      <c r="C18" s="94">
        <v>33751</v>
      </c>
      <c r="D18" s="71">
        <v>30.5</v>
      </c>
      <c r="F18" s="71">
        <f t="shared" si="1"/>
        <v>9.2964000000000002</v>
      </c>
      <c r="G18" s="71">
        <f t="shared" si="2"/>
        <v>27.87107163812599</v>
      </c>
      <c r="Q18" s="169">
        <v>2007</v>
      </c>
      <c r="R18" s="173">
        <v>16.678571428571427</v>
      </c>
      <c r="S18" s="173">
        <v>37.290056441573405</v>
      </c>
      <c r="T18" s="173">
        <v>0.39999999999999997</v>
      </c>
    </row>
    <row r="19" spans="1:20" ht="15" x14ac:dyDescent="0.25">
      <c r="A19" s="37">
        <v>1619920601</v>
      </c>
      <c r="B19" s="37" t="s">
        <v>213</v>
      </c>
      <c r="C19" s="94">
        <v>33757</v>
      </c>
      <c r="D19" s="71">
        <v>29</v>
      </c>
      <c r="F19" s="71">
        <f t="shared" si="1"/>
        <v>8.8391999999999999</v>
      </c>
      <c r="G19" s="71">
        <f t="shared" si="2"/>
        <v>28.597780238889502</v>
      </c>
      <c r="Q19" s="169">
        <v>2008</v>
      </c>
      <c r="R19" s="173"/>
      <c r="S19" s="173"/>
      <c r="T19" s="173"/>
    </row>
    <row r="20" spans="1:20" ht="15" x14ac:dyDescent="0.25">
      <c r="A20" s="37">
        <v>1619920602</v>
      </c>
      <c r="B20" s="37" t="s">
        <v>213</v>
      </c>
      <c r="C20" s="94">
        <v>33765</v>
      </c>
      <c r="D20" s="71">
        <v>28</v>
      </c>
      <c r="F20" s="71">
        <f t="shared" si="1"/>
        <v>8.5343999999999998</v>
      </c>
      <c r="G20" s="71">
        <f t="shared" si="2"/>
        <v>29.103446157369909</v>
      </c>
      <c r="I20" s="71">
        <v>0.6</v>
      </c>
      <c r="K20" s="71">
        <f>(9.81*(LN(I20)))+30.6</f>
        <v>25.588800630855634</v>
      </c>
      <c r="Q20" s="169">
        <v>2009</v>
      </c>
      <c r="R20" s="173"/>
      <c r="S20" s="173"/>
      <c r="T20" s="173"/>
    </row>
    <row r="21" spans="1:20" ht="15" x14ac:dyDescent="0.25">
      <c r="A21" s="37">
        <v>1619920603</v>
      </c>
      <c r="B21" s="37" t="s">
        <v>213</v>
      </c>
      <c r="C21" s="94">
        <v>33771</v>
      </c>
      <c r="D21" s="71">
        <v>24</v>
      </c>
      <c r="F21" s="71">
        <f t="shared" si="1"/>
        <v>7.3152000000000008</v>
      </c>
      <c r="G21" s="71">
        <f t="shared" si="2"/>
        <v>31.324757453680697</v>
      </c>
      <c r="Q21" s="169">
        <v>2010</v>
      </c>
      <c r="R21" s="173">
        <v>15.113636363636363</v>
      </c>
      <c r="S21" s="173">
        <v>34.180746048423721</v>
      </c>
      <c r="T21" s="173">
        <v>0.6333333333333333</v>
      </c>
    </row>
    <row r="22" spans="1:20" ht="15" x14ac:dyDescent="0.25">
      <c r="A22" s="37">
        <v>1619920604</v>
      </c>
      <c r="B22" s="37" t="s">
        <v>213</v>
      </c>
      <c r="C22" s="94">
        <v>33778</v>
      </c>
      <c r="D22" s="71">
        <v>19.5</v>
      </c>
      <c r="F22" s="71">
        <f t="shared" si="1"/>
        <v>5.9436</v>
      </c>
      <c r="G22" s="71">
        <f t="shared" si="2"/>
        <v>34.316840700135202</v>
      </c>
      <c r="I22" s="71">
        <v>0.7</v>
      </c>
      <c r="K22" s="71">
        <f>(9.81*(LN(I22)))+30.6</f>
        <v>27.101018799961036</v>
      </c>
      <c r="Q22" s="169">
        <v>2011</v>
      </c>
      <c r="R22" s="171"/>
      <c r="S22" s="171"/>
      <c r="T22" s="173">
        <v>1.2283333333333333</v>
      </c>
    </row>
    <row r="23" spans="1:20" ht="15" x14ac:dyDescent="0.25">
      <c r="A23" s="37">
        <v>1619920605</v>
      </c>
      <c r="B23" s="37" t="s">
        <v>213</v>
      </c>
      <c r="C23" s="94">
        <v>33785</v>
      </c>
      <c r="D23" s="71">
        <v>16.5</v>
      </c>
      <c r="F23" s="71">
        <f t="shared" si="1"/>
        <v>5.0292000000000003</v>
      </c>
      <c r="G23" s="71">
        <f t="shared" si="2"/>
        <v>36.724090060131431</v>
      </c>
      <c r="Q23" s="169">
        <v>2012</v>
      </c>
      <c r="R23" s="173">
        <v>16.277692307692309</v>
      </c>
      <c r="S23" s="173">
        <v>33.237281357104386</v>
      </c>
      <c r="T23" s="173">
        <v>0.52571428571428569</v>
      </c>
    </row>
    <row r="24" spans="1:20" ht="15" x14ac:dyDescent="0.25">
      <c r="A24" s="37">
        <v>1619920701</v>
      </c>
      <c r="B24" s="37" t="s">
        <v>213</v>
      </c>
      <c r="C24" s="94">
        <v>33792</v>
      </c>
      <c r="D24" s="71">
        <v>15</v>
      </c>
      <c r="F24" s="71">
        <f t="shared" si="1"/>
        <v>4.5720000000000001</v>
      </c>
      <c r="G24" s="71">
        <f t="shared" si="2"/>
        <v>38.097509751111744</v>
      </c>
      <c r="I24" s="71">
        <v>0.7</v>
      </c>
      <c r="K24" s="71">
        <f>(9.81*(LN(I24)))+30.6</f>
        <v>27.101018799961036</v>
      </c>
      <c r="Q24" s="356">
        <v>2013</v>
      </c>
      <c r="R24" s="71">
        <v>18.26923076923077</v>
      </c>
      <c r="S24" s="71">
        <v>35.344871367640295</v>
      </c>
      <c r="T24" s="71">
        <v>0.62571428571428567</v>
      </c>
    </row>
    <row r="25" spans="1:20" x14ac:dyDescent="0.2">
      <c r="A25" s="37">
        <v>1619920702</v>
      </c>
      <c r="B25" s="37" t="s">
        <v>213</v>
      </c>
      <c r="C25" s="94">
        <v>33800</v>
      </c>
      <c r="D25" s="71">
        <v>17</v>
      </c>
      <c r="F25" s="71">
        <f t="shared" si="1"/>
        <v>5.1816000000000004</v>
      </c>
      <c r="G25" s="71">
        <f t="shared" si="2"/>
        <v>36.293908861144516</v>
      </c>
    </row>
    <row r="26" spans="1:20" x14ac:dyDescent="0.2">
      <c r="A26" s="37">
        <v>1619920703</v>
      </c>
      <c r="B26" s="37" t="s">
        <v>213</v>
      </c>
      <c r="C26" s="94">
        <v>33805</v>
      </c>
      <c r="D26" s="71">
        <v>16.5</v>
      </c>
      <c r="F26" s="71">
        <f t="shared" si="1"/>
        <v>5.0292000000000003</v>
      </c>
      <c r="G26" s="71">
        <f t="shared" si="2"/>
        <v>36.724090060131431</v>
      </c>
    </row>
    <row r="27" spans="1:20" x14ac:dyDescent="0.2">
      <c r="A27" s="37">
        <v>1619920704</v>
      </c>
      <c r="B27" s="37" t="s">
        <v>213</v>
      </c>
      <c r="C27" s="94">
        <v>33814</v>
      </c>
      <c r="D27" s="71">
        <v>14</v>
      </c>
      <c r="F27" s="71">
        <f t="shared" si="1"/>
        <v>4.2671999999999999</v>
      </c>
      <c r="G27" s="71">
        <f t="shared" si="2"/>
        <v>39.091697029238723</v>
      </c>
      <c r="I27" s="71">
        <v>0.6</v>
      </c>
      <c r="K27" s="71">
        <f>(9.81*(LN(I27)))+30.6</f>
        <v>25.588800630855634</v>
      </c>
    </row>
    <row r="28" spans="1:20" x14ac:dyDescent="0.2">
      <c r="A28" s="37">
        <v>1619920801</v>
      </c>
      <c r="B28" s="37" t="s">
        <v>213</v>
      </c>
      <c r="C28" s="94">
        <v>33821</v>
      </c>
      <c r="D28" s="71">
        <v>13.5</v>
      </c>
      <c r="F28" s="71">
        <f t="shared" si="1"/>
        <v>4.1147999999999998</v>
      </c>
      <c r="G28" s="71">
        <f t="shared" si="2"/>
        <v>39.615754781741025</v>
      </c>
      <c r="I28" s="71">
        <v>0.7</v>
      </c>
      <c r="K28" s="71">
        <f>(9.81*(LN(I28)))+30.6</f>
        <v>27.101018799961036</v>
      </c>
    </row>
    <row r="29" spans="1:20" x14ac:dyDescent="0.2">
      <c r="A29" s="37">
        <v>1619920802</v>
      </c>
      <c r="B29" s="37" t="s">
        <v>213</v>
      </c>
      <c r="C29" s="94">
        <v>33835</v>
      </c>
      <c r="D29" s="71">
        <v>15</v>
      </c>
      <c r="F29" s="71">
        <f t="shared" si="1"/>
        <v>4.5720000000000001</v>
      </c>
      <c r="G29" s="71">
        <f t="shared" si="2"/>
        <v>38.097509751111744</v>
      </c>
    </row>
    <row r="30" spans="1:20" x14ac:dyDescent="0.2">
      <c r="A30" s="37">
        <v>1619920803</v>
      </c>
      <c r="B30" s="37" t="s">
        <v>213</v>
      </c>
      <c r="C30" s="94">
        <v>33841</v>
      </c>
      <c r="D30" s="71">
        <v>14</v>
      </c>
      <c r="F30" s="71">
        <f t="shared" si="1"/>
        <v>4.2671999999999999</v>
      </c>
      <c r="G30" s="71">
        <f t="shared" si="2"/>
        <v>39.091697029238723</v>
      </c>
      <c r="I30" s="71">
        <v>0.7</v>
      </c>
      <c r="K30" s="71">
        <f>(9.81*(LN(I30)))+30.6</f>
        <v>27.101018799961036</v>
      </c>
    </row>
    <row r="31" spans="1:20" x14ac:dyDescent="0.2">
      <c r="A31" s="37">
        <v>1619920901</v>
      </c>
      <c r="B31" s="37" t="s">
        <v>213</v>
      </c>
      <c r="C31" s="94">
        <v>33848</v>
      </c>
      <c r="D31" s="71">
        <v>13.5</v>
      </c>
      <c r="F31" s="71">
        <f t="shared" si="1"/>
        <v>4.1147999999999998</v>
      </c>
      <c r="G31" s="71">
        <f t="shared" si="2"/>
        <v>39.615754781741025</v>
      </c>
    </row>
    <row r="32" spans="1:20" x14ac:dyDescent="0.2">
      <c r="A32" s="37">
        <v>1619920902</v>
      </c>
      <c r="B32" s="37" t="s">
        <v>213</v>
      </c>
      <c r="C32" s="94">
        <v>33855</v>
      </c>
      <c r="D32" s="71">
        <v>16</v>
      </c>
      <c r="F32" s="71">
        <f t="shared" si="1"/>
        <v>4.8768000000000002</v>
      </c>
      <c r="G32" s="71">
        <f t="shared" si="2"/>
        <v>37.167509661519347</v>
      </c>
      <c r="I32" s="71">
        <v>0.8</v>
      </c>
      <c r="K32" s="71">
        <f>(9.81*(LN(I32)))+30.6</f>
        <v>28.410961761607602</v>
      </c>
    </row>
    <row r="33" spans="1:13" x14ac:dyDescent="0.2">
      <c r="A33" s="37">
        <v>1619920903</v>
      </c>
      <c r="B33" s="37" t="s">
        <v>213</v>
      </c>
      <c r="C33" s="94">
        <v>33863</v>
      </c>
      <c r="D33" s="71">
        <v>16</v>
      </c>
      <c r="E33" s="71">
        <f>AVERAGE(D19:D30)</f>
        <v>18.5</v>
      </c>
      <c r="F33" s="71">
        <f t="shared" si="1"/>
        <v>4.8768000000000002</v>
      </c>
      <c r="G33" s="71">
        <f t="shared" si="2"/>
        <v>37.167509661519347</v>
      </c>
      <c r="H33" s="71">
        <f>AVERAGE(G19:G30)</f>
        <v>35.589923489493721</v>
      </c>
      <c r="J33" s="71">
        <f>AVERAGE(I19:I30)</f>
        <v>0.66666666666666663</v>
      </c>
      <c r="L33" s="159">
        <f>AVERAGE(K19:K30)</f>
        <v>26.596946076925899</v>
      </c>
      <c r="M33" s="71">
        <f>AVERAGE(L33,H33)</f>
        <v>31.093434783209808</v>
      </c>
    </row>
    <row r="34" spans="1:13" x14ac:dyDescent="0.2">
      <c r="A34" s="37">
        <v>1619930501</v>
      </c>
      <c r="B34" s="37" t="s">
        <v>213</v>
      </c>
      <c r="C34" s="94">
        <v>34106</v>
      </c>
      <c r="D34" s="71">
        <v>30.25</v>
      </c>
      <c r="F34" s="71">
        <f t="shared" si="1"/>
        <v>9.2202000000000002</v>
      </c>
      <c r="G34" s="71">
        <f t="shared" si="2"/>
        <v>27.98967313068318</v>
      </c>
    </row>
    <row r="35" spans="1:13" x14ac:dyDescent="0.2">
      <c r="A35" s="37">
        <v>1619930502</v>
      </c>
      <c r="B35" s="37" t="s">
        <v>213</v>
      </c>
      <c r="C35" s="94">
        <v>34118</v>
      </c>
      <c r="D35" s="71">
        <v>27.5</v>
      </c>
      <c r="F35" s="71">
        <f t="shared" si="1"/>
        <v>8.3819999999999997</v>
      </c>
      <c r="G35" s="71">
        <f t="shared" si="2"/>
        <v>29.363092821663503</v>
      </c>
      <c r="I35" s="71">
        <v>0.23</v>
      </c>
      <c r="K35" s="71">
        <f>(9.81*(LN(I35)))+30.6</f>
        <v>16.182478733721783</v>
      </c>
    </row>
    <row r="36" spans="1:13" x14ac:dyDescent="0.2">
      <c r="A36" s="37">
        <v>1619930601</v>
      </c>
      <c r="B36" s="37" t="s">
        <v>213</v>
      </c>
      <c r="C36" s="94">
        <v>34123</v>
      </c>
      <c r="D36" s="71">
        <v>28.75</v>
      </c>
      <c r="F36" s="71">
        <f t="shared" si="1"/>
        <v>8.7629999999999999</v>
      </c>
      <c r="G36" s="71">
        <f t="shared" si="2"/>
        <v>28.722542923017787</v>
      </c>
    </row>
    <row r="37" spans="1:13" x14ac:dyDescent="0.2">
      <c r="A37" s="37">
        <v>1619930602</v>
      </c>
      <c r="B37" s="37" t="s">
        <v>213</v>
      </c>
      <c r="C37" s="94">
        <v>34127</v>
      </c>
      <c r="D37" s="71">
        <v>24</v>
      </c>
      <c r="F37" s="71">
        <f t="shared" si="1"/>
        <v>7.3152000000000008</v>
      </c>
      <c r="G37" s="71">
        <f t="shared" si="2"/>
        <v>31.324757453680697</v>
      </c>
    </row>
    <row r="38" spans="1:13" x14ac:dyDescent="0.2">
      <c r="A38" s="37">
        <v>1619930603</v>
      </c>
      <c r="B38" s="37" t="s">
        <v>213</v>
      </c>
      <c r="C38" s="94">
        <v>34131</v>
      </c>
      <c r="D38" s="71">
        <v>22.75</v>
      </c>
      <c r="F38" s="71">
        <f t="shared" si="1"/>
        <v>6.9342000000000006</v>
      </c>
      <c r="G38" s="71">
        <f t="shared" si="2"/>
        <v>32.095529403824415</v>
      </c>
      <c r="I38" s="71">
        <v>0.5</v>
      </c>
      <c r="K38" s="71">
        <f>(9.81*(LN(I38)))+30.6</f>
        <v>23.800226158706938</v>
      </c>
    </row>
    <row r="39" spans="1:13" x14ac:dyDescent="0.2">
      <c r="A39" s="37">
        <v>1619930604</v>
      </c>
      <c r="B39" s="37" t="s">
        <v>213</v>
      </c>
      <c r="C39" s="94">
        <v>34142</v>
      </c>
      <c r="D39" s="71">
        <v>21</v>
      </c>
      <c r="F39" s="71">
        <f t="shared" si="1"/>
        <v>6.4008000000000003</v>
      </c>
      <c r="G39" s="71">
        <f t="shared" si="2"/>
        <v>33.248944821400073</v>
      </c>
    </row>
    <row r="40" spans="1:13" x14ac:dyDescent="0.2">
      <c r="A40" s="37">
        <v>1619930605</v>
      </c>
      <c r="B40" s="37" t="s">
        <v>213</v>
      </c>
      <c r="C40" s="94">
        <v>34149</v>
      </c>
      <c r="D40" s="71">
        <v>16.5</v>
      </c>
      <c r="F40" s="71">
        <f t="shared" si="1"/>
        <v>5.0292000000000003</v>
      </c>
      <c r="G40" s="71">
        <f t="shared" si="2"/>
        <v>36.724090060131431</v>
      </c>
      <c r="I40" s="71">
        <v>0.2</v>
      </c>
      <c r="K40" s="71">
        <f>(9.81*(LN(I40)))+30.6</f>
        <v>14.811414079021477</v>
      </c>
    </row>
    <row r="41" spans="1:13" x14ac:dyDescent="0.2">
      <c r="A41" s="37">
        <v>1619930701</v>
      </c>
      <c r="B41" s="37" t="s">
        <v>213</v>
      </c>
      <c r="C41" s="94">
        <v>34157</v>
      </c>
      <c r="D41" s="71">
        <v>15.5</v>
      </c>
      <c r="F41" s="71">
        <f t="shared" si="1"/>
        <v>4.7244000000000002</v>
      </c>
      <c r="G41" s="71">
        <f t="shared" si="2"/>
        <v>37.625008404232446</v>
      </c>
    </row>
    <row r="42" spans="1:13" x14ac:dyDescent="0.2">
      <c r="A42" s="37">
        <v>1619930702</v>
      </c>
      <c r="B42" s="37" t="s">
        <v>213</v>
      </c>
      <c r="C42" s="94">
        <v>34163</v>
      </c>
      <c r="D42" s="71">
        <v>14.75</v>
      </c>
      <c r="F42" s="71">
        <f t="shared" si="1"/>
        <v>4.4958</v>
      </c>
      <c r="G42" s="71">
        <f t="shared" si="2"/>
        <v>38.339700326050803</v>
      </c>
      <c r="I42" s="71">
        <v>0.53</v>
      </c>
      <c r="K42" s="71">
        <f>(9.81*(LN(I42)))+30.6</f>
        <v>24.371844147403142</v>
      </c>
    </row>
    <row r="43" spans="1:13" x14ac:dyDescent="0.2">
      <c r="A43" s="37">
        <v>1619930703</v>
      </c>
      <c r="B43" s="37" t="s">
        <v>213</v>
      </c>
      <c r="C43" s="94">
        <v>34170</v>
      </c>
      <c r="D43" s="71">
        <v>13.5</v>
      </c>
      <c r="F43" s="71">
        <f t="shared" si="1"/>
        <v>4.1147999999999998</v>
      </c>
      <c r="G43" s="71">
        <f t="shared" si="2"/>
        <v>39.615754781741025</v>
      </c>
    </row>
    <row r="44" spans="1:13" x14ac:dyDescent="0.2">
      <c r="A44" s="37">
        <v>1619930704</v>
      </c>
      <c r="B44" s="37" t="s">
        <v>213</v>
      </c>
      <c r="C44" s="94">
        <v>34177</v>
      </c>
      <c r="D44" s="71">
        <v>10.75</v>
      </c>
      <c r="F44" s="71">
        <f t="shared" si="1"/>
        <v>3.2766000000000002</v>
      </c>
      <c r="G44" s="71">
        <f t="shared" si="2"/>
        <v>42.898121225587985</v>
      </c>
      <c r="I44" s="71">
        <v>0.3</v>
      </c>
      <c r="K44" s="71">
        <f>(9.81*(LN(I44)))+30.6</f>
        <v>18.78902678956257</v>
      </c>
    </row>
    <row r="45" spans="1:13" x14ac:dyDescent="0.2">
      <c r="A45" s="37">
        <v>1619930705</v>
      </c>
      <c r="B45" s="37" t="s">
        <v>213</v>
      </c>
      <c r="C45" s="94">
        <v>34181</v>
      </c>
      <c r="D45" s="71">
        <v>12</v>
      </c>
      <c r="F45" s="71">
        <f t="shared" si="1"/>
        <v>3.6576000000000004</v>
      </c>
      <c r="G45" s="71">
        <f t="shared" si="2"/>
        <v>41.313008325549511</v>
      </c>
    </row>
    <row r="46" spans="1:13" x14ac:dyDescent="0.2">
      <c r="A46" s="37">
        <v>1619930801</v>
      </c>
      <c r="B46" s="37" t="s">
        <v>213</v>
      </c>
      <c r="C46" s="94">
        <v>34184</v>
      </c>
      <c r="D46" s="71">
        <v>11.25</v>
      </c>
      <c r="F46" s="71">
        <f t="shared" si="1"/>
        <v>3.4290000000000003</v>
      </c>
      <c r="G46" s="71">
        <f t="shared" si="2"/>
        <v>42.243008415141915</v>
      </c>
    </row>
    <row r="47" spans="1:13" x14ac:dyDescent="0.2">
      <c r="A47" s="37">
        <v>1619930802</v>
      </c>
      <c r="B47" s="37" t="s">
        <v>213</v>
      </c>
      <c r="C47" s="94">
        <v>34193</v>
      </c>
      <c r="D47" s="71">
        <v>12.5</v>
      </c>
      <c r="F47" s="71">
        <f t="shared" si="1"/>
        <v>3.81</v>
      </c>
      <c r="G47" s="71">
        <f t="shared" si="2"/>
        <v>40.724763384512634</v>
      </c>
      <c r="I47" s="71">
        <v>0.28000000000000003</v>
      </c>
      <c r="K47" s="71">
        <f>(9.81*(LN(I47)))+30.6</f>
        <v>18.112206720275577</v>
      </c>
    </row>
    <row r="48" spans="1:13" x14ac:dyDescent="0.2">
      <c r="A48" s="37">
        <v>1619930803</v>
      </c>
      <c r="B48" s="37" t="s">
        <v>213</v>
      </c>
      <c r="C48" s="94">
        <v>34201</v>
      </c>
      <c r="D48" s="71">
        <v>11.25</v>
      </c>
      <c r="F48" s="71">
        <f t="shared" si="1"/>
        <v>3.4290000000000003</v>
      </c>
      <c r="G48" s="71">
        <f t="shared" si="2"/>
        <v>42.243008415141915</v>
      </c>
    </row>
    <row r="49" spans="1:13" x14ac:dyDescent="0.2">
      <c r="A49" s="37">
        <v>1619930804</v>
      </c>
      <c r="B49" s="37" t="s">
        <v>213</v>
      </c>
      <c r="C49" s="94">
        <v>34206</v>
      </c>
      <c r="D49" s="71">
        <v>13</v>
      </c>
      <c r="F49" s="71">
        <f t="shared" si="1"/>
        <v>3.9624000000000001</v>
      </c>
      <c r="G49" s="71">
        <f t="shared" si="2"/>
        <v>40.159592907973853</v>
      </c>
    </row>
    <row r="50" spans="1:13" x14ac:dyDescent="0.2">
      <c r="A50" s="37">
        <v>1619930805</v>
      </c>
      <c r="B50" s="37" t="s">
        <v>213</v>
      </c>
      <c r="C50" s="94">
        <v>34208</v>
      </c>
      <c r="D50" s="71">
        <v>10</v>
      </c>
      <c r="F50" s="71">
        <f t="shared" si="1"/>
        <v>3.048</v>
      </c>
      <c r="G50" s="71">
        <f t="shared" si="2"/>
        <v>43.940261958950401</v>
      </c>
      <c r="I50" s="71">
        <v>0.65</v>
      </c>
      <c r="K50" s="71">
        <f>(9.81*(LN(I50)))+30.6</f>
        <v>26.374019593133024</v>
      </c>
    </row>
    <row r="51" spans="1:13" x14ac:dyDescent="0.2">
      <c r="A51" s="37">
        <v>1619930901</v>
      </c>
      <c r="B51" s="37" t="s">
        <v>213</v>
      </c>
      <c r="C51" s="94">
        <v>34214</v>
      </c>
      <c r="D51" s="71">
        <v>11.5</v>
      </c>
      <c r="F51" s="71">
        <f t="shared" si="1"/>
        <v>3.5052000000000003</v>
      </c>
      <c r="G51" s="71">
        <f t="shared" si="2"/>
        <v>41.926292369324358</v>
      </c>
    </row>
    <row r="52" spans="1:13" x14ac:dyDescent="0.2">
      <c r="A52" s="37">
        <v>1619930902</v>
      </c>
      <c r="B52" s="37" t="s">
        <v>213</v>
      </c>
      <c r="C52" s="94">
        <v>34227</v>
      </c>
      <c r="D52" s="71">
        <v>12.25</v>
      </c>
      <c r="F52" s="71">
        <f t="shared" si="1"/>
        <v>3.7338</v>
      </c>
      <c r="G52" s="71">
        <f t="shared" si="2"/>
        <v>41.015884396958093</v>
      </c>
      <c r="I52" s="71">
        <v>0.23</v>
      </c>
      <c r="K52" s="71">
        <f>(9.81*(LN(I52)))+30.6</f>
        <v>16.182478733721783</v>
      </c>
    </row>
    <row r="53" spans="1:13" x14ac:dyDescent="0.2">
      <c r="A53" s="37">
        <v>1619930903</v>
      </c>
      <c r="B53" s="37" t="s">
        <v>213</v>
      </c>
      <c r="C53" s="94">
        <v>34233</v>
      </c>
      <c r="D53" s="71">
        <v>14.5</v>
      </c>
      <c r="F53" s="71">
        <f t="shared" si="1"/>
        <v>4.4196</v>
      </c>
      <c r="G53" s="71">
        <f t="shared" si="2"/>
        <v>38.586031110758313</v>
      </c>
    </row>
    <row r="54" spans="1:13" x14ac:dyDescent="0.2">
      <c r="A54" s="37">
        <v>1619930904</v>
      </c>
      <c r="B54" s="37" t="s">
        <v>213</v>
      </c>
      <c r="C54" s="94">
        <v>34235</v>
      </c>
      <c r="D54" s="71">
        <v>15.5</v>
      </c>
      <c r="F54" s="71">
        <f t="shared" si="1"/>
        <v>4.7244000000000002</v>
      </c>
      <c r="G54" s="71">
        <f t="shared" si="2"/>
        <v>37.625008404232446</v>
      </c>
    </row>
    <row r="55" spans="1:13" x14ac:dyDescent="0.2">
      <c r="A55" s="37">
        <v>1619931001</v>
      </c>
      <c r="B55" s="37" t="s">
        <v>213</v>
      </c>
      <c r="C55" s="94">
        <v>34265</v>
      </c>
      <c r="D55" s="71">
        <v>18</v>
      </c>
      <c r="E55" s="71">
        <f>AVERAGE(D36:D50)</f>
        <v>15.833333333333334</v>
      </c>
      <c r="F55" s="71">
        <f t="shared" si="1"/>
        <v>5.4864000000000006</v>
      </c>
      <c r="G55" s="71">
        <f t="shared" si="2"/>
        <v>35.470256117710861</v>
      </c>
      <c r="H55" s="71">
        <f>AVERAGE(G36:G50)</f>
        <v>38.081206187129126</v>
      </c>
      <c r="J55" s="71">
        <f>AVERAGE(I36:I50)</f>
        <v>0.41</v>
      </c>
      <c r="L55" s="71">
        <f>AVERAGE(K36:K50)</f>
        <v>21.043122914683789</v>
      </c>
      <c r="M55" s="71">
        <f>AVERAGE(H55,L55)</f>
        <v>29.562164550906459</v>
      </c>
    </row>
    <row r="56" spans="1:13" x14ac:dyDescent="0.2">
      <c r="A56" s="37">
        <v>1619940501</v>
      </c>
      <c r="B56" s="37" t="s">
        <v>213</v>
      </c>
      <c r="C56" s="94">
        <v>34467</v>
      </c>
      <c r="D56" s="71">
        <v>23.5</v>
      </c>
      <c r="F56" s="71">
        <f t="shared" si="1"/>
        <v>7.1628000000000007</v>
      </c>
      <c r="G56" s="71">
        <f t="shared" si="2"/>
        <v>31.628137080221464</v>
      </c>
    </row>
    <row r="57" spans="1:13" x14ac:dyDescent="0.2">
      <c r="A57" s="37">
        <v>1619940502</v>
      </c>
      <c r="B57" s="37" t="s">
        <v>213</v>
      </c>
      <c r="C57" s="94">
        <v>34474</v>
      </c>
      <c r="D57" s="71">
        <v>22.5</v>
      </c>
      <c r="F57" s="71">
        <f t="shared" si="1"/>
        <v>6.8580000000000005</v>
      </c>
      <c r="G57" s="71">
        <f t="shared" si="2"/>
        <v>32.254757543273101</v>
      </c>
    </row>
    <row r="58" spans="1:13" x14ac:dyDescent="0.2">
      <c r="A58" s="37">
        <v>1619940601</v>
      </c>
      <c r="B58" s="37" t="s">
        <v>213</v>
      </c>
      <c r="C58" s="94">
        <v>34486</v>
      </c>
      <c r="D58" s="71">
        <v>22.5</v>
      </c>
      <c r="F58" s="71">
        <f t="shared" si="1"/>
        <v>6.8580000000000005</v>
      </c>
      <c r="G58" s="71">
        <f t="shared" si="2"/>
        <v>32.254757543273101</v>
      </c>
      <c r="I58" s="71">
        <v>0.4</v>
      </c>
      <c r="K58" s="71">
        <f>(9.81*(LN(I58)))+30.6</f>
        <v>21.611187920314542</v>
      </c>
    </row>
    <row r="59" spans="1:13" x14ac:dyDescent="0.2">
      <c r="A59" s="37">
        <v>1619940602</v>
      </c>
      <c r="B59" s="37" t="s">
        <v>213</v>
      </c>
      <c r="C59" s="94">
        <v>34494</v>
      </c>
      <c r="D59" s="71">
        <v>20.5</v>
      </c>
      <c r="F59" s="71">
        <f t="shared" si="1"/>
        <v>6.2484000000000002</v>
      </c>
      <c r="G59" s="71">
        <f t="shared" si="2"/>
        <v>33.59619053965433</v>
      </c>
    </row>
    <row r="60" spans="1:13" x14ac:dyDescent="0.2">
      <c r="A60" s="37">
        <v>1619940603</v>
      </c>
      <c r="B60" s="37" t="s">
        <v>213</v>
      </c>
      <c r="C60" s="94">
        <v>34500</v>
      </c>
      <c r="D60" s="71">
        <v>21</v>
      </c>
      <c r="F60" s="71">
        <f t="shared" si="1"/>
        <v>6.4008000000000003</v>
      </c>
      <c r="G60" s="71">
        <f t="shared" si="2"/>
        <v>33.248944821400073</v>
      </c>
      <c r="I60" s="71">
        <v>0.35</v>
      </c>
      <c r="K60" s="71">
        <f>(9.81*(LN(I60)))+30.6</f>
        <v>20.301244958667972</v>
      </c>
    </row>
    <row r="61" spans="1:13" x14ac:dyDescent="0.2">
      <c r="A61" s="37">
        <v>1619940604</v>
      </c>
      <c r="B61" s="37" t="s">
        <v>213</v>
      </c>
      <c r="C61" s="94">
        <v>34509</v>
      </c>
      <c r="D61" s="71">
        <v>16.5</v>
      </c>
      <c r="F61" s="71">
        <f t="shared" si="1"/>
        <v>5.0292000000000003</v>
      </c>
      <c r="G61" s="71">
        <f t="shared" si="2"/>
        <v>36.724090060131431</v>
      </c>
    </row>
    <row r="62" spans="1:13" x14ac:dyDescent="0.2">
      <c r="A62" s="37">
        <v>1619940605</v>
      </c>
      <c r="B62" s="37" t="s">
        <v>213</v>
      </c>
      <c r="C62" s="94">
        <v>34515</v>
      </c>
      <c r="D62" s="71">
        <v>12.5</v>
      </c>
      <c r="F62" s="71">
        <f t="shared" si="1"/>
        <v>3.81</v>
      </c>
      <c r="G62" s="71">
        <f t="shared" si="2"/>
        <v>40.724763384512634</v>
      </c>
      <c r="I62" s="71">
        <v>0.4</v>
      </c>
      <c r="K62" s="71">
        <f>(9.81*(LN(I62)))+30.6</f>
        <v>21.611187920314542</v>
      </c>
    </row>
    <row r="63" spans="1:13" x14ac:dyDescent="0.2">
      <c r="A63" s="37">
        <v>1619940701</v>
      </c>
      <c r="B63" s="37" t="s">
        <v>213</v>
      </c>
      <c r="C63" s="94">
        <v>34523</v>
      </c>
      <c r="D63" s="71">
        <v>14.5</v>
      </c>
      <c r="F63" s="71">
        <f t="shared" si="1"/>
        <v>4.4196</v>
      </c>
      <c r="G63" s="71">
        <f t="shared" si="2"/>
        <v>38.586031110758313</v>
      </c>
    </row>
    <row r="64" spans="1:13" x14ac:dyDescent="0.2">
      <c r="A64" s="37">
        <v>1619940702</v>
      </c>
      <c r="B64" s="37" t="s">
        <v>213</v>
      </c>
      <c r="C64" s="94">
        <v>34529</v>
      </c>
      <c r="D64" s="71">
        <v>12</v>
      </c>
      <c r="F64" s="71">
        <f t="shared" si="1"/>
        <v>3.6576000000000004</v>
      </c>
      <c r="G64" s="71">
        <f t="shared" si="2"/>
        <v>41.313008325549511</v>
      </c>
      <c r="I64" s="71">
        <v>9.9000000000000005E-2</v>
      </c>
      <c r="K64" s="71">
        <f>(9.81*(LN(I64)))+30.6</f>
        <v>7.9130464430055625</v>
      </c>
      <c r="L64" s="75"/>
      <c r="M64" s="75"/>
    </row>
    <row r="65" spans="1:13" x14ac:dyDescent="0.2">
      <c r="A65" s="37">
        <v>1619940703</v>
      </c>
      <c r="B65" s="37" t="s">
        <v>213</v>
      </c>
      <c r="C65" s="94">
        <v>34536</v>
      </c>
      <c r="D65" s="71">
        <v>10.5</v>
      </c>
      <c r="F65" s="71">
        <f t="shared" si="1"/>
        <v>3.2004000000000001</v>
      </c>
      <c r="G65" s="71">
        <f t="shared" si="2"/>
        <v>43.237195693268887</v>
      </c>
    </row>
    <row r="66" spans="1:13" x14ac:dyDescent="0.2">
      <c r="A66" s="37">
        <v>1619940704</v>
      </c>
      <c r="B66" s="37" t="s">
        <v>213</v>
      </c>
      <c r="C66" s="94">
        <v>34543</v>
      </c>
      <c r="D66" s="71">
        <v>8.5</v>
      </c>
      <c r="F66" s="71">
        <f t="shared" si="1"/>
        <v>2.5908000000000002</v>
      </c>
      <c r="G66" s="71">
        <f t="shared" si="2"/>
        <v>46.28215973301333</v>
      </c>
      <c r="I66" s="71">
        <v>0.66</v>
      </c>
      <c r="K66" s="71">
        <f>(9.81*(LN(I66)))+30.6</f>
        <v>26.523793494736061</v>
      </c>
    </row>
    <row r="67" spans="1:13" x14ac:dyDescent="0.2">
      <c r="A67" s="37">
        <v>1619940801</v>
      </c>
      <c r="B67" s="37" t="s">
        <v>213</v>
      </c>
      <c r="C67" s="94">
        <v>34549</v>
      </c>
      <c r="D67" s="71">
        <v>10.5</v>
      </c>
      <c r="F67" s="71">
        <f t="shared" ref="F67:F163" si="3">D67*0.3048</f>
        <v>3.2004000000000001</v>
      </c>
      <c r="G67" s="71">
        <f t="shared" si="2"/>
        <v>43.237195693268887</v>
      </c>
      <c r="L67" s="75"/>
      <c r="M67" s="75"/>
    </row>
    <row r="68" spans="1:13" x14ac:dyDescent="0.2">
      <c r="A68" s="37">
        <v>1619940802</v>
      </c>
      <c r="B68" s="37" t="s">
        <v>213</v>
      </c>
      <c r="C68" s="94">
        <v>34557</v>
      </c>
      <c r="D68" s="71">
        <v>12</v>
      </c>
      <c r="F68" s="71">
        <f t="shared" si="3"/>
        <v>3.6576000000000004</v>
      </c>
      <c r="G68" s="71">
        <f t="shared" si="2"/>
        <v>41.313008325549511</v>
      </c>
      <c r="I68" s="71">
        <v>0.78</v>
      </c>
      <c r="K68" s="71">
        <f>(9.81*(LN(I68)))+30.6</f>
        <v>28.16259406528172</v>
      </c>
    </row>
    <row r="69" spans="1:13" x14ac:dyDescent="0.2">
      <c r="A69" s="37">
        <v>1619940803</v>
      </c>
      <c r="B69" s="37" t="s">
        <v>213</v>
      </c>
      <c r="C69" s="94">
        <v>34565</v>
      </c>
      <c r="D69" s="71">
        <v>8.5</v>
      </c>
      <c r="F69" s="71">
        <f t="shared" si="3"/>
        <v>2.5908000000000002</v>
      </c>
      <c r="G69" s="71">
        <f t="shared" si="2"/>
        <v>46.28215973301333</v>
      </c>
      <c r="L69" s="75"/>
      <c r="M69" s="75"/>
    </row>
    <row r="70" spans="1:13" x14ac:dyDescent="0.2">
      <c r="A70" s="37">
        <v>1619940804</v>
      </c>
      <c r="B70" s="37" t="s">
        <v>213</v>
      </c>
      <c r="C70" s="94">
        <v>34571</v>
      </c>
      <c r="D70" s="71">
        <v>8</v>
      </c>
      <c r="F70" s="71">
        <f t="shared" si="3"/>
        <v>2.4384000000000001</v>
      </c>
      <c r="G70" s="71">
        <f t="shared" si="2"/>
        <v>47.155760533388161</v>
      </c>
      <c r="I70" s="71">
        <v>0.36</v>
      </c>
      <c r="K70" s="71">
        <f>(9.81*(LN(I70)))+30.6</f>
        <v>20.577601261711266</v>
      </c>
    </row>
    <row r="71" spans="1:13" x14ac:dyDescent="0.2">
      <c r="A71" s="37">
        <v>1619940901</v>
      </c>
      <c r="B71" s="37" t="s">
        <v>213</v>
      </c>
      <c r="C71" s="94">
        <v>34579</v>
      </c>
      <c r="D71" s="71">
        <v>10</v>
      </c>
      <c r="F71" s="71">
        <f t="shared" si="3"/>
        <v>3.048</v>
      </c>
      <c r="G71" s="71">
        <f t="shared" si="2"/>
        <v>43.940261958950401</v>
      </c>
      <c r="L71" s="75"/>
      <c r="M71" s="75"/>
    </row>
    <row r="72" spans="1:13" x14ac:dyDescent="0.2">
      <c r="A72" s="37">
        <v>1619940902</v>
      </c>
      <c r="B72" s="37" t="s">
        <v>213</v>
      </c>
      <c r="C72" s="94">
        <v>34585</v>
      </c>
      <c r="D72" s="71">
        <v>11.5</v>
      </c>
      <c r="F72" s="71">
        <f t="shared" si="3"/>
        <v>3.5052000000000003</v>
      </c>
      <c r="G72" s="71">
        <f t="shared" si="2"/>
        <v>41.926292369324358</v>
      </c>
      <c r="I72" s="71">
        <v>9.4E-2</v>
      </c>
      <c r="K72" s="71">
        <f>(9.81*(LN(I72)))+30.6</f>
        <v>7.4046425272539764</v>
      </c>
    </row>
    <row r="73" spans="1:13" x14ac:dyDescent="0.2">
      <c r="A73" s="37">
        <v>1619940903</v>
      </c>
      <c r="B73" s="37" t="s">
        <v>213</v>
      </c>
      <c r="C73" s="94">
        <v>34591</v>
      </c>
      <c r="D73" s="71">
        <v>13.5</v>
      </c>
      <c r="F73" s="71">
        <f t="shared" si="3"/>
        <v>4.1147999999999998</v>
      </c>
      <c r="G73" s="71">
        <f t="shared" si="2"/>
        <v>39.615754781741025</v>
      </c>
      <c r="L73" s="75"/>
      <c r="M73" s="75"/>
    </row>
    <row r="74" spans="1:13" x14ac:dyDescent="0.2">
      <c r="A74" s="37">
        <v>1619940904</v>
      </c>
      <c r="B74" s="37" t="s">
        <v>213</v>
      </c>
      <c r="C74" s="94">
        <v>34597</v>
      </c>
      <c r="D74" s="71">
        <v>14.5</v>
      </c>
      <c r="F74" s="71">
        <f t="shared" si="3"/>
        <v>4.4196</v>
      </c>
      <c r="G74" s="71">
        <f t="shared" si="2"/>
        <v>38.586031110758313</v>
      </c>
    </row>
    <row r="75" spans="1:13" x14ac:dyDescent="0.2">
      <c r="A75" s="37">
        <v>1619941001</v>
      </c>
      <c r="B75" s="37" t="s">
        <v>213</v>
      </c>
      <c r="C75" s="94">
        <v>34608</v>
      </c>
      <c r="D75" s="71">
        <v>14</v>
      </c>
      <c r="E75" s="71">
        <f>AVERAGE(D58:D70)</f>
        <v>13.653846153846153</v>
      </c>
      <c r="F75" s="71">
        <f t="shared" si="3"/>
        <v>4.2671999999999999</v>
      </c>
      <c r="G75" s="71">
        <f t="shared" si="2"/>
        <v>39.091697029238723</v>
      </c>
      <c r="H75" s="71">
        <f>AVERAGE(G58:G70)</f>
        <v>40.304251192060114</v>
      </c>
      <c r="J75" s="71">
        <f>AVERAGE(I58:I70)</f>
        <v>0.43557142857142855</v>
      </c>
      <c r="L75" s="71">
        <f>AVERAGE(K58:K70)</f>
        <v>20.957236580575955</v>
      </c>
      <c r="M75" s="71">
        <f>AVERAGE(L75,H75)</f>
        <v>30.630743886318037</v>
      </c>
    </row>
    <row r="76" spans="1:13" x14ac:dyDescent="0.2">
      <c r="A76" s="37">
        <v>1619950501</v>
      </c>
      <c r="B76" s="37" t="s">
        <v>213</v>
      </c>
      <c r="C76" s="94">
        <v>34847</v>
      </c>
      <c r="D76" s="71">
        <v>23.5</v>
      </c>
      <c r="F76" s="71">
        <f t="shared" si="3"/>
        <v>7.1628000000000007</v>
      </c>
      <c r="G76" s="71">
        <f t="shared" si="2"/>
        <v>31.628137080221464</v>
      </c>
    </row>
    <row r="77" spans="1:13" x14ac:dyDescent="0.2">
      <c r="A77" s="37">
        <v>1619950601</v>
      </c>
      <c r="B77" s="37" t="s">
        <v>213</v>
      </c>
      <c r="C77" s="94">
        <v>34859</v>
      </c>
      <c r="D77" s="71">
        <v>18.5</v>
      </c>
      <c r="F77" s="71">
        <f t="shared" si="3"/>
        <v>5.6388000000000007</v>
      </c>
      <c r="G77" s="71">
        <f t="shared" si="2"/>
        <v>35.075436899660133</v>
      </c>
      <c r="I77" s="71">
        <v>0.55000000000000004</v>
      </c>
      <c r="K77" s="71">
        <f>(9.81*(LN(I77)))+30.6</f>
        <v>24.735219022587366</v>
      </c>
    </row>
    <row r="78" spans="1:13" x14ac:dyDescent="0.2">
      <c r="A78" s="37">
        <v>1619950602</v>
      </c>
      <c r="B78" s="37" t="s">
        <v>213</v>
      </c>
      <c r="C78" s="94">
        <v>34867</v>
      </c>
      <c r="D78" s="71">
        <v>15.5</v>
      </c>
      <c r="F78" s="71">
        <f t="shared" si="3"/>
        <v>4.7244000000000002</v>
      </c>
      <c r="G78" s="71">
        <f t="shared" si="2"/>
        <v>37.625008404232446</v>
      </c>
    </row>
    <row r="79" spans="1:13" x14ac:dyDescent="0.2">
      <c r="A79" s="37">
        <v>1619950603</v>
      </c>
      <c r="B79" s="37" t="s">
        <v>213</v>
      </c>
      <c r="C79" s="94">
        <v>34874</v>
      </c>
      <c r="D79" s="71">
        <v>15.5</v>
      </c>
      <c r="F79" s="71">
        <f t="shared" si="3"/>
        <v>4.7244000000000002</v>
      </c>
      <c r="G79" s="71">
        <f t="shared" si="2"/>
        <v>37.625008404232446</v>
      </c>
      <c r="I79" s="71">
        <v>0</v>
      </c>
      <c r="K79" s="71">
        <v>0</v>
      </c>
    </row>
    <row r="80" spans="1:13" x14ac:dyDescent="0.2">
      <c r="A80" s="37">
        <v>1619950701</v>
      </c>
      <c r="B80" s="37" t="s">
        <v>213</v>
      </c>
      <c r="C80" s="94">
        <v>34881</v>
      </c>
      <c r="D80" s="71">
        <v>12.5</v>
      </c>
      <c r="F80" s="71">
        <f t="shared" si="3"/>
        <v>3.81</v>
      </c>
      <c r="G80" s="71">
        <f t="shared" ref="G80:G143" si="4" xml:space="preserve"> 60-(14.41*(LN(F80)))</f>
        <v>40.724763384512634</v>
      </c>
    </row>
    <row r="81" spans="1:13" x14ac:dyDescent="0.2">
      <c r="A81" s="37">
        <v>1619950702</v>
      </c>
      <c r="B81" s="37" t="s">
        <v>213</v>
      </c>
      <c r="C81" s="94">
        <v>34890</v>
      </c>
      <c r="D81" s="71">
        <v>11.5</v>
      </c>
      <c r="F81" s="71">
        <f t="shared" si="3"/>
        <v>3.5052000000000003</v>
      </c>
      <c r="G81" s="71">
        <f t="shared" si="4"/>
        <v>41.926292369324358</v>
      </c>
      <c r="I81" s="71">
        <v>0</v>
      </c>
      <c r="K81" s="71">
        <v>0</v>
      </c>
    </row>
    <row r="82" spans="1:13" x14ac:dyDescent="0.2">
      <c r="A82" s="37">
        <v>1619950703</v>
      </c>
      <c r="B82" s="37" t="s">
        <v>213</v>
      </c>
      <c r="C82" s="94">
        <v>34897</v>
      </c>
      <c r="D82" s="71">
        <v>10.5</v>
      </c>
      <c r="F82" s="71">
        <f t="shared" si="3"/>
        <v>3.2004000000000001</v>
      </c>
      <c r="G82" s="71">
        <f t="shared" si="4"/>
        <v>43.237195693268887</v>
      </c>
    </row>
    <row r="83" spans="1:13" x14ac:dyDescent="0.2">
      <c r="A83" s="37">
        <v>1619950704</v>
      </c>
      <c r="B83" s="37" t="s">
        <v>213</v>
      </c>
      <c r="C83" s="94">
        <v>34905</v>
      </c>
      <c r="D83" s="71">
        <v>9.5</v>
      </c>
      <c r="F83" s="71">
        <f t="shared" si="3"/>
        <v>2.8956</v>
      </c>
      <c r="G83" s="71">
        <f t="shared" si="4"/>
        <v>44.679398331074999</v>
      </c>
      <c r="I83" s="71">
        <v>0.18</v>
      </c>
      <c r="K83" s="71">
        <f>(9.81*(LN(I83)))+30.6</f>
        <v>13.777827420418202</v>
      </c>
    </row>
    <row r="84" spans="1:13" x14ac:dyDescent="0.2">
      <c r="A84" s="37">
        <v>1619950801</v>
      </c>
      <c r="B84" s="37" t="s">
        <v>213</v>
      </c>
      <c r="C84" s="94">
        <v>34912</v>
      </c>
      <c r="D84" s="71">
        <v>9</v>
      </c>
      <c r="F84" s="71">
        <f t="shared" si="3"/>
        <v>2.7432000000000003</v>
      </c>
      <c r="G84" s="71">
        <f t="shared" si="4"/>
        <v>45.458506989579675</v>
      </c>
    </row>
    <row r="85" spans="1:13" x14ac:dyDescent="0.2">
      <c r="A85" s="37">
        <v>1619950802</v>
      </c>
      <c r="B85" s="37" t="s">
        <v>213</v>
      </c>
      <c r="C85" s="94">
        <v>34921</v>
      </c>
      <c r="D85" s="71">
        <v>9.5</v>
      </c>
      <c r="F85" s="71">
        <f t="shared" si="3"/>
        <v>2.8956</v>
      </c>
      <c r="G85" s="71">
        <f t="shared" si="4"/>
        <v>44.679398331074999</v>
      </c>
      <c r="I85" s="71">
        <v>0</v>
      </c>
      <c r="K85" s="71">
        <v>0</v>
      </c>
    </row>
    <row r="86" spans="1:13" x14ac:dyDescent="0.2">
      <c r="A86" s="37">
        <v>1619950803</v>
      </c>
      <c r="B86" s="37" t="s">
        <v>213</v>
      </c>
      <c r="C86" s="94">
        <v>34929</v>
      </c>
      <c r="D86" s="71">
        <v>9</v>
      </c>
      <c r="F86" s="71">
        <f t="shared" si="3"/>
        <v>2.7432000000000003</v>
      </c>
      <c r="G86" s="71">
        <f t="shared" si="4"/>
        <v>45.458506989579675</v>
      </c>
    </row>
    <row r="87" spans="1:13" x14ac:dyDescent="0.2">
      <c r="A87" s="37">
        <v>1619950804</v>
      </c>
      <c r="B87" s="37" t="s">
        <v>213</v>
      </c>
      <c r="C87" s="94">
        <v>34936</v>
      </c>
      <c r="D87" s="71">
        <v>10</v>
      </c>
      <c r="F87" s="71">
        <f t="shared" si="3"/>
        <v>3.048</v>
      </c>
      <c r="G87" s="71">
        <f t="shared" si="4"/>
        <v>43.940261958950401</v>
      </c>
      <c r="I87" s="71">
        <v>0</v>
      </c>
      <c r="K87" s="71">
        <v>0</v>
      </c>
    </row>
    <row r="88" spans="1:13" x14ac:dyDescent="0.2">
      <c r="A88" s="37">
        <v>1619950901</v>
      </c>
      <c r="B88" s="37" t="s">
        <v>213</v>
      </c>
      <c r="C88" s="94">
        <v>34943</v>
      </c>
      <c r="D88" s="71">
        <v>10.5</v>
      </c>
      <c r="F88" s="71">
        <f t="shared" si="3"/>
        <v>3.2004000000000001</v>
      </c>
      <c r="G88" s="71">
        <f t="shared" si="4"/>
        <v>43.237195693268887</v>
      </c>
    </row>
    <row r="89" spans="1:13" x14ac:dyDescent="0.2">
      <c r="A89" s="37">
        <v>1619950902</v>
      </c>
      <c r="B89" s="37" t="s">
        <v>213</v>
      </c>
      <c r="C89" s="94">
        <v>34950</v>
      </c>
      <c r="D89" s="71">
        <v>10</v>
      </c>
      <c r="F89" s="71">
        <f t="shared" si="3"/>
        <v>3.048</v>
      </c>
      <c r="G89" s="71">
        <f t="shared" si="4"/>
        <v>43.940261958950401</v>
      </c>
      <c r="I89" s="71">
        <v>0</v>
      </c>
      <c r="K89" s="71">
        <v>0</v>
      </c>
    </row>
    <row r="90" spans="1:13" x14ac:dyDescent="0.2">
      <c r="A90" s="37">
        <v>1619950903</v>
      </c>
      <c r="B90" s="37" t="s">
        <v>213</v>
      </c>
      <c r="C90" s="94">
        <v>34967</v>
      </c>
      <c r="D90" s="71">
        <v>10.5</v>
      </c>
      <c r="F90" s="71">
        <f t="shared" si="3"/>
        <v>3.2004000000000001</v>
      </c>
      <c r="G90" s="71">
        <f t="shared" si="4"/>
        <v>43.237195693268887</v>
      </c>
    </row>
    <row r="91" spans="1:13" x14ac:dyDescent="0.2">
      <c r="A91" s="37">
        <v>1619951001</v>
      </c>
      <c r="B91" s="37" t="s">
        <v>213</v>
      </c>
      <c r="C91" s="94">
        <v>34978</v>
      </c>
      <c r="D91" s="71">
        <v>10.5</v>
      </c>
      <c r="E91" s="71">
        <f>AVERAGE(D77:D87)</f>
        <v>11.909090909090908</v>
      </c>
      <c r="F91" s="71">
        <f t="shared" si="3"/>
        <v>3.2004000000000001</v>
      </c>
      <c r="G91" s="71">
        <f t="shared" si="4"/>
        <v>43.237195693268887</v>
      </c>
      <c r="H91" s="71">
        <f>AVERAGE(G77:G87)</f>
        <v>41.857252523226428</v>
      </c>
      <c r="I91" s="71">
        <v>0</v>
      </c>
      <c r="J91" s="71">
        <f>AVERAGE(I77:I87)</f>
        <v>0.12166666666666666</v>
      </c>
      <c r="K91" s="71">
        <v>0</v>
      </c>
      <c r="L91" s="71">
        <f>AVERAGE(K77:K87)</f>
        <v>6.4188410738342609</v>
      </c>
      <c r="M91" s="71">
        <f>AVERAGE(L91,H91)</f>
        <v>24.138046798530343</v>
      </c>
    </row>
    <row r="92" spans="1:13" x14ac:dyDescent="0.2">
      <c r="A92" s="37">
        <v>1619960501</v>
      </c>
      <c r="B92" s="37" t="s">
        <v>213</v>
      </c>
      <c r="C92" s="94">
        <v>35214</v>
      </c>
      <c r="D92" s="71">
        <v>26.5</v>
      </c>
      <c r="F92" s="71">
        <f t="shared" si="3"/>
        <v>8.0772000000000013</v>
      </c>
      <c r="G92" s="71">
        <f t="shared" si="4"/>
        <v>29.89685754657733</v>
      </c>
      <c r="I92" s="71">
        <v>0.05</v>
      </c>
      <c r="K92" s="71">
        <f t="shared" ref="K92:K99" si="5">(9.81*(LN(I92)))+30.6</f>
        <v>1.2118663964353509</v>
      </c>
    </row>
    <row r="93" spans="1:13" x14ac:dyDescent="0.2">
      <c r="A93" s="37">
        <v>1619960601</v>
      </c>
      <c r="B93" s="37" t="s">
        <v>213</v>
      </c>
      <c r="C93" s="94">
        <v>35221</v>
      </c>
      <c r="D93" s="71">
        <v>23.5</v>
      </c>
      <c r="F93" s="71">
        <f t="shared" si="3"/>
        <v>7.1628000000000007</v>
      </c>
      <c r="G93" s="71">
        <f t="shared" si="4"/>
        <v>31.628137080221464</v>
      </c>
      <c r="I93" s="71">
        <v>0.05</v>
      </c>
      <c r="K93" s="71">
        <f t="shared" si="5"/>
        <v>1.2118663964353509</v>
      </c>
    </row>
    <row r="94" spans="1:13" x14ac:dyDescent="0.2">
      <c r="A94" s="37">
        <v>1619960602</v>
      </c>
      <c r="B94" s="37" t="s">
        <v>213</v>
      </c>
      <c r="C94" s="94">
        <v>35229</v>
      </c>
      <c r="D94" s="71">
        <v>21</v>
      </c>
      <c r="F94" s="71">
        <f t="shared" si="3"/>
        <v>6.4008000000000003</v>
      </c>
      <c r="G94" s="71">
        <f t="shared" si="4"/>
        <v>33.248944821400073</v>
      </c>
    </row>
    <row r="95" spans="1:13" x14ac:dyDescent="0.2">
      <c r="A95" s="37">
        <v>1619960603</v>
      </c>
      <c r="B95" s="37" t="s">
        <v>213</v>
      </c>
      <c r="C95" s="94">
        <v>35237</v>
      </c>
      <c r="D95" s="71">
        <v>22.5</v>
      </c>
      <c r="F95" s="71">
        <f t="shared" si="3"/>
        <v>6.8580000000000005</v>
      </c>
      <c r="G95" s="71">
        <f t="shared" si="4"/>
        <v>32.254757543273101</v>
      </c>
      <c r="I95" s="71">
        <v>0.12</v>
      </c>
      <c r="K95" s="71">
        <f t="shared" si="5"/>
        <v>9.8002147098771069</v>
      </c>
    </row>
    <row r="96" spans="1:13" x14ac:dyDescent="0.2">
      <c r="A96" s="37">
        <v>1619960604</v>
      </c>
      <c r="B96" s="37" t="s">
        <v>213</v>
      </c>
      <c r="C96" s="94">
        <v>35243</v>
      </c>
      <c r="D96" s="71">
        <v>16</v>
      </c>
      <c r="F96" s="71">
        <f t="shared" si="3"/>
        <v>4.8768000000000002</v>
      </c>
      <c r="G96" s="71">
        <f t="shared" si="4"/>
        <v>37.167509661519347</v>
      </c>
    </row>
    <row r="97" spans="1:13" x14ac:dyDescent="0.2">
      <c r="A97" s="37">
        <v>1619960701</v>
      </c>
      <c r="B97" s="37" t="s">
        <v>213</v>
      </c>
      <c r="C97" s="94">
        <v>35250</v>
      </c>
      <c r="D97" s="71">
        <v>13.5</v>
      </c>
      <c r="F97" s="71">
        <f t="shared" si="3"/>
        <v>4.1147999999999998</v>
      </c>
      <c r="G97" s="71">
        <f t="shared" si="4"/>
        <v>39.615754781741025</v>
      </c>
      <c r="I97" s="71">
        <v>0.47</v>
      </c>
      <c r="K97" s="71">
        <f t="shared" si="5"/>
        <v>23.1932284482325</v>
      </c>
    </row>
    <row r="98" spans="1:13" x14ac:dyDescent="0.2">
      <c r="A98" s="37">
        <v>1619960702</v>
      </c>
      <c r="B98" s="37" t="s">
        <v>213</v>
      </c>
      <c r="C98" s="94">
        <v>35258</v>
      </c>
      <c r="D98" s="71">
        <v>14</v>
      </c>
      <c r="F98" s="71">
        <f t="shared" si="3"/>
        <v>4.2671999999999999</v>
      </c>
      <c r="G98" s="71">
        <f t="shared" si="4"/>
        <v>39.091697029238723</v>
      </c>
    </row>
    <row r="99" spans="1:13" x14ac:dyDescent="0.2">
      <c r="A99" s="37">
        <v>1619960703</v>
      </c>
      <c r="B99" s="37" t="s">
        <v>213</v>
      </c>
      <c r="C99" s="94">
        <v>35266</v>
      </c>
      <c r="D99" s="71">
        <v>12.5</v>
      </c>
      <c r="F99" s="71">
        <f t="shared" si="3"/>
        <v>3.81</v>
      </c>
      <c r="G99" s="71">
        <f t="shared" si="4"/>
        <v>40.724763384512634</v>
      </c>
      <c r="I99" s="71">
        <v>0.21</v>
      </c>
      <c r="K99" s="71">
        <f t="shared" si="5"/>
        <v>15.290045589523604</v>
      </c>
    </row>
    <row r="100" spans="1:13" x14ac:dyDescent="0.2">
      <c r="A100" s="37">
        <v>1619960704</v>
      </c>
      <c r="B100" s="37" t="s">
        <v>213</v>
      </c>
      <c r="C100" s="94">
        <v>35273</v>
      </c>
      <c r="D100" s="71">
        <v>11</v>
      </c>
      <c r="F100" s="71">
        <f t="shared" si="3"/>
        <v>3.3528000000000002</v>
      </c>
      <c r="G100" s="71">
        <f t="shared" si="4"/>
        <v>42.566842267970074</v>
      </c>
    </row>
    <row r="101" spans="1:13" x14ac:dyDescent="0.2">
      <c r="A101" s="37">
        <v>1619960801</v>
      </c>
      <c r="B101" s="37" t="s">
        <v>213</v>
      </c>
      <c r="C101" s="94">
        <v>35278</v>
      </c>
      <c r="D101" s="71">
        <v>11</v>
      </c>
      <c r="F101" s="71">
        <f t="shared" si="3"/>
        <v>3.3528000000000002</v>
      </c>
      <c r="G101" s="71">
        <f t="shared" si="4"/>
        <v>42.566842267970074</v>
      </c>
    </row>
    <row r="102" spans="1:13" x14ac:dyDescent="0.2">
      <c r="A102" s="37">
        <v>1619960802</v>
      </c>
      <c r="B102" s="37" t="s">
        <v>213</v>
      </c>
      <c r="C102" s="94">
        <v>35285</v>
      </c>
      <c r="D102" s="71">
        <v>10.5</v>
      </c>
      <c r="F102" s="71">
        <f t="shared" si="3"/>
        <v>3.2004000000000001</v>
      </c>
      <c r="G102" s="71">
        <f t="shared" si="4"/>
        <v>43.237195693268887</v>
      </c>
    </row>
    <row r="103" spans="1:13" x14ac:dyDescent="0.2">
      <c r="A103" s="37">
        <v>1619960803</v>
      </c>
      <c r="B103" s="37" t="s">
        <v>213</v>
      </c>
      <c r="C103" s="94">
        <v>35293</v>
      </c>
      <c r="D103" s="71">
        <v>13</v>
      </c>
      <c r="F103" s="71">
        <f t="shared" si="3"/>
        <v>3.9624000000000001</v>
      </c>
      <c r="G103" s="71">
        <f t="shared" si="4"/>
        <v>40.159592907973853</v>
      </c>
      <c r="I103" s="71">
        <v>0.1</v>
      </c>
      <c r="K103" s="71">
        <f>(9.81*(LN(I103)))+30.6</f>
        <v>8.0116402377284146</v>
      </c>
    </row>
    <row r="104" spans="1:13" x14ac:dyDescent="0.2">
      <c r="A104" s="37">
        <v>1619960804</v>
      </c>
      <c r="B104" s="37" t="s">
        <v>213</v>
      </c>
      <c r="C104" s="94">
        <v>35300</v>
      </c>
      <c r="D104" s="71">
        <v>12.5</v>
      </c>
      <c r="F104" s="71">
        <f t="shared" si="3"/>
        <v>3.81</v>
      </c>
      <c r="G104" s="71">
        <f t="shared" si="4"/>
        <v>40.724763384512634</v>
      </c>
    </row>
    <row r="105" spans="1:13" x14ac:dyDescent="0.2">
      <c r="A105" s="37">
        <v>1619960805</v>
      </c>
      <c r="B105" s="37" t="s">
        <v>213</v>
      </c>
      <c r="C105" s="94">
        <v>35306</v>
      </c>
      <c r="D105" s="71">
        <v>13</v>
      </c>
      <c r="F105" s="71">
        <f t="shared" si="3"/>
        <v>3.9624000000000001</v>
      </c>
      <c r="G105" s="71">
        <f t="shared" si="4"/>
        <v>40.159592907973853</v>
      </c>
      <c r="I105" s="71">
        <v>0.1</v>
      </c>
      <c r="K105" s="71">
        <f>(9.81*(LN(I105)))+30.6</f>
        <v>8.0116402377284146</v>
      </c>
    </row>
    <row r="106" spans="1:13" x14ac:dyDescent="0.2">
      <c r="A106" s="37">
        <v>1619960901</v>
      </c>
      <c r="B106" s="37" t="s">
        <v>213</v>
      </c>
      <c r="C106" s="94">
        <v>35314</v>
      </c>
      <c r="D106" s="71">
        <v>13.5</v>
      </c>
      <c r="F106" s="71">
        <f t="shared" si="3"/>
        <v>4.1147999999999998</v>
      </c>
      <c r="G106" s="71">
        <f t="shared" si="4"/>
        <v>39.615754781741025</v>
      </c>
    </row>
    <row r="107" spans="1:13" x14ac:dyDescent="0.2">
      <c r="A107" s="37">
        <v>1619960902</v>
      </c>
      <c r="B107" s="37" t="s">
        <v>213</v>
      </c>
      <c r="C107" s="94">
        <v>35320</v>
      </c>
      <c r="D107" s="71">
        <v>13.5</v>
      </c>
      <c r="F107" s="71">
        <f t="shared" si="3"/>
        <v>4.1147999999999998</v>
      </c>
      <c r="G107" s="71">
        <f t="shared" si="4"/>
        <v>39.615754781741025</v>
      </c>
      <c r="I107" s="71">
        <v>0.1</v>
      </c>
      <c r="K107" s="71">
        <f>(9.81*(LN(I107)))+30.6</f>
        <v>8.0116402377284146</v>
      </c>
    </row>
    <row r="108" spans="1:13" x14ac:dyDescent="0.2">
      <c r="A108" s="37">
        <v>1619960903</v>
      </c>
      <c r="B108" s="37" t="s">
        <v>213</v>
      </c>
      <c r="C108" s="94">
        <v>35325</v>
      </c>
      <c r="D108" s="71">
        <v>13</v>
      </c>
      <c r="E108" s="71">
        <f>AVERAGE(D93:D105)</f>
        <v>14.923076923076923</v>
      </c>
      <c r="F108" s="71">
        <f t="shared" si="3"/>
        <v>3.9624000000000001</v>
      </c>
      <c r="G108" s="71">
        <f t="shared" si="4"/>
        <v>40.159592907973853</v>
      </c>
      <c r="H108" s="71">
        <f>AVERAGE(G93:G105)</f>
        <v>38.703568748582754</v>
      </c>
      <c r="J108" s="71">
        <f>AVERAGE(I93:I105)</f>
        <v>0.17499999999999996</v>
      </c>
      <c r="L108" s="71">
        <f>AVERAGE(K93:K105)</f>
        <v>10.919772603254231</v>
      </c>
      <c r="M108" s="71">
        <f>AVERAGE(L108,H108)</f>
        <v>24.811670675918492</v>
      </c>
    </row>
    <row r="109" spans="1:13" x14ac:dyDescent="0.2">
      <c r="A109" s="37">
        <v>1619970601</v>
      </c>
      <c r="B109" s="37" t="s">
        <v>213</v>
      </c>
      <c r="C109" s="94">
        <v>35584</v>
      </c>
      <c r="D109" s="71">
        <v>26</v>
      </c>
      <c r="F109" s="71">
        <f t="shared" si="3"/>
        <v>7.9248000000000003</v>
      </c>
      <c r="G109" s="71">
        <f t="shared" si="4"/>
        <v>30.171342036105038</v>
      </c>
    </row>
    <row r="110" spans="1:13" x14ac:dyDescent="0.2">
      <c r="A110" s="37">
        <v>1619970602</v>
      </c>
      <c r="B110" s="37" t="s">
        <v>213</v>
      </c>
      <c r="C110" s="94">
        <v>35592</v>
      </c>
      <c r="D110" s="71">
        <v>23</v>
      </c>
      <c r="F110" s="71">
        <f t="shared" si="3"/>
        <v>7.0104000000000006</v>
      </c>
      <c r="G110" s="71">
        <f t="shared" si="4"/>
        <v>31.938041497455547</v>
      </c>
      <c r="I110" s="71">
        <v>0.1</v>
      </c>
      <c r="K110" s="71">
        <f>(9.81*(LN(I110)))+30.6</f>
        <v>8.0116402377284146</v>
      </c>
    </row>
    <row r="111" spans="1:13" x14ac:dyDescent="0.2">
      <c r="A111" s="37">
        <v>1619970603</v>
      </c>
      <c r="B111" s="37" t="s">
        <v>213</v>
      </c>
      <c r="C111" s="94">
        <v>35599</v>
      </c>
      <c r="D111" s="71">
        <v>21</v>
      </c>
      <c r="F111" s="71">
        <f t="shared" si="3"/>
        <v>6.4008000000000003</v>
      </c>
      <c r="G111" s="71">
        <f t="shared" si="4"/>
        <v>33.248944821400073</v>
      </c>
    </row>
    <row r="112" spans="1:13" x14ac:dyDescent="0.2">
      <c r="A112" s="37">
        <v>1619970604</v>
      </c>
      <c r="B112" s="37" t="s">
        <v>213</v>
      </c>
      <c r="C112" s="94">
        <v>35607</v>
      </c>
      <c r="D112" s="71">
        <v>18</v>
      </c>
      <c r="F112" s="71">
        <f t="shared" si="3"/>
        <v>5.4864000000000006</v>
      </c>
      <c r="G112" s="71">
        <f t="shared" si="4"/>
        <v>35.470256117710861</v>
      </c>
      <c r="I112" s="71">
        <v>0.1</v>
      </c>
      <c r="K112" s="71">
        <f>(9.81*(LN(I112)))+30.6</f>
        <v>8.0116402377284146</v>
      </c>
    </row>
    <row r="113" spans="1:13" x14ac:dyDescent="0.2">
      <c r="A113" s="37">
        <v>1619970701</v>
      </c>
      <c r="B113" s="37" t="s">
        <v>213</v>
      </c>
      <c r="C113" s="94">
        <v>35613</v>
      </c>
      <c r="D113" s="71">
        <v>15.5</v>
      </c>
      <c r="F113" s="71">
        <f t="shared" si="3"/>
        <v>4.7244000000000002</v>
      </c>
      <c r="G113" s="71">
        <f t="shared" si="4"/>
        <v>37.625008404232446</v>
      </c>
    </row>
    <row r="114" spans="1:13" x14ac:dyDescent="0.2">
      <c r="A114" s="37">
        <v>1619970702</v>
      </c>
      <c r="B114" s="37" t="s">
        <v>213</v>
      </c>
      <c r="C114" s="94">
        <v>35621</v>
      </c>
      <c r="D114" s="71">
        <v>12.5</v>
      </c>
      <c r="F114" s="71">
        <f t="shared" si="3"/>
        <v>3.81</v>
      </c>
      <c r="G114" s="71">
        <f t="shared" si="4"/>
        <v>40.724763384512634</v>
      </c>
      <c r="I114" s="71">
        <v>0.24</v>
      </c>
      <c r="K114" s="71">
        <f>(9.81*(LN(I114)))+30.6</f>
        <v>16.599988551170171</v>
      </c>
    </row>
    <row r="115" spans="1:13" x14ac:dyDescent="0.2">
      <c r="A115" s="37">
        <v>1619970703</v>
      </c>
      <c r="B115" s="37" t="s">
        <v>213</v>
      </c>
      <c r="C115" s="94">
        <v>35628</v>
      </c>
      <c r="D115" s="71">
        <v>15</v>
      </c>
      <c r="F115" s="71">
        <f t="shared" si="3"/>
        <v>4.5720000000000001</v>
      </c>
      <c r="G115" s="71">
        <f t="shared" si="4"/>
        <v>38.097509751111744</v>
      </c>
    </row>
    <row r="116" spans="1:13" x14ac:dyDescent="0.2">
      <c r="A116" s="37">
        <v>1619970704</v>
      </c>
      <c r="B116" s="37" t="s">
        <v>213</v>
      </c>
      <c r="C116" s="94">
        <v>35634</v>
      </c>
      <c r="D116" s="71">
        <v>14</v>
      </c>
      <c r="F116" s="71">
        <f t="shared" si="3"/>
        <v>4.2671999999999999</v>
      </c>
      <c r="G116" s="71">
        <f t="shared" si="4"/>
        <v>39.091697029238723</v>
      </c>
      <c r="I116" s="71">
        <v>0.1</v>
      </c>
      <c r="K116" s="71">
        <f>(9.81*(LN(I116)))+30.6</f>
        <v>8.0116402377284146</v>
      </c>
    </row>
    <row r="117" spans="1:13" x14ac:dyDescent="0.2">
      <c r="A117" s="37">
        <v>1619970705</v>
      </c>
      <c r="B117" s="37" t="s">
        <v>213</v>
      </c>
      <c r="C117" s="94">
        <v>35641</v>
      </c>
      <c r="D117" s="71">
        <v>14</v>
      </c>
      <c r="F117" s="71">
        <f t="shared" si="3"/>
        <v>4.2671999999999999</v>
      </c>
      <c r="G117" s="71">
        <f t="shared" si="4"/>
        <v>39.091697029238723</v>
      </c>
    </row>
    <row r="118" spans="1:13" x14ac:dyDescent="0.2">
      <c r="A118" s="37">
        <v>1619970801</v>
      </c>
      <c r="B118" s="37" t="s">
        <v>213</v>
      </c>
      <c r="C118" s="94">
        <v>35647</v>
      </c>
      <c r="D118" s="71">
        <v>12.5</v>
      </c>
      <c r="F118" s="71">
        <f t="shared" si="3"/>
        <v>3.81</v>
      </c>
      <c r="G118" s="71">
        <f t="shared" si="4"/>
        <v>40.724763384512634</v>
      </c>
      <c r="I118" s="71">
        <v>0.5</v>
      </c>
      <c r="K118" s="71">
        <f>(9.81*(LN(I118)))+30.6</f>
        <v>23.800226158706938</v>
      </c>
    </row>
    <row r="119" spans="1:13" x14ac:dyDescent="0.2">
      <c r="A119" s="37">
        <v>1619970802</v>
      </c>
      <c r="B119" s="37" t="s">
        <v>213</v>
      </c>
      <c r="C119" s="94">
        <v>35655</v>
      </c>
      <c r="D119" s="71">
        <v>13</v>
      </c>
      <c r="F119" s="71">
        <f t="shared" si="3"/>
        <v>3.9624000000000001</v>
      </c>
      <c r="G119" s="71">
        <f t="shared" si="4"/>
        <v>40.159592907973853</v>
      </c>
    </row>
    <row r="120" spans="1:13" x14ac:dyDescent="0.2">
      <c r="A120" s="37">
        <v>1619970803</v>
      </c>
      <c r="B120" s="37" t="s">
        <v>213</v>
      </c>
      <c r="C120" s="94">
        <v>35662</v>
      </c>
      <c r="D120" s="71">
        <v>12.5</v>
      </c>
      <c r="F120" s="71">
        <f t="shared" si="3"/>
        <v>3.81</v>
      </c>
      <c r="G120" s="71">
        <f t="shared" si="4"/>
        <v>40.724763384512634</v>
      </c>
      <c r="I120" s="71">
        <v>0.1</v>
      </c>
      <c r="K120" s="71">
        <f>(9.81*(LN(I120)))+30.6</f>
        <v>8.0116402377284146</v>
      </c>
    </row>
    <row r="121" spans="1:13" x14ac:dyDescent="0.2">
      <c r="A121" s="37">
        <v>1619970804</v>
      </c>
      <c r="B121" s="37" t="s">
        <v>213</v>
      </c>
      <c r="C121" s="94">
        <v>35668</v>
      </c>
      <c r="D121" s="71">
        <v>13.5</v>
      </c>
      <c r="F121" s="71">
        <f t="shared" si="3"/>
        <v>4.1147999999999998</v>
      </c>
      <c r="G121" s="71">
        <f t="shared" si="4"/>
        <v>39.615754781741025</v>
      </c>
    </row>
    <row r="122" spans="1:13" x14ac:dyDescent="0.2">
      <c r="A122" s="37">
        <v>1619970901</v>
      </c>
      <c r="B122" s="37" t="s">
        <v>213</v>
      </c>
      <c r="C122" s="94">
        <v>35675</v>
      </c>
      <c r="D122" s="71">
        <v>14</v>
      </c>
      <c r="F122" s="71">
        <f t="shared" si="3"/>
        <v>4.2671999999999999</v>
      </c>
      <c r="G122" s="71">
        <f t="shared" si="4"/>
        <v>39.091697029238723</v>
      </c>
      <c r="I122" s="71">
        <v>0.1</v>
      </c>
      <c r="K122" s="71">
        <f>(9.81*(LN(I122)))+30.6</f>
        <v>8.0116402377284146</v>
      </c>
    </row>
    <row r="123" spans="1:13" x14ac:dyDescent="0.2">
      <c r="A123" s="37">
        <v>1619970902</v>
      </c>
      <c r="B123" s="37" t="s">
        <v>213</v>
      </c>
      <c r="C123" s="94">
        <v>35683</v>
      </c>
      <c r="D123" s="71">
        <v>15</v>
      </c>
      <c r="F123" s="71">
        <f t="shared" si="3"/>
        <v>4.5720000000000001</v>
      </c>
      <c r="G123" s="71">
        <f t="shared" si="4"/>
        <v>38.097509751111744</v>
      </c>
    </row>
    <row r="124" spans="1:13" x14ac:dyDescent="0.2">
      <c r="A124" s="37">
        <v>1619970903</v>
      </c>
      <c r="B124" s="37" t="s">
        <v>213</v>
      </c>
      <c r="C124" s="94">
        <v>35691</v>
      </c>
      <c r="D124" s="71">
        <v>16.5</v>
      </c>
      <c r="F124" s="71">
        <f t="shared" si="3"/>
        <v>5.0292000000000003</v>
      </c>
      <c r="G124" s="71">
        <f t="shared" si="4"/>
        <v>36.724090060131431</v>
      </c>
      <c r="I124" s="71">
        <v>0.63</v>
      </c>
      <c r="K124" s="71">
        <f>(9.81*(LN(I124)))+30.6</f>
        <v>26.067432141357759</v>
      </c>
    </row>
    <row r="125" spans="1:13" x14ac:dyDescent="0.2">
      <c r="A125" s="37">
        <v>1619970904</v>
      </c>
      <c r="B125" s="37" t="s">
        <v>213</v>
      </c>
      <c r="C125" s="94">
        <v>35698</v>
      </c>
      <c r="D125" s="71">
        <v>15.5</v>
      </c>
      <c r="F125" s="71">
        <f t="shared" si="3"/>
        <v>4.7244000000000002</v>
      </c>
      <c r="G125" s="71">
        <f t="shared" si="4"/>
        <v>37.625008404232446</v>
      </c>
    </row>
    <row r="126" spans="1:13" x14ac:dyDescent="0.2">
      <c r="A126" s="37">
        <v>1619971001</v>
      </c>
      <c r="B126" s="37" t="s">
        <v>213</v>
      </c>
      <c r="C126" s="94">
        <v>35704</v>
      </c>
      <c r="D126" s="71">
        <v>17</v>
      </c>
      <c r="E126" s="71">
        <f>AVERAGE(D109:D121)</f>
        <v>16.192307692307693</v>
      </c>
      <c r="F126" s="71">
        <f t="shared" si="3"/>
        <v>5.1816000000000004</v>
      </c>
      <c r="G126" s="71">
        <f t="shared" si="4"/>
        <v>36.293908861144516</v>
      </c>
      <c r="H126" s="71">
        <f>AVERAGE(G109:G121)</f>
        <v>37.43724111767277</v>
      </c>
      <c r="J126" s="71">
        <f>AVERAGE(I109:I121)</f>
        <v>0.19000000000000003</v>
      </c>
      <c r="L126" s="71">
        <f>AVERAGE(K109:K121)</f>
        <v>12.074462610131794</v>
      </c>
      <c r="M126" s="71">
        <f>AVERAGE(L126,H126)</f>
        <v>24.755851863902283</v>
      </c>
    </row>
    <row r="127" spans="1:13" x14ac:dyDescent="0.2">
      <c r="A127" s="37">
        <v>1619980501</v>
      </c>
      <c r="B127" s="37" t="s">
        <v>213</v>
      </c>
      <c r="C127" s="94">
        <v>35938</v>
      </c>
      <c r="D127" s="71">
        <v>23</v>
      </c>
      <c r="F127" s="71">
        <f t="shared" si="3"/>
        <v>7.0104000000000006</v>
      </c>
      <c r="G127" s="71">
        <f t="shared" si="4"/>
        <v>31.938041497455547</v>
      </c>
    </row>
    <row r="128" spans="1:13" x14ac:dyDescent="0.2">
      <c r="A128" s="37">
        <v>1619980502</v>
      </c>
      <c r="B128" s="37" t="s">
        <v>213</v>
      </c>
      <c r="C128" s="94">
        <v>35944</v>
      </c>
      <c r="D128" s="71">
        <v>21</v>
      </c>
      <c r="F128" s="71">
        <f t="shared" si="3"/>
        <v>6.4008000000000003</v>
      </c>
      <c r="G128" s="71">
        <f t="shared" si="4"/>
        <v>33.248944821400073</v>
      </c>
    </row>
    <row r="129" spans="1:13" x14ac:dyDescent="0.2">
      <c r="A129" s="37">
        <v>1619980601</v>
      </c>
      <c r="B129" s="37" t="s">
        <v>213</v>
      </c>
      <c r="C129" s="94">
        <v>35954</v>
      </c>
      <c r="D129" s="71">
        <v>19</v>
      </c>
      <c r="F129" s="71">
        <f t="shared" si="3"/>
        <v>5.7911999999999999</v>
      </c>
      <c r="G129" s="71">
        <f t="shared" si="4"/>
        <v>34.691147459206192</v>
      </c>
      <c r="I129" s="71">
        <v>0.65</v>
      </c>
      <c r="K129" s="71">
        <f>(9.81*(LN(I129)))+30.6</f>
        <v>26.374019593133024</v>
      </c>
    </row>
    <row r="130" spans="1:13" x14ac:dyDescent="0.2">
      <c r="A130" s="37">
        <v>1619980602</v>
      </c>
      <c r="B130" s="37" t="s">
        <v>213</v>
      </c>
      <c r="C130" s="94">
        <v>35962</v>
      </c>
      <c r="D130" s="71">
        <v>14</v>
      </c>
      <c r="F130" s="71">
        <f t="shared" si="3"/>
        <v>4.2671999999999999</v>
      </c>
      <c r="G130" s="71">
        <f t="shared" si="4"/>
        <v>39.091697029238723</v>
      </c>
    </row>
    <row r="131" spans="1:13" x14ac:dyDescent="0.2">
      <c r="A131" s="37">
        <v>1619980603</v>
      </c>
      <c r="B131" s="37" t="s">
        <v>213</v>
      </c>
      <c r="C131" s="94">
        <v>35971</v>
      </c>
      <c r="D131" s="71">
        <v>13.5</v>
      </c>
      <c r="F131" s="71">
        <f t="shared" si="3"/>
        <v>4.1147999999999998</v>
      </c>
      <c r="G131" s="71">
        <f t="shared" si="4"/>
        <v>39.615754781741025</v>
      </c>
      <c r="I131" s="71" t="s">
        <v>200</v>
      </c>
      <c r="K131" s="71">
        <v>0</v>
      </c>
    </row>
    <row r="132" spans="1:13" x14ac:dyDescent="0.2">
      <c r="A132" s="37">
        <v>1619980701</v>
      </c>
      <c r="B132" s="37" t="s">
        <v>213</v>
      </c>
      <c r="C132" s="94">
        <v>35978</v>
      </c>
      <c r="D132" s="71">
        <v>13.5</v>
      </c>
      <c r="F132" s="71">
        <f t="shared" si="3"/>
        <v>4.1147999999999998</v>
      </c>
      <c r="G132" s="71">
        <f t="shared" si="4"/>
        <v>39.615754781741025</v>
      </c>
    </row>
    <row r="133" spans="1:13" x14ac:dyDescent="0.2">
      <c r="A133" s="37">
        <v>1619980702</v>
      </c>
      <c r="B133" s="37" t="s">
        <v>213</v>
      </c>
      <c r="C133" s="94">
        <v>35985</v>
      </c>
      <c r="D133" s="71">
        <v>14</v>
      </c>
      <c r="F133" s="71">
        <f t="shared" si="3"/>
        <v>4.2671999999999999</v>
      </c>
      <c r="G133" s="71">
        <f t="shared" si="4"/>
        <v>39.091697029238723</v>
      </c>
      <c r="I133" s="71">
        <v>0.52</v>
      </c>
      <c r="K133" s="71">
        <f>(9.81*(LN(I133)))+30.6</f>
        <v>24.184981354740628</v>
      </c>
    </row>
    <row r="134" spans="1:13" x14ac:dyDescent="0.2">
      <c r="A134" s="37">
        <v>1619980703</v>
      </c>
      <c r="B134" s="37" t="s">
        <v>213</v>
      </c>
      <c r="C134" s="94">
        <v>35992</v>
      </c>
      <c r="D134" s="71">
        <v>14.5</v>
      </c>
      <c r="F134" s="71">
        <f t="shared" si="3"/>
        <v>4.4196</v>
      </c>
      <c r="G134" s="71">
        <f t="shared" si="4"/>
        <v>38.586031110758313</v>
      </c>
    </row>
    <row r="135" spans="1:13" x14ac:dyDescent="0.2">
      <c r="A135" s="37">
        <v>1619980704</v>
      </c>
      <c r="B135" s="37" t="s">
        <v>213</v>
      </c>
      <c r="C135" s="94">
        <v>35999</v>
      </c>
      <c r="D135" s="71">
        <v>13.5</v>
      </c>
      <c r="F135" s="71">
        <f t="shared" si="3"/>
        <v>4.1147999999999998</v>
      </c>
      <c r="G135" s="71">
        <f t="shared" si="4"/>
        <v>39.615754781741025</v>
      </c>
      <c r="I135" s="71">
        <v>0.1</v>
      </c>
      <c r="K135" s="71">
        <f>(9.81*(LN(I135)))+30.6</f>
        <v>8.0116402377284146</v>
      </c>
    </row>
    <row r="136" spans="1:13" x14ac:dyDescent="0.2">
      <c r="A136" s="37">
        <v>1619980705</v>
      </c>
      <c r="B136" s="37" t="s">
        <v>213</v>
      </c>
      <c r="C136" s="94">
        <v>36005</v>
      </c>
      <c r="D136" s="71">
        <v>13.5</v>
      </c>
      <c r="F136" s="71">
        <f t="shared" si="3"/>
        <v>4.1147999999999998</v>
      </c>
      <c r="G136" s="71">
        <f t="shared" si="4"/>
        <v>39.615754781741025</v>
      </c>
    </row>
    <row r="137" spans="1:13" x14ac:dyDescent="0.2">
      <c r="A137" s="37">
        <v>1619980801</v>
      </c>
      <c r="B137" s="37" t="s">
        <v>213</v>
      </c>
      <c r="C137" s="94">
        <v>36014</v>
      </c>
      <c r="D137" s="71">
        <v>14.5</v>
      </c>
      <c r="F137" s="71">
        <f t="shared" si="3"/>
        <v>4.4196</v>
      </c>
      <c r="G137" s="71">
        <f t="shared" si="4"/>
        <v>38.586031110758313</v>
      </c>
      <c r="I137" s="71">
        <v>7.0000000000000007E-2</v>
      </c>
      <c r="K137" s="71">
        <f>(9.81*(LN(I137)))+30.6</f>
        <v>4.5126590376894491</v>
      </c>
    </row>
    <row r="138" spans="1:13" x14ac:dyDescent="0.2">
      <c r="A138" s="37">
        <v>1619980802</v>
      </c>
      <c r="B138" s="37" t="s">
        <v>213</v>
      </c>
      <c r="C138" s="94">
        <v>36021</v>
      </c>
      <c r="D138" s="71">
        <v>14.5</v>
      </c>
      <c r="F138" s="71">
        <f t="shared" si="3"/>
        <v>4.4196</v>
      </c>
      <c r="G138" s="71">
        <f t="shared" si="4"/>
        <v>38.586031110758313</v>
      </c>
    </row>
    <row r="139" spans="1:13" x14ac:dyDescent="0.2">
      <c r="A139" s="37">
        <v>1619980803</v>
      </c>
      <c r="B139" s="37" t="s">
        <v>213</v>
      </c>
      <c r="C139" s="94">
        <v>36028</v>
      </c>
      <c r="D139" s="71">
        <v>15</v>
      </c>
      <c r="F139" s="71">
        <f t="shared" si="3"/>
        <v>4.5720000000000001</v>
      </c>
      <c r="G139" s="71">
        <f t="shared" si="4"/>
        <v>38.097509751111744</v>
      </c>
      <c r="I139" s="71">
        <v>0.7</v>
      </c>
      <c r="K139" s="71">
        <f>(9.81*(LN(I139)))+30.6</f>
        <v>27.101018799961036</v>
      </c>
    </row>
    <row r="140" spans="1:13" x14ac:dyDescent="0.2">
      <c r="A140" s="37">
        <v>1619980804</v>
      </c>
      <c r="B140" s="37" t="s">
        <v>213</v>
      </c>
      <c r="C140" s="94">
        <v>36035</v>
      </c>
      <c r="D140" s="71">
        <v>15.5</v>
      </c>
      <c r="F140" s="71">
        <f t="shared" si="3"/>
        <v>4.7244000000000002</v>
      </c>
      <c r="G140" s="71">
        <f t="shared" si="4"/>
        <v>37.625008404232446</v>
      </c>
    </row>
    <row r="141" spans="1:13" x14ac:dyDescent="0.2">
      <c r="A141" s="37">
        <v>1619980901</v>
      </c>
      <c r="B141" s="37" t="s">
        <v>213</v>
      </c>
      <c r="C141" s="94">
        <v>36041</v>
      </c>
      <c r="D141" s="71">
        <v>16</v>
      </c>
      <c r="F141" s="71">
        <f t="shared" si="3"/>
        <v>4.8768000000000002</v>
      </c>
      <c r="G141" s="71">
        <f t="shared" si="4"/>
        <v>37.167509661519347</v>
      </c>
      <c r="I141" s="71">
        <v>0.06</v>
      </c>
      <c r="K141" s="71">
        <f>(9.81*(LN(I141)))+30.6</f>
        <v>3.0004408685840431</v>
      </c>
    </row>
    <row r="142" spans="1:13" x14ac:dyDescent="0.2">
      <c r="A142" s="37">
        <v>1619980902</v>
      </c>
      <c r="B142" s="37" t="s">
        <v>213</v>
      </c>
      <c r="C142" s="94">
        <v>36048</v>
      </c>
      <c r="D142" s="71">
        <v>15.5</v>
      </c>
      <c r="F142" s="71">
        <f t="shared" si="3"/>
        <v>4.7244000000000002</v>
      </c>
      <c r="G142" s="71">
        <f t="shared" si="4"/>
        <v>37.625008404232446</v>
      </c>
    </row>
    <row r="143" spans="1:13" x14ac:dyDescent="0.2">
      <c r="A143" s="37">
        <v>1619980903</v>
      </c>
      <c r="B143" s="37" t="s">
        <v>213</v>
      </c>
      <c r="C143" s="94">
        <v>36055</v>
      </c>
      <c r="D143" s="71">
        <v>15.5</v>
      </c>
      <c r="E143" s="71">
        <f>AVERAGE(D129:D140)</f>
        <v>14.583333333333334</v>
      </c>
      <c r="F143" s="71">
        <f t="shared" si="3"/>
        <v>4.7244000000000002</v>
      </c>
      <c r="G143" s="71">
        <f t="shared" si="4"/>
        <v>37.625008404232446</v>
      </c>
      <c r="H143" s="71">
        <f>AVERAGE(G129:G140)</f>
        <v>38.56818101102224</v>
      </c>
      <c r="I143" s="71" t="s">
        <v>200</v>
      </c>
      <c r="J143" s="71">
        <f>AVERAGE(I129:I140)</f>
        <v>0.40800000000000003</v>
      </c>
      <c r="K143" s="71">
        <v>0</v>
      </c>
      <c r="L143" s="71">
        <f>AVERAGE(K129:K140)</f>
        <v>15.030719837208759</v>
      </c>
      <c r="M143" s="71">
        <f>AVERAGE(H143,L143)</f>
        <v>26.799450424115498</v>
      </c>
    </row>
    <row r="144" spans="1:13" x14ac:dyDescent="0.2">
      <c r="A144" s="37">
        <v>1619990501</v>
      </c>
      <c r="B144" s="37" t="s">
        <v>213</v>
      </c>
      <c r="C144" s="94">
        <v>36300</v>
      </c>
      <c r="D144" s="71">
        <v>31</v>
      </c>
      <c r="F144" s="71">
        <f t="shared" si="3"/>
        <v>9.4488000000000003</v>
      </c>
      <c r="G144" s="71">
        <f t="shared" ref="G144:G207" si="6" xml:space="preserve"> 60-(14.41*(LN(F144)))</f>
        <v>27.636757532363639</v>
      </c>
    </row>
    <row r="145" spans="1:11" x14ac:dyDescent="0.2">
      <c r="A145" s="37">
        <v>1619990502</v>
      </c>
      <c r="B145" s="37" t="s">
        <v>213</v>
      </c>
      <c r="C145" s="94">
        <v>36307</v>
      </c>
      <c r="D145" s="71">
        <v>27</v>
      </c>
      <c r="F145" s="71">
        <f t="shared" si="3"/>
        <v>8.2295999999999996</v>
      </c>
      <c r="G145" s="71">
        <f t="shared" si="6"/>
        <v>29.627503909872214</v>
      </c>
    </row>
    <row r="146" spans="1:11" x14ac:dyDescent="0.2">
      <c r="A146" s="37">
        <v>1619990601</v>
      </c>
      <c r="B146" s="37" t="s">
        <v>213</v>
      </c>
      <c r="C146" s="95">
        <v>36314</v>
      </c>
      <c r="D146" s="71">
        <v>21.5</v>
      </c>
      <c r="F146" s="71">
        <f t="shared" si="3"/>
        <v>6.5532000000000004</v>
      </c>
      <c r="G146" s="71">
        <f t="shared" si="6"/>
        <v>32.909870353719171</v>
      </c>
      <c r="I146" s="75" t="s">
        <v>200</v>
      </c>
      <c r="K146" s="71">
        <v>0</v>
      </c>
    </row>
    <row r="147" spans="1:11" x14ac:dyDescent="0.2">
      <c r="A147" s="37">
        <v>1619990602</v>
      </c>
      <c r="B147" s="37" t="s">
        <v>213</v>
      </c>
      <c r="C147" s="95">
        <v>36321</v>
      </c>
      <c r="D147" s="71">
        <v>17.5</v>
      </c>
      <c r="F147" s="71">
        <f t="shared" si="3"/>
        <v>5.3340000000000005</v>
      </c>
      <c r="G147" s="71">
        <f t="shared" si="6"/>
        <v>35.876198454800956</v>
      </c>
      <c r="I147" s="75"/>
    </row>
    <row r="148" spans="1:11" x14ac:dyDescent="0.2">
      <c r="A148" s="37">
        <v>1619990603</v>
      </c>
      <c r="B148" s="37" t="s">
        <v>213</v>
      </c>
      <c r="C148" s="95">
        <v>36327</v>
      </c>
      <c r="D148" s="71">
        <v>13.5</v>
      </c>
      <c r="F148" s="71">
        <f t="shared" si="3"/>
        <v>4.1147999999999998</v>
      </c>
      <c r="G148" s="71">
        <f t="shared" si="6"/>
        <v>39.615754781741025</v>
      </c>
      <c r="I148" s="75">
        <v>0.28000000000000003</v>
      </c>
      <c r="K148" s="71">
        <f t="shared" ref="K148:K160" si="7">(9.81*(LN(I148)))+30.6</f>
        <v>18.112206720275577</v>
      </c>
    </row>
    <row r="149" spans="1:11" x14ac:dyDescent="0.2">
      <c r="A149" s="37">
        <v>1619990604</v>
      </c>
      <c r="B149" s="37" t="s">
        <v>213</v>
      </c>
      <c r="C149" s="95">
        <v>36334</v>
      </c>
      <c r="D149" s="71">
        <v>14.5</v>
      </c>
      <c r="F149" s="71">
        <f t="shared" si="3"/>
        <v>4.4196</v>
      </c>
      <c r="G149" s="71">
        <f t="shared" si="6"/>
        <v>38.586031110758313</v>
      </c>
      <c r="I149" s="75"/>
    </row>
    <row r="150" spans="1:11" x14ac:dyDescent="0.2">
      <c r="A150" s="37">
        <v>1619990701</v>
      </c>
      <c r="B150" s="37" t="s">
        <v>213</v>
      </c>
      <c r="C150" s="95">
        <v>36343</v>
      </c>
      <c r="D150" s="71">
        <v>13.5</v>
      </c>
      <c r="F150" s="71">
        <f t="shared" si="3"/>
        <v>4.1147999999999998</v>
      </c>
      <c r="G150" s="71">
        <f t="shared" si="6"/>
        <v>39.615754781741025</v>
      </c>
      <c r="I150" s="75">
        <v>0.36</v>
      </c>
      <c r="K150" s="71">
        <f t="shared" si="7"/>
        <v>20.577601261711266</v>
      </c>
    </row>
    <row r="151" spans="1:11" x14ac:dyDescent="0.2">
      <c r="A151" s="37">
        <v>1619990702</v>
      </c>
      <c r="B151" s="37" t="s">
        <v>213</v>
      </c>
      <c r="C151" s="95">
        <v>36351</v>
      </c>
      <c r="D151" s="71">
        <v>13</v>
      </c>
      <c r="F151" s="71">
        <f t="shared" si="3"/>
        <v>3.9624000000000001</v>
      </c>
      <c r="G151" s="71">
        <f t="shared" si="6"/>
        <v>40.159592907973853</v>
      </c>
      <c r="I151" s="75"/>
    </row>
    <row r="152" spans="1:11" x14ac:dyDescent="0.2">
      <c r="A152" s="37">
        <v>1619990703</v>
      </c>
      <c r="B152" s="37" t="s">
        <v>213</v>
      </c>
      <c r="C152" s="95">
        <v>36357</v>
      </c>
      <c r="D152" s="71">
        <v>13.6</v>
      </c>
      <c r="F152" s="71">
        <f t="shared" si="3"/>
        <v>4.1452800000000005</v>
      </c>
      <c r="G152" s="71">
        <f t="shared" si="6"/>
        <v>39.509407435582283</v>
      </c>
      <c r="I152" s="75">
        <v>0.43</v>
      </c>
      <c r="K152" s="71">
        <f t="shared" si="7"/>
        <v>22.320653610410673</v>
      </c>
    </row>
    <row r="153" spans="1:11" x14ac:dyDescent="0.2">
      <c r="A153" s="37">
        <v>1619990704</v>
      </c>
      <c r="B153" s="37" t="s">
        <v>213</v>
      </c>
      <c r="C153" s="95">
        <v>36364</v>
      </c>
      <c r="D153" s="71">
        <v>13.6</v>
      </c>
      <c r="F153" s="71">
        <f t="shared" si="3"/>
        <v>4.1452800000000005</v>
      </c>
      <c r="G153" s="71">
        <f t="shared" si="6"/>
        <v>39.509407435582283</v>
      </c>
      <c r="I153" s="75"/>
    </row>
    <row r="154" spans="1:11" x14ac:dyDescent="0.2">
      <c r="A154" s="37">
        <v>1619990705</v>
      </c>
      <c r="B154" s="37" t="s">
        <v>213</v>
      </c>
      <c r="C154" s="95">
        <v>36371</v>
      </c>
      <c r="D154" s="71">
        <v>13.6</v>
      </c>
      <c r="F154" s="71">
        <f t="shared" si="3"/>
        <v>4.1452800000000005</v>
      </c>
      <c r="G154" s="71">
        <f t="shared" si="6"/>
        <v>39.509407435582283</v>
      </c>
      <c r="I154" s="75">
        <v>0.31</v>
      </c>
      <c r="K154" s="71">
        <f t="shared" si="7"/>
        <v>19.110694951456111</v>
      </c>
    </row>
    <row r="155" spans="1:11" x14ac:dyDescent="0.2">
      <c r="A155" s="37">
        <v>1619990801</v>
      </c>
      <c r="B155" s="37" t="s">
        <v>213</v>
      </c>
      <c r="C155" s="95">
        <v>36377</v>
      </c>
      <c r="D155" s="71">
        <v>13.6</v>
      </c>
      <c r="F155" s="71">
        <f t="shared" si="3"/>
        <v>4.1452800000000005</v>
      </c>
      <c r="G155" s="71">
        <f t="shared" si="6"/>
        <v>39.509407435582283</v>
      </c>
      <c r="I155" s="75"/>
    </row>
    <row r="156" spans="1:11" x14ac:dyDescent="0.2">
      <c r="A156" s="37">
        <v>1619990802</v>
      </c>
      <c r="B156" s="37" t="s">
        <v>213</v>
      </c>
      <c r="C156" s="95">
        <v>36384</v>
      </c>
      <c r="D156" s="71">
        <v>13</v>
      </c>
      <c r="F156" s="71">
        <f t="shared" si="3"/>
        <v>3.9624000000000001</v>
      </c>
      <c r="G156" s="71">
        <f t="shared" si="6"/>
        <v>40.159592907973853</v>
      </c>
      <c r="I156" s="75" t="s">
        <v>200</v>
      </c>
      <c r="K156" s="71">
        <v>0</v>
      </c>
    </row>
    <row r="157" spans="1:11" x14ac:dyDescent="0.2">
      <c r="A157" s="37">
        <v>1619990803</v>
      </c>
      <c r="B157" s="37" t="s">
        <v>213</v>
      </c>
      <c r="C157" s="95">
        <v>36391</v>
      </c>
      <c r="D157" s="71">
        <v>13.6</v>
      </c>
      <c r="F157" s="71">
        <f t="shared" si="3"/>
        <v>4.1452800000000005</v>
      </c>
      <c r="G157" s="71">
        <f t="shared" si="6"/>
        <v>39.509407435582283</v>
      </c>
      <c r="I157" s="75"/>
    </row>
    <row r="158" spans="1:11" x14ac:dyDescent="0.2">
      <c r="A158" s="37">
        <v>1619990804</v>
      </c>
      <c r="B158" s="37" t="s">
        <v>213</v>
      </c>
      <c r="C158" s="95">
        <v>36399</v>
      </c>
      <c r="D158" s="71">
        <v>14</v>
      </c>
      <c r="F158" s="71">
        <f t="shared" si="3"/>
        <v>4.2671999999999999</v>
      </c>
      <c r="G158" s="71">
        <f t="shared" si="6"/>
        <v>39.091697029238723</v>
      </c>
      <c r="I158" s="75">
        <v>4.5999999999999999E-2</v>
      </c>
      <c r="K158" s="71">
        <f t="shared" si="7"/>
        <v>0.39389281274325683</v>
      </c>
    </row>
    <row r="159" spans="1:11" x14ac:dyDescent="0.2">
      <c r="A159" s="37">
        <v>1619990901</v>
      </c>
      <c r="B159" s="37" t="s">
        <v>213</v>
      </c>
      <c r="C159" s="95">
        <v>36406</v>
      </c>
      <c r="D159" s="71">
        <v>14.6</v>
      </c>
      <c r="F159" s="71">
        <f t="shared" si="3"/>
        <v>4.4500799999999998</v>
      </c>
      <c r="G159" s="71">
        <f t="shared" si="6"/>
        <v>38.486992920221667</v>
      </c>
      <c r="I159" s="75"/>
    </row>
    <row r="160" spans="1:11" x14ac:dyDescent="0.2">
      <c r="A160" s="37">
        <v>1619990902</v>
      </c>
      <c r="B160" s="37" t="s">
        <v>213</v>
      </c>
      <c r="C160" s="95">
        <v>36412</v>
      </c>
      <c r="D160" s="71">
        <v>14.6</v>
      </c>
      <c r="F160" s="71">
        <f t="shared" si="3"/>
        <v>4.4500799999999998</v>
      </c>
      <c r="G160" s="71">
        <f t="shared" si="6"/>
        <v>38.486992920221667</v>
      </c>
      <c r="I160" s="75">
        <v>0.24</v>
      </c>
      <c r="K160" s="71">
        <f t="shared" si="7"/>
        <v>16.599988551170171</v>
      </c>
    </row>
    <row r="161" spans="1:13" x14ac:dyDescent="0.2">
      <c r="A161" s="37">
        <v>1619990903</v>
      </c>
      <c r="B161" s="37" t="s">
        <v>213</v>
      </c>
      <c r="C161" s="95">
        <v>36419</v>
      </c>
      <c r="D161" s="71">
        <v>16</v>
      </c>
      <c r="F161" s="71">
        <f t="shared" si="3"/>
        <v>4.8768000000000002</v>
      </c>
      <c r="G161" s="71">
        <f t="shared" si="6"/>
        <v>37.167509661519347</v>
      </c>
      <c r="I161" s="75"/>
    </row>
    <row r="162" spans="1:13" x14ac:dyDescent="0.2">
      <c r="A162" s="37">
        <v>1619990904</v>
      </c>
      <c r="B162" s="37" t="s">
        <v>213</v>
      </c>
      <c r="C162" s="95">
        <v>36426</v>
      </c>
      <c r="D162" s="71">
        <v>17</v>
      </c>
      <c r="F162" s="71">
        <f t="shared" si="3"/>
        <v>5.1816000000000004</v>
      </c>
      <c r="G162" s="71">
        <f t="shared" si="6"/>
        <v>36.293908861144516</v>
      </c>
      <c r="I162" s="75">
        <v>3.9E-2</v>
      </c>
      <c r="K162" s="71">
        <v>0</v>
      </c>
    </row>
    <row r="163" spans="1:13" x14ac:dyDescent="0.2">
      <c r="A163" s="37">
        <v>1619991001</v>
      </c>
      <c r="B163" s="37" t="s">
        <v>213</v>
      </c>
      <c r="C163" s="95">
        <v>36436</v>
      </c>
      <c r="D163" s="71">
        <v>19</v>
      </c>
      <c r="E163" s="71">
        <f>AVERAGE(D146:D158)</f>
        <v>14.499999999999998</v>
      </c>
      <c r="F163" s="71">
        <f t="shared" si="3"/>
        <v>5.7911999999999999</v>
      </c>
      <c r="G163" s="71">
        <f t="shared" si="6"/>
        <v>34.691147459206192</v>
      </c>
      <c r="H163" s="71">
        <f>AVERAGE(G146:G158)</f>
        <v>38.735502269681405</v>
      </c>
      <c r="I163" s="75"/>
      <c r="J163" s="71">
        <f>AVERAGE(I146:I158)</f>
        <v>0.28520000000000001</v>
      </c>
      <c r="L163" s="71">
        <f>AVERAGE(K146:K158)</f>
        <v>11.50214990808527</v>
      </c>
      <c r="M163" s="71">
        <f>AVERAGE(H163,L163)</f>
        <v>25.118826088883338</v>
      </c>
    </row>
    <row r="164" spans="1:13" x14ac:dyDescent="0.2">
      <c r="A164" s="37">
        <v>1620000601</v>
      </c>
      <c r="B164" s="37" t="s">
        <v>213</v>
      </c>
      <c r="C164" s="95">
        <v>36684</v>
      </c>
      <c r="D164" s="71">
        <v>22.5</v>
      </c>
      <c r="F164" s="71">
        <f t="shared" ref="F164:F222" si="8">D164*0.3048</f>
        <v>6.8580000000000005</v>
      </c>
      <c r="G164" s="71">
        <f t="shared" si="6"/>
        <v>32.254757543273101</v>
      </c>
      <c r="I164" s="75"/>
    </row>
    <row r="165" spans="1:13" x14ac:dyDescent="0.2">
      <c r="A165" s="37">
        <v>1620000602</v>
      </c>
      <c r="B165" s="37" t="s">
        <v>213</v>
      </c>
      <c r="C165" s="95">
        <v>36690</v>
      </c>
      <c r="D165" s="71">
        <v>17.5</v>
      </c>
      <c r="F165" s="71">
        <f t="shared" si="8"/>
        <v>5.3340000000000005</v>
      </c>
      <c r="G165" s="71">
        <f t="shared" si="6"/>
        <v>35.876198454800956</v>
      </c>
      <c r="I165" s="75">
        <v>0.05</v>
      </c>
      <c r="K165" s="71">
        <f>(9.81*(LN(I165)))+30.6</f>
        <v>1.2118663964353509</v>
      </c>
    </row>
    <row r="166" spans="1:13" x14ac:dyDescent="0.2">
      <c r="A166" s="37">
        <v>1620000603</v>
      </c>
      <c r="B166" s="37" t="s">
        <v>213</v>
      </c>
      <c r="C166" s="95">
        <v>36697</v>
      </c>
      <c r="D166" s="71">
        <v>14</v>
      </c>
      <c r="F166" s="71">
        <f t="shared" si="8"/>
        <v>4.2671999999999999</v>
      </c>
      <c r="G166" s="71">
        <f t="shared" si="6"/>
        <v>39.091697029238723</v>
      </c>
      <c r="I166" s="75"/>
    </row>
    <row r="167" spans="1:13" x14ac:dyDescent="0.2">
      <c r="A167" s="37">
        <v>1620000604</v>
      </c>
      <c r="B167" s="37" t="s">
        <v>213</v>
      </c>
      <c r="C167" s="95">
        <v>36705</v>
      </c>
      <c r="D167" s="71">
        <v>13.5</v>
      </c>
      <c r="F167" s="71">
        <f t="shared" si="8"/>
        <v>4.1147999999999998</v>
      </c>
      <c r="G167" s="71">
        <f t="shared" si="6"/>
        <v>39.615754781741025</v>
      </c>
      <c r="I167" s="75" t="s">
        <v>200</v>
      </c>
      <c r="K167" s="71">
        <v>0</v>
      </c>
    </row>
    <row r="168" spans="1:13" x14ac:dyDescent="0.2">
      <c r="A168" s="37">
        <v>1620000701</v>
      </c>
      <c r="B168" s="37" t="s">
        <v>213</v>
      </c>
      <c r="C168" s="95">
        <v>36712</v>
      </c>
      <c r="D168" s="71">
        <v>12.5</v>
      </c>
      <c r="F168" s="71">
        <f t="shared" si="8"/>
        <v>3.81</v>
      </c>
      <c r="G168" s="71">
        <f t="shared" si="6"/>
        <v>40.724763384512634</v>
      </c>
      <c r="I168" s="75"/>
    </row>
    <row r="169" spans="1:13" x14ac:dyDescent="0.2">
      <c r="A169" s="37">
        <v>1620000702</v>
      </c>
      <c r="B169" s="37" t="s">
        <v>213</v>
      </c>
      <c r="C169" s="95">
        <v>36719</v>
      </c>
      <c r="D169" s="71">
        <v>12</v>
      </c>
      <c r="F169" s="71">
        <f t="shared" si="8"/>
        <v>3.6576000000000004</v>
      </c>
      <c r="G169" s="71">
        <f t="shared" si="6"/>
        <v>41.313008325549511</v>
      </c>
      <c r="I169" s="75" t="s">
        <v>200</v>
      </c>
      <c r="K169" s="71">
        <v>0</v>
      </c>
    </row>
    <row r="170" spans="1:13" x14ac:dyDescent="0.2">
      <c r="A170" s="37">
        <v>1620000703</v>
      </c>
      <c r="B170" s="37" t="s">
        <v>213</v>
      </c>
      <c r="C170" s="95">
        <v>36725</v>
      </c>
      <c r="D170" s="71">
        <v>11</v>
      </c>
      <c r="F170" s="71">
        <f t="shared" si="8"/>
        <v>3.3528000000000002</v>
      </c>
      <c r="G170" s="71">
        <f t="shared" si="6"/>
        <v>42.566842267970074</v>
      </c>
      <c r="I170" s="75"/>
    </row>
    <row r="171" spans="1:13" x14ac:dyDescent="0.2">
      <c r="A171" s="37">
        <v>1620000704</v>
      </c>
      <c r="B171" s="37" t="s">
        <v>213</v>
      </c>
      <c r="C171" s="95">
        <v>36732</v>
      </c>
      <c r="D171" s="71">
        <v>10.5</v>
      </c>
      <c r="F171" s="71">
        <f t="shared" si="8"/>
        <v>3.2004000000000001</v>
      </c>
      <c r="G171" s="71">
        <f t="shared" si="6"/>
        <v>43.237195693268887</v>
      </c>
      <c r="I171" s="75">
        <v>0.01</v>
      </c>
      <c r="K171" s="71">
        <v>0</v>
      </c>
    </row>
    <row r="172" spans="1:13" x14ac:dyDescent="0.2">
      <c r="A172" s="37">
        <v>1620000801</v>
      </c>
      <c r="B172" s="37" t="s">
        <v>213</v>
      </c>
      <c r="C172" s="95">
        <v>36740</v>
      </c>
      <c r="D172" s="71">
        <v>11</v>
      </c>
      <c r="F172" s="71">
        <f t="shared" si="8"/>
        <v>3.3528000000000002</v>
      </c>
      <c r="G172" s="71">
        <f t="shared" si="6"/>
        <v>42.566842267970074</v>
      </c>
      <c r="I172" s="75"/>
    </row>
    <row r="173" spans="1:13" x14ac:dyDescent="0.2">
      <c r="A173" s="37">
        <v>1620000802</v>
      </c>
      <c r="B173" s="37" t="s">
        <v>213</v>
      </c>
      <c r="C173" s="95">
        <v>36747</v>
      </c>
      <c r="D173" s="71">
        <v>12</v>
      </c>
      <c r="F173" s="71">
        <f t="shared" si="8"/>
        <v>3.6576000000000004</v>
      </c>
      <c r="G173" s="71">
        <f t="shared" si="6"/>
        <v>41.313008325549511</v>
      </c>
      <c r="I173" s="75">
        <v>0.03</v>
      </c>
      <c r="K173" s="71">
        <v>0</v>
      </c>
    </row>
    <row r="174" spans="1:13" x14ac:dyDescent="0.2">
      <c r="A174" s="37">
        <v>1620000803</v>
      </c>
      <c r="B174" s="37" t="s">
        <v>213</v>
      </c>
      <c r="C174" s="95">
        <v>36753</v>
      </c>
      <c r="D174" s="71">
        <v>12.5</v>
      </c>
      <c r="F174" s="71">
        <f t="shared" si="8"/>
        <v>3.81</v>
      </c>
      <c r="G174" s="71">
        <f t="shared" si="6"/>
        <v>40.724763384512634</v>
      </c>
      <c r="I174" s="75"/>
    </row>
    <row r="175" spans="1:13" x14ac:dyDescent="0.2">
      <c r="A175" s="37">
        <v>1620000804</v>
      </c>
      <c r="B175" s="37" t="s">
        <v>213</v>
      </c>
      <c r="C175" s="95">
        <v>36759</v>
      </c>
      <c r="D175" s="71">
        <v>13</v>
      </c>
      <c r="F175" s="71">
        <f t="shared" si="8"/>
        <v>3.9624000000000001</v>
      </c>
      <c r="G175" s="71">
        <f t="shared" si="6"/>
        <v>40.159592907973853</v>
      </c>
      <c r="I175" s="75">
        <v>0.02</v>
      </c>
      <c r="K175" s="71">
        <v>0</v>
      </c>
    </row>
    <row r="176" spans="1:13" x14ac:dyDescent="0.2">
      <c r="A176" s="37">
        <v>1620000805</v>
      </c>
      <c r="B176" s="37" t="s">
        <v>213</v>
      </c>
      <c r="C176" s="95">
        <v>36766</v>
      </c>
      <c r="D176" s="71">
        <v>13.5</v>
      </c>
      <c r="F176" s="71">
        <f t="shared" si="8"/>
        <v>4.1147999999999998</v>
      </c>
      <c r="G176" s="71">
        <f t="shared" si="6"/>
        <v>39.615754781741025</v>
      </c>
      <c r="I176" s="75"/>
    </row>
    <row r="177" spans="1:13" x14ac:dyDescent="0.2">
      <c r="A177" s="37">
        <v>1620000901</v>
      </c>
      <c r="B177" s="37" t="s">
        <v>213</v>
      </c>
      <c r="C177" s="95">
        <v>36773</v>
      </c>
      <c r="D177" s="71">
        <v>13.5</v>
      </c>
      <c r="F177" s="71">
        <f t="shared" si="8"/>
        <v>4.1147999999999998</v>
      </c>
      <c r="G177" s="71">
        <f t="shared" si="6"/>
        <v>39.615754781741025</v>
      </c>
      <c r="I177" s="75" t="s">
        <v>200</v>
      </c>
      <c r="K177" s="71">
        <v>0</v>
      </c>
    </row>
    <row r="178" spans="1:13" x14ac:dyDescent="0.2">
      <c r="A178" s="37">
        <v>1620000902</v>
      </c>
      <c r="B178" s="37" t="s">
        <v>213</v>
      </c>
      <c r="C178" s="95">
        <v>36782</v>
      </c>
      <c r="D178" s="71">
        <v>14.5</v>
      </c>
      <c r="F178" s="71">
        <f t="shared" si="8"/>
        <v>4.4196</v>
      </c>
      <c r="G178" s="71">
        <f t="shared" si="6"/>
        <v>38.586031110758313</v>
      </c>
      <c r="I178" s="75"/>
    </row>
    <row r="179" spans="1:13" x14ac:dyDescent="0.2">
      <c r="A179" s="37">
        <v>1620000903</v>
      </c>
      <c r="B179" s="37" t="s">
        <v>213</v>
      </c>
      <c r="C179" s="95">
        <v>36789</v>
      </c>
      <c r="D179" s="71">
        <v>16</v>
      </c>
      <c r="F179" s="71">
        <f t="shared" si="8"/>
        <v>4.8768000000000002</v>
      </c>
      <c r="G179" s="71">
        <f t="shared" si="6"/>
        <v>37.167509661519347</v>
      </c>
      <c r="I179" s="75">
        <v>0.36</v>
      </c>
      <c r="K179" s="71">
        <f>(9.81*(LN(I179)))+30.6</f>
        <v>20.577601261711266</v>
      </c>
    </row>
    <row r="180" spans="1:13" x14ac:dyDescent="0.2">
      <c r="A180" s="37">
        <v>1620000904</v>
      </c>
      <c r="B180" s="37" t="s">
        <v>213</v>
      </c>
      <c r="C180" s="95">
        <v>36796</v>
      </c>
      <c r="D180" s="71">
        <v>16</v>
      </c>
      <c r="E180" s="71">
        <f>AVERAGE(D164:D176)</f>
        <v>13.5</v>
      </c>
      <c r="F180" s="71">
        <f t="shared" si="8"/>
        <v>4.8768000000000002</v>
      </c>
      <c r="G180" s="71">
        <f t="shared" si="6"/>
        <v>37.167509661519347</v>
      </c>
      <c r="H180" s="71">
        <f>AVERAGE(G164:G176)</f>
        <v>39.927706088315531</v>
      </c>
      <c r="I180" s="75"/>
      <c r="J180" s="71">
        <f>AVERAGE(I164:I176)</f>
        <v>2.75E-2</v>
      </c>
      <c r="L180" s="71">
        <f>AVERAGE(K164:K176)</f>
        <v>0.20197773273922515</v>
      </c>
      <c r="M180" s="71">
        <f>AVERAGE(L180,H180)</f>
        <v>20.064841910527377</v>
      </c>
    </row>
    <row r="181" spans="1:13" x14ac:dyDescent="0.2">
      <c r="A181" s="37">
        <v>1620010501</v>
      </c>
      <c r="B181" s="37" t="s">
        <v>213</v>
      </c>
      <c r="C181" s="95">
        <v>37034</v>
      </c>
      <c r="D181" s="71">
        <v>24</v>
      </c>
      <c r="F181" s="71">
        <f t="shared" si="8"/>
        <v>7.3152000000000008</v>
      </c>
      <c r="G181" s="71">
        <f t="shared" si="6"/>
        <v>31.324757453680697</v>
      </c>
      <c r="I181" s="75"/>
    </row>
    <row r="182" spans="1:13" x14ac:dyDescent="0.2">
      <c r="A182" s="37">
        <v>1620010502</v>
      </c>
      <c r="B182" s="37" t="s">
        <v>213</v>
      </c>
      <c r="C182" s="95">
        <v>37042</v>
      </c>
      <c r="D182" s="71">
        <v>20</v>
      </c>
      <c r="F182" s="71">
        <f t="shared" si="8"/>
        <v>6.0960000000000001</v>
      </c>
      <c r="G182" s="71">
        <f t="shared" si="6"/>
        <v>33.952011087081587</v>
      </c>
      <c r="I182" s="75"/>
    </row>
    <row r="183" spans="1:13" x14ac:dyDescent="0.2">
      <c r="A183" s="37">
        <v>1620010601</v>
      </c>
      <c r="B183" s="37" t="s">
        <v>213</v>
      </c>
      <c r="C183" s="95">
        <v>37048</v>
      </c>
      <c r="D183" s="71">
        <v>21</v>
      </c>
      <c r="F183" s="71">
        <f t="shared" si="8"/>
        <v>6.4008000000000003</v>
      </c>
      <c r="G183" s="71">
        <f t="shared" si="6"/>
        <v>33.248944821400073</v>
      </c>
      <c r="I183" s="75"/>
    </row>
    <row r="184" spans="1:13" x14ac:dyDescent="0.2">
      <c r="A184" s="37">
        <v>1620010602</v>
      </c>
      <c r="B184" s="37" t="s">
        <v>213</v>
      </c>
      <c r="C184" s="95">
        <v>37056</v>
      </c>
      <c r="D184" s="71">
        <v>20</v>
      </c>
      <c r="F184" s="71">
        <f t="shared" si="8"/>
        <v>6.0960000000000001</v>
      </c>
      <c r="G184" s="71">
        <f t="shared" si="6"/>
        <v>33.952011087081587</v>
      </c>
      <c r="I184" s="75"/>
    </row>
    <row r="185" spans="1:13" x14ac:dyDescent="0.2">
      <c r="A185" s="37">
        <v>1620010603</v>
      </c>
      <c r="B185" s="37" t="s">
        <v>213</v>
      </c>
      <c r="C185" s="95">
        <v>37062</v>
      </c>
      <c r="D185" s="71">
        <v>18.5</v>
      </c>
      <c r="F185" s="71">
        <f t="shared" si="8"/>
        <v>5.6388000000000007</v>
      </c>
      <c r="G185" s="71">
        <f t="shared" si="6"/>
        <v>35.075436899660133</v>
      </c>
      <c r="I185" s="75"/>
    </row>
    <row r="186" spans="1:13" x14ac:dyDescent="0.2">
      <c r="A186" s="37">
        <v>1620010604</v>
      </c>
      <c r="B186" s="37" t="s">
        <v>213</v>
      </c>
      <c r="C186" s="95">
        <v>37070</v>
      </c>
      <c r="D186" s="71">
        <v>18</v>
      </c>
      <c r="F186" s="71">
        <f t="shared" si="8"/>
        <v>5.4864000000000006</v>
      </c>
      <c r="G186" s="71">
        <f t="shared" si="6"/>
        <v>35.470256117710861</v>
      </c>
      <c r="I186" s="75"/>
    </row>
    <row r="187" spans="1:13" x14ac:dyDescent="0.2">
      <c r="A187" s="37">
        <v>1620010701</v>
      </c>
      <c r="B187" s="37" t="s">
        <v>213</v>
      </c>
      <c r="C187" s="95">
        <v>37078</v>
      </c>
      <c r="D187" s="71">
        <v>16</v>
      </c>
      <c r="F187" s="71">
        <f t="shared" si="8"/>
        <v>4.8768000000000002</v>
      </c>
      <c r="G187" s="71">
        <f t="shared" si="6"/>
        <v>37.167509661519347</v>
      </c>
      <c r="I187" s="75">
        <v>0.01</v>
      </c>
      <c r="K187" s="71">
        <f>(9.81*(LN(I187)))+30.6</f>
        <v>-14.576719524543172</v>
      </c>
    </row>
    <row r="188" spans="1:13" x14ac:dyDescent="0.2">
      <c r="A188" s="37">
        <v>1620010702</v>
      </c>
      <c r="B188" s="37" t="s">
        <v>213</v>
      </c>
      <c r="C188" s="95">
        <v>37084</v>
      </c>
      <c r="D188" s="71">
        <v>15</v>
      </c>
      <c r="F188" s="71">
        <f t="shared" si="8"/>
        <v>4.5720000000000001</v>
      </c>
      <c r="G188" s="71">
        <f t="shared" si="6"/>
        <v>38.097509751111744</v>
      </c>
      <c r="I188" s="75"/>
    </row>
    <row r="189" spans="1:13" x14ac:dyDescent="0.2">
      <c r="A189" s="37">
        <v>1620010703</v>
      </c>
      <c r="B189" s="37" t="s">
        <v>213</v>
      </c>
      <c r="C189" s="95">
        <v>37091</v>
      </c>
      <c r="D189" s="71">
        <v>12</v>
      </c>
      <c r="F189" s="71">
        <f t="shared" si="8"/>
        <v>3.6576000000000004</v>
      </c>
      <c r="G189" s="71">
        <f t="shared" si="6"/>
        <v>41.313008325549511</v>
      </c>
      <c r="I189" s="75">
        <v>0.5</v>
      </c>
      <c r="K189" s="71">
        <f>(9.81*(LN(I189)))+30.6</f>
        <v>23.800226158706938</v>
      </c>
    </row>
    <row r="190" spans="1:13" x14ac:dyDescent="0.2">
      <c r="A190" s="37">
        <v>1620010704</v>
      </c>
      <c r="B190" s="37" t="s">
        <v>213</v>
      </c>
      <c r="C190" s="95">
        <v>37098</v>
      </c>
      <c r="D190" s="71">
        <v>11</v>
      </c>
      <c r="F190" s="71">
        <f t="shared" si="8"/>
        <v>3.3528000000000002</v>
      </c>
      <c r="G190" s="71">
        <f t="shared" si="6"/>
        <v>42.566842267970074</v>
      </c>
      <c r="I190" s="75"/>
    </row>
    <row r="191" spans="1:13" x14ac:dyDescent="0.2">
      <c r="A191" s="37">
        <v>1620010801</v>
      </c>
      <c r="B191" s="37" t="s">
        <v>213</v>
      </c>
      <c r="C191" s="95">
        <v>37105</v>
      </c>
      <c r="D191" s="71">
        <v>10</v>
      </c>
      <c r="F191" s="71">
        <f t="shared" si="8"/>
        <v>3.048</v>
      </c>
      <c r="G191" s="71">
        <f t="shared" si="6"/>
        <v>43.940261958950401</v>
      </c>
      <c r="I191" s="75">
        <v>0.52</v>
      </c>
      <c r="K191" s="71">
        <f>(9.81*(LN(I191)))+30.6</f>
        <v>24.184981354740628</v>
      </c>
    </row>
    <row r="192" spans="1:13" x14ac:dyDescent="0.2">
      <c r="A192" s="37">
        <v>1620010802</v>
      </c>
      <c r="B192" s="37" t="s">
        <v>213</v>
      </c>
      <c r="C192" s="95">
        <v>37112</v>
      </c>
      <c r="D192" s="71">
        <v>10.5</v>
      </c>
      <c r="F192" s="71">
        <f t="shared" si="8"/>
        <v>3.2004000000000001</v>
      </c>
      <c r="G192" s="71">
        <f t="shared" si="6"/>
        <v>43.237195693268887</v>
      </c>
      <c r="I192" s="75"/>
    </row>
    <row r="193" spans="1:13" x14ac:dyDescent="0.2">
      <c r="A193" s="37">
        <v>1620010803</v>
      </c>
      <c r="B193" s="37" t="s">
        <v>213</v>
      </c>
      <c r="C193" s="95">
        <v>37119</v>
      </c>
      <c r="D193" s="71">
        <v>13.5</v>
      </c>
      <c r="F193" s="71">
        <f t="shared" si="8"/>
        <v>4.1147999999999998</v>
      </c>
      <c r="G193" s="71">
        <f t="shared" si="6"/>
        <v>39.615754781741025</v>
      </c>
      <c r="I193" s="75"/>
    </row>
    <row r="194" spans="1:13" x14ac:dyDescent="0.2">
      <c r="A194" s="37">
        <v>1620010804</v>
      </c>
      <c r="B194" s="37" t="s">
        <v>213</v>
      </c>
      <c r="C194" s="95">
        <v>37126</v>
      </c>
      <c r="D194" s="71">
        <v>14.5</v>
      </c>
      <c r="F194" s="71">
        <f t="shared" si="8"/>
        <v>4.4196</v>
      </c>
      <c r="G194" s="71">
        <f t="shared" si="6"/>
        <v>38.586031110758313</v>
      </c>
      <c r="I194" s="75"/>
    </row>
    <row r="195" spans="1:13" x14ac:dyDescent="0.2">
      <c r="A195" s="37">
        <v>1620010805</v>
      </c>
      <c r="B195" s="37" t="s">
        <v>213</v>
      </c>
      <c r="C195" s="95">
        <v>37133</v>
      </c>
      <c r="D195" s="71">
        <v>15.5</v>
      </c>
      <c r="F195" s="71">
        <f t="shared" si="8"/>
        <v>4.7244000000000002</v>
      </c>
      <c r="G195" s="71">
        <f t="shared" si="6"/>
        <v>37.625008404232446</v>
      </c>
      <c r="I195" s="75">
        <v>0.57999999999999996</v>
      </c>
      <c r="K195" s="71">
        <f>(9.81*(LN(I195)))+30.6</f>
        <v>25.256226408917197</v>
      </c>
    </row>
    <row r="196" spans="1:13" x14ac:dyDescent="0.2">
      <c r="A196" s="37">
        <v>1620010901</v>
      </c>
      <c r="B196" s="37" t="s">
        <v>213</v>
      </c>
      <c r="C196" s="95">
        <v>37141</v>
      </c>
      <c r="D196" s="71">
        <v>15</v>
      </c>
      <c r="F196" s="71">
        <f t="shared" si="8"/>
        <v>4.5720000000000001</v>
      </c>
      <c r="G196" s="71">
        <f t="shared" si="6"/>
        <v>38.097509751111744</v>
      </c>
      <c r="I196" s="75"/>
    </row>
    <row r="197" spans="1:13" x14ac:dyDescent="0.2">
      <c r="A197" s="37">
        <v>1620010902</v>
      </c>
      <c r="B197" s="37" t="s">
        <v>213</v>
      </c>
      <c r="C197" s="95">
        <v>37148</v>
      </c>
      <c r="D197" s="71">
        <v>15</v>
      </c>
      <c r="F197" s="71">
        <f t="shared" si="8"/>
        <v>4.5720000000000001</v>
      </c>
      <c r="G197" s="71">
        <f t="shared" si="6"/>
        <v>38.097509751111744</v>
      </c>
      <c r="I197" s="75">
        <v>0.02</v>
      </c>
      <c r="K197" s="71">
        <f>(9.81*(LN(I197)))+30.6</f>
        <v>-7.776945683250112</v>
      </c>
    </row>
    <row r="198" spans="1:13" x14ac:dyDescent="0.2">
      <c r="A198" s="37">
        <v>1620010903</v>
      </c>
      <c r="B198" s="37" t="s">
        <v>213</v>
      </c>
      <c r="C198" s="95">
        <v>37153</v>
      </c>
      <c r="D198" s="71">
        <v>15</v>
      </c>
      <c r="E198" s="71">
        <f>AVERAGE(D183:D195)</f>
        <v>15.038461538461538</v>
      </c>
      <c r="F198" s="71">
        <f t="shared" si="8"/>
        <v>4.5720000000000001</v>
      </c>
      <c r="G198" s="71">
        <f t="shared" si="6"/>
        <v>38.097509751111744</v>
      </c>
      <c r="H198" s="71">
        <f>AVERAGE(G183:G195)</f>
        <v>38.453520836996489</v>
      </c>
      <c r="I198" s="75"/>
      <c r="J198" s="71">
        <f>AVERAGE(I183:I195)</f>
        <v>0.40249999999999997</v>
      </c>
      <c r="L198" s="71">
        <f>AVERAGE(K183:K195)</f>
        <v>14.666178599455399</v>
      </c>
      <c r="M198" s="71">
        <f>AVERAGE(H198,L198)</f>
        <v>26.559849718225944</v>
      </c>
    </row>
    <row r="199" spans="1:13" x14ac:dyDescent="0.2">
      <c r="A199" s="37">
        <v>1620020501</v>
      </c>
      <c r="B199" s="37" t="s">
        <v>213</v>
      </c>
      <c r="C199" s="95">
        <v>37405</v>
      </c>
      <c r="D199" s="71">
        <v>24</v>
      </c>
      <c r="F199" s="71">
        <f t="shared" si="8"/>
        <v>7.3152000000000008</v>
      </c>
      <c r="G199" s="71">
        <f t="shared" si="6"/>
        <v>31.324757453680697</v>
      </c>
      <c r="I199" s="75">
        <v>0.02</v>
      </c>
      <c r="K199" s="71">
        <v>0</v>
      </c>
    </row>
    <row r="200" spans="1:13" x14ac:dyDescent="0.2">
      <c r="A200" s="37">
        <v>1620020601</v>
      </c>
      <c r="B200" s="37" t="s">
        <v>213</v>
      </c>
      <c r="C200" s="95">
        <v>37412</v>
      </c>
      <c r="D200" s="71">
        <v>21.5</v>
      </c>
      <c r="F200" s="71">
        <f t="shared" si="8"/>
        <v>6.5532000000000004</v>
      </c>
      <c r="G200" s="71">
        <f t="shared" si="6"/>
        <v>32.909870353719171</v>
      </c>
      <c r="I200" s="75">
        <v>0.12</v>
      </c>
      <c r="K200" s="71">
        <f>(9.81*(LN(I200)))+30.6</f>
        <v>9.8002147098771069</v>
      </c>
    </row>
    <row r="201" spans="1:13" x14ac:dyDescent="0.2">
      <c r="A201" s="37">
        <v>1620020602</v>
      </c>
      <c r="B201" s="37" t="s">
        <v>213</v>
      </c>
      <c r="C201" s="95">
        <v>37419</v>
      </c>
      <c r="D201" s="71">
        <v>20.5</v>
      </c>
      <c r="F201" s="71">
        <f t="shared" si="8"/>
        <v>6.2484000000000002</v>
      </c>
      <c r="G201" s="71">
        <f t="shared" si="6"/>
        <v>33.59619053965433</v>
      </c>
      <c r="I201" s="75"/>
    </row>
    <row r="202" spans="1:13" x14ac:dyDescent="0.2">
      <c r="A202" s="37">
        <v>1620020603</v>
      </c>
      <c r="B202" s="37" t="s">
        <v>213</v>
      </c>
      <c r="C202" s="95">
        <v>37426</v>
      </c>
      <c r="D202" s="71">
        <v>19.5</v>
      </c>
      <c r="F202" s="71">
        <f t="shared" si="8"/>
        <v>5.9436</v>
      </c>
      <c r="G202" s="71">
        <f t="shared" si="6"/>
        <v>34.316840700135202</v>
      </c>
      <c r="I202" s="75">
        <v>0.2</v>
      </c>
      <c r="K202" s="71">
        <f>(9.81*(LN(I202)))+30.6</f>
        <v>14.811414079021477</v>
      </c>
    </row>
    <row r="203" spans="1:13" x14ac:dyDescent="0.2">
      <c r="A203" s="37">
        <v>1620020604</v>
      </c>
      <c r="B203" s="37" t="s">
        <v>213</v>
      </c>
      <c r="C203" s="95">
        <v>37433</v>
      </c>
      <c r="D203" s="71">
        <v>20</v>
      </c>
      <c r="F203" s="71">
        <f t="shared" si="8"/>
        <v>6.0960000000000001</v>
      </c>
      <c r="G203" s="71">
        <f t="shared" si="6"/>
        <v>33.952011087081587</v>
      </c>
      <c r="I203" s="75"/>
    </row>
    <row r="204" spans="1:13" x14ac:dyDescent="0.2">
      <c r="A204" s="37">
        <v>1620020701</v>
      </c>
      <c r="B204" s="37" t="s">
        <v>213</v>
      </c>
      <c r="C204" s="95">
        <v>37441</v>
      </c>
      <c r="D204" s="71">
        <v>19.5</v>
      </c>
      <c r="F204" s="71">
        <f t="shared" si="8"/>
        <v>5.9436</v>
      </c>
      <c r="G204" s="71">
        <f t="shared" si="6"/>
        <v>34.316840700135202</v>
      </c>
      <c r="I204" s="75"/>
    </row>
    <row r="205" spans="1:13" x14ac:dyDescent="0.2">
      <c r="A205" s="37">
        <v>1620020702</v>
      </c>
      <c r="B205" s="37" t="s">
        <v>213</v>
      </c>
      <c r="C205" s="95">
        <v>37447</v>
      </c>
      <c r="D205" s="71">
        <v>18</v>
      </c>
      <c r="F205" s="71">
        <f t="shared" si="8"/>
        <v>5.4864000000000006</v>
      </c>
      <c r="G205" s="71">
        <f t="shared" si="6"/>
        <v>35.470256117710861</v>
      </c>
      <c r="I205" s="75"/>
    </row>
    <row r="206" spans="1:13" x14ac:dyDescent="0.2">
      <c r="A206" s="37">
        <v>1620020703</v>
      </c>
      <c r="B206" s="37" t="s">
        <v>213</v>
      </c>
      <c r="C206" s="95">
        <v>37453</v>
      </c>
      <c r="D206" s="71">
        <v>13</v>
      </c>
      <c r="F206" s="71">
        <f t="shared" si="8"/>
        <v>3.9624000000000001</v>
      </c>
      <c r="G206" s="71">
        <f t="shared" si="6"/>
        <v>40.159592907973853</v>
      </c>
      <c r="I206" s="75">
        <v>0.01</v>
      </c>
      <c r="K206" s="71">
        <v>0</v>
      </c>
    </row>
    <row r="207" spans="1:13" x14ac:dyDescent="0.2">
      <c r="A207" s="37">
        <v>1620020704</v>
      </c>
      <c r="B207" s="37" t="s">
        <v>213</v>
      </c>
      <c r="C207" s="95">
        <v>37461</v>
      </c>
      <c r="D207" s="71">
        <v>11.5</v>
      </c>
      <c r="F207" s="71">
        <f t="shared" si="8"/>
        <v>3.5052000000000003</v>
      </c>
      <c r="G207" s="71">
        <f t="shared" si="6"/>
        <v>41.926292369324358</v>
      </c>
      <c r="I207" s="75"/>
    </row>
    <row r="208" spans="1:13" x14ac:dyDescent="0.2">
      <c r="A208" s="37">
        <v>1620020705</v>
      </c>
      <c r="B208" s="37" t="s">
        <v>213</v>
      </c>
      <c r="C208" s="95">
        <v>37468</v>
      </c>
      <c r="D208" s="71">
        <v>12</v>
      </c>
      <c r="F208" s="71">
        <f t="shared" si="8"/>
        <v>3.6576000000000004</v>
      </c>
      <c r="G208" s="71">
        <f t="shared" ref="G208:G271" si="9" xml:space="preserve"> 60-(14.41*(LN(F208)))</f>
        <v>41.313008325549511</v>
      </c>
      <c r="I208" s="75">
        <v>0.43</v>
      </c>
      <c r="K208" s="71">
        <f>(9.81*(LN(I208)))+30.6</f>
        <v>22.320653610410673</v>
      </c>
    </row>
    <row r="209" spans="1:14" x14ac:dyDescent="0.2">
      <c r="A209" s="37">
        <v>1620020801</v>
      </c>
      <c r="B209" s="37" t="s">
        <v>213</v>
      </c>
      <c r="C209" s="95">
        <v>37475</v>
      </c>
      <c r="D209" s="71">
        <v>11.5</v>
      </c>
      <c r="F209" s="71">
        <f t="shared" si="8"/>
        <v>3.5052000000000003</v>
      </c>
      <c r="G209" s="71">
        <f t="shared" si="9"/>
        <v>41.926292369324358</v>
      </c>
      <c r="I209" s="75"/>
    </row>
    <row r="210" spans="1:14" x14ac:dyDescent="0.2">
      <c r="A210" s="37">
        <v>1620020802</v>
      </c>
      <c r="B210" s="37" t="s">
        <v>213</v>
      </c>
      <c r="C210" s="95">
        <v>37482</v>
      </c>
      <c r="D210" s="71">
        <v>11</v>
      </c>
      <c r="F210" s="71">
        <f t="shared" si="8"/>
        <v>3.3528000000000002</v>
      </c>
      <c r="G210" s="71">
        <f t="shared" si="9"/>
        <v>42.566842267970074</v>
      </c>
      <c r="I210" s="75"/>
    </row>
    <row r="211" spans="1:14" x14ac:dyDescent="0.2">
      <c r="A211" s="37">
        <v>1620020803</v>
      </c>
      <c r="B211" s="37" t="s">
        <v>213</v>
      </c>
      <c r="C211" s="95">
        <v>37489</v>
      </c>
      <c r="D211" s="71">
        <v>12</v>
      </c>
      <c r="F211" s="71">
        <f t="shared" si="8"/>
        <v>3.6576000000000004</v>
      </c>
      <c r="G211" s="71">
        <f t="shared" si="9"/>
        <v>41.313008325549511</v>
      </c>
      <c r="I211" s="75"/>
    </row>
    <row r="212" spans="1:14" x14ac:dyDescent="0.2">
      <c r="A212" s="37">
        <v>1620020804</v>
      </c>
      <c r="B212" s="37" t="s">
        <v>213</v>
      </c>
      <c r="C212" s="95">
        <v>37497</v>
      </c>
      <c r="D212" s="71">
        <v>13.5</v>
      </c>
      <c r="F212" s="71">
        <f t="shared" si="8"/>
        <v>4.1147999999999998</v>
      </c>
      <c r="G212" s="71">
        <f t="shared" si="9"/>
        <v>39.615754781741025</v>
      </c>
      <c r="I212" s="75">
        <v>0.02</v>
      </c>
      <c r="K212" s="71">
        <v>0</v>
      </c>
    </row>
    <row r="213" spans="1:14" x14ac:dyDescent="0.2">
      <c r="A213" s="37">
        <v>1620020901</v>
      </c>
      <c r="B213" s="37" t="s">
        <v>213</v>
      </c>
      <c r="C213" s="95">
        <v>37504</v>
      </c>
      <c r="D213" s="71">
        <v>13</v>
      </c>
      <c r="F213" s="71">
        <f t="shared" si="8"/>
        <v>3.9624000000000001</v>
      </c>
      <c r="G213" s="71">
        <f t="shared" si="9"/>
        <v>40.159592907973853</v>
      </c>
      <c r="I213" s="75"/>
    </row>
    <row r="214" spans="1:14" x14ac:dyDescent="0.2">
      <c r="A214" s="37">
        <v>1620020902</v>
      </c>
      <c r="B214" s="37" t="s">
        <v>213</v>
      </c>
      <c r="C214" s="95">
        <v>37512</v>
      </c>
      <c r="D214" s="71">
        <v>14</v>
      </c>
      <c r="F214" s="71">
        <f t="shared" si="8"/>
        <v>4.2671999999999999</v>
      </c>
      <c r="G214" s="71">
        <f t="shared" si="9"/>
        <v>39.091697029238723</v>
      </c>
      <c r="I214" s="75">
        <v>0.03</v>
      </c>
      <c r="K214" s="71">
        <v>0</v>
      </c>
    </row>
    <row r="215" spans="1:14" x14ac:dyDescent="0.2">
      <c r="A215" s="37">
        <v>1620020903</v>
      </c>
      <c r="B215" s="37" t="s">
        <v>213</v>
      </c>
      <c r="C215" s="95">
        <v>37488</v>
      </c>
      <c r="D215" s="71">
        <v>14.5</v>
      </c>
      <c r="E215" s="71">
        <f>AVERAGE(D200:D212)</f>
        <v>15.653846153846153</v>
      </c>
      <c r="F215" s="71">
        <f t="shared" si="8"/>
        <v>4.4196</v>
      </c>
      <c r="G215" s="71">
        <f t="shared" si="9"/>
        <v>38.586031110758313</v>
      </c>
      <c r="H215" s="71">
        <f>AVERAGE(G200:G212)</f>
        <v>37.952523141989928</v>
      </c>
      <c r="I215" s="75"/>
      <c r="J215" s="71">
        <f>AVERAGE(I200:I212)</f>
        <v>0.156</v>
      </c>
      <c r="L215" s="71">
        <f>AVERAGE(K200:K212)</f>
        <v>9.3864564798618524</v>
      </c>
      <c r="M215" s="71">
        <f>AVERAGE(L215,H215)</f>
        <v>23.669489810925889</v>
      </c>
    </row>
    <row r="216" spans="1:14" x14ac:dyDescent="0.2">
      <c r="A216" s="37">
        <v>1620030501</v>
      </c>
      <c r="B216" s="37" t="s">
        <v>213</v>
      </c>
      <c r="C216" s="96">
        <v>37770</v>
      </c>
      <c r="D216" s="97">
        <v>29</v>
      </c>
      <c r="F216" s="71">
        <f t="shared" si="8"/>
        <v>8.8391999999999999</v>
      </c>
      <c r="G216" s="71">
        <f t="shared" si="9"/>
        <v>28.597780238889502</v>
      </c>
      <c r="I216" s="75"/>
    </row>
    <row r="217" spans="1:14" x14ac:dyDescent="0.2">
      <c r="A217" s="37">
        <v>1620030601</v>
      </c>
      <c r="B217" s="37" t="s">
        <v>213</v>
      </c>
      <c r="C217" s="96">
        <v>37778</v>
      </c>
      <c r="D217" s="97">
        <v>24.6</v>
      </c>
      <c r="F217" s="71">
        <f t="shared" si="8"/>
        <v>7.4980800000000007</v>
      </c>
      <c r="G217" s="71">
        <f t="shared" si="9"/>
        <v>30.968936906253447</v>
      </c>
      <c r="I217" s="75"/>
      <c r="N217" s="39">
        <v>16</v>
      </c>
    </row>
    <row r="218" spans="1:14" x14ac:dyDescent="0.2">
      <c r="A218" s="37">
        <v>1620030602</v>
      </c>
      <c r="B218" s="37" t="s">
        <v>213</v>
      </c>
      <c r="C218" s="96">
        <v>37784</v>
      </c>
      <c r="D218" s="97">
        <v>22</v>
      </c>
      <c r="F218" s="71">
        <f t="shared" si="8"/>
        <v>6.7056000000000004</v>
      </c>
      <c r="G218" s="71">
        <f t="shared" si="9"/>
        <v>32.57859139610126</v>
      </c>
      <c r="I218" s="75"/>
      <c r="N218" s="39">
        <v>17</v>
      </c>
    </row>
    <row r="219" spans="1:14" x14ac:dyDescent="0.2">
      <c r="A219" s="37">
        <v>1620030603</v>
      </c>
      <c r="B219" s="37" t="s">
        <v>213</v>
      </c>
      <c r="C219" s="96">
        <v>37790</v>
      </c>
      <c r="D219" s="97">
        <v>21</v>
      </c>
      <c r="F219" s="71">
        <f t="shared" si="8"/>
        <v>6.4008000000000003</v>
      </c>
      <c r="G219" s="71">
        <f t="shared" si="9"/>
        <v>33.248944821400073</v>
      </c>
      <c r="I219" s="75"/>
      <c r="N219" s="39">
        <v>18</v>
      </c>
    </row>
    <row r="220" spans="1:14" x14ac:dyDescent="0.2">
      <c r="A220" s="37">
        <v>1620030604</v>
      </c>
      <c r="B220" s="37" t="s">
        <v>213</v>
      </c>
      <c r="C220" s="96">
        <v>37797</v>
      </c>
      <c r="D220" s="97">
        <v>20</v>
      </c>
      <c r="F220" s="71">
        <f t="shared" si="8"/>
        <v>6.0960000000000001</v>
      </c>
      <c r="G220" s="71">
        <f t="shared" si="9"/>
        <v>33.952011087081587</v>
      </c>
      <c r="I220" s="75">
        <v>0.43</v>
      </c>
      <c r="K220" s="71">
        <f>(9.81*(LN(I220)))+30.6</f>
        <v>22.320653610410673</v>
      </c>
      <c r="N220" s="39">
        <v>19</v>
      </c>
    </row>
    <row r="221" spans="1:14" x14ac:dyDescent="0.2">
      <c r="A221" s="37">
        <v>1620030701</v>
      </c>
      <c r="B221" s="37" t="s">
        <v>213</v>
      </c>
      <c r="C221" s="96">
        <v>37804</v>
      </c>
      <c r="D221" s="97">
        <v>18.600000000000001</v>
      </c>
      <c r="F221" s="71">
        <f t="shared" si="8"/>
        <v>5.6692800000000005</v>
      </c>
      <c r="G221" s="71">
        <f t="shared" si="9"/>
        <v>34.997754770831563</v>
      </c>
      <c r="I221" s="75"/>
      <c r="N221" s="39">
        <v>20</v>
      </c>
    </row>
    <row r="222" spans="1:14" x14ac:dyDescent="0.2">
      <c r="A222" s="37">
        <v>1620030702</v>
      </c>
      <c r="B222" s="37" t="s">
        <v>213</v>
      </c>
      <c r="C222" s="96">
        <v>37811</v>
      </c>
      <c r="D222" s="97">
        <v>17</v>
      </c>
      <c r="F222" s="71">
        <f t="shared" si="8"/>
        <v>5.1816000000000004</v>
      </c>
      <c r="G222" s="71">
        <f t="shared" si="9"/>
        <v>36.293908861144516</v>
      </c>
      <c r="I222" s="75">
        <v>0.01</v>
      </c>
      <c r="K222" s="71">
        <f>(9.81*(LN(I222)))+30.6</f>
        <v>-14.576719524543172</v>
      </c>
      <c r="N222" s="39">
        <v>19</v>
      </c>
    </row>
    <row r="223" spans="1:14" x14ac:dyDescent="0.2">
      <c r="A223" s="37">
        <v>1620030703</v>
      </c>
      <c r="B223" s="37" t="s">
        <v>213</v>
      </c>
      <c r="C223" s="96">
        <v>37819</v>
      </c>
      <c r="D223" s="97">
        <v>16</v>
      </c>
      <c r="F223" s="71">
        <f t="shared" ref="F223:F302" si="10">D223*0.3048</f>
        <v>4.8768000000000002</v>
      </c>
      <c r="G223" s="71">
        <f t="shared" si="9"/>
        <v>37.167509661519347</v>
      </c>
      <c r="I223" s="75"/>
      <c r="N223" s="39">
        <v>19</v>
      </c>
    </row>
    <row r="224" spans="1:14" x14ac:dyDescent="0.2">
      <c r="A224" s="37">
        <v>1620030704</v>
      </c>
      <c r="B224" s="37" t="s">
        <v>213</v>
      </c>
      <c r="C224" s="96">
        <v>37825</v>
      </c>
      <c r="D224" s="97">
        <v>19</v>
      </c>
      <c r="F224" s="71">
        <f t="shared" si="10"/>
        <v>5.7911999999999999</v>
      </c>
      <c r="G224" s="71">
        <f t="shared" si="9"/>
        <v>34.691147459206192</v>
      </c>
      <c r="I224" s="75">
        <v>0.01</v>
      </c>
      <c r="K224" s="71">
        <f>(9.81*(LN(I224)))+30.6</f>
        <v>-14.576719524543172</v>
      </c>
      <c r="N224" s="39">
        <v>20</v>
      </c>
    </row>
    <row r="225" spans="1:14" x14ac:dyDescent="0.2">
      <c r="A225" s="37">
        <v>1620030705</v>
      </c>
      <c r="B225" s="37" t="s">
        <v>213</v>
      </c>
      <c r="C225" s="96">
        <v>37832</v>
      </c>
      <c r="D225" s="97">
        <v>16</v>
      </c>
      <c r="F225" s="71">
        <f t="shared" si="10"/>
        <v>4.8768000000000002</v>
      </c>
      <c r="G225" s="71">
        <f t="shared" si="9"/>
        <v>37.167509661519347</v>
      </c>
      <c r="I225" s="75"/>
      <c r="N225" s="39">
        <v>21</v>
      </c>
    </row>
    <row r="226" spans="1:14" x14ac:dyDescent="0.2">
      <c r="A226" s="37">
        <v>1620030801</v>
      </c>
      <c r="B226" s="37" t="s">
        <v>213</v>
      </c>
      <c r="C226" s="96">
        <v>37840</v>
      </c>
      <c r="D226" s="97">
        <v>13.6</v>
      </c>
      <c r="F226" s="71">
        <f t="shared" si="10"/>
        <v>4.1452800000000005</v>
      </c>
      <c r="G226" s="71">
        <f t="shared" si="9"/>
        <v>39.509407435582283</v>
      </c>
      <c r="I226" s="75">
        <v>0.02</v>
      </c>
      <c r="K226" s="71">
        <f>(9.81*(LN(I226)))+30.6</f>
        <v>-7.776945683250112</v>
      </c>
      <c r="N226" s="39">
        <v>22</v>
      </c>
    </row>
    <row r="227" spans="1:14" x14ac:dyDescent="0.2">
      <c r="A227" s="37">
        <v>1620030802</v>
      </c>
      <c r="B227" s="37" t="s">
        <v>213</v>
      </c>
      <c r="C227" s="96">
        <v>37846</v>
      </c>
      <c r="D227" s="97">
        <v>11.6</v>
      </c>
      <c r="F227" s="71">
        <f t="shared" si="10"/>
        <v>3.5356800000000002</v>
      </c>
      <c r="G227" s="71">
        <f t="shared" si="9"/>
        <v>41.801529685196073</v>
      </c>
      <c r="I227" s="75"/>
      <c r="N227" s="39">
        <v>23</v>
      </c>
    </row>
    <row r="228" spans="1:14" x14ac:dyDescent="0.2">
      <c r="A228" s="37">
        <v>1620030803</v>
      </c>
      <c r="B228" s="37" t="s">
        <v>213</v>
      </c>
      <c r="C228" s="96">
        <v>37853</v>
      </c>
      <c r="D228" s="97">
        <v>10</v>
      </c>
      <c r="F228" s="71">
        <f t="shared" si="10"/>
        <v>3.048</v>
      </c>
      <c r="G228" s="71">
        <f t="shared" si="9"/>
        <v>43.940261958950401</v>
      </c>
      <c r="I228" s="75">
        <v>0.01</v>
      </c>
      <c r="K228" s="71">
        <f>(9.81*(LN(I228)))+30.6</f>
        <v>-14.576719524543172</v>
      </c>
      <c r="N228" s="39">
        <v>23</v>
      </c>
    </row>
    <row r="229" spans="1:14" x14ac:dyDescent="0.2">
      <c r="A229" s="37">
        <v>1620030804</v>
      </c>
      <c r="B229" s="37" t="s">
        <v>213</v>
      </c>
      <c r="C229" s="96">
        <v>37860</v>
      </c>
      <c r="D229" s="97">
        <v>10.6</v>
      </c>
      <c r="F229" s="71">
        <f t="shared" si="10"/>
        <v>3.23088</v>
      </c>
      <c r="G229" s="71">
        <f t="shared" si="9"/>
        <v>43.100606992883911</v>
      </c>
      <c r="I229" s="75"/>
      <c r="N229" s="39">
        <v>22</v>
      </c>
    </row>
    <row r="230" spans="1:14" x14ac:dyDescent="0.2">
      <c r="A230" s="37">
        <v>1620030901</v>
      </c>
      <c r="B230" s="37" t="s">
        <v>213</v>
      </c>
      <c r="C230" s="96">
        <v>37866</v>
      </c>
      <c r="D230" s="97">
        <v>12</v>
      </c>
      <c r="F230" s="71">
        <f t="shared" si="10"/>
        <v>3.6576000000000004</v>
      </c>
      <c r="G230" s="71">
        <f t="shared" si="9"/>
        <v>41.313008325549511</v>
      </c>
      <c r="I230" s="75"/>
      <c r="N230" s="39">
        <v>21</v>
      </c>
    </row>
    <row r="231" spans="1:14" x14ac:dyDescent="0.2">
      <c r="A231" s="37">
        <v>1620030902</v>
      </c>
      <c r="B231" s="37" t="s">
        <v>213</v>
      </c>
      <c r="C231" s="96">
        <v>37872</v>
      </c>
      <c r="D231" s="97">
        <v>14</v>
      </c>
      <c r="F231" s="71">
        <f t="shared" si="10"/>
        <v>4.2671999999999999</v>
      </c>
      <c r="G231" s="71">
        <f t="shared" si="9"/>
        <v>39.091697029238723</v>
      </c>
      <c r="I231" s="75"/>
      <c r="N231" s="39">
        <v>20</v>
      </c>
    </row>
    <row r="232" spans="1:14" x14ac:dyDescent="0.2">
      <c r="A232" s="37">
        <v>1620030903</v>
      </c>
      <c r="B232" s="37" t="s">
        <v>213</v>
      </c>
      <c r="C232" s="96">
        <v>37880</v>
      </c>
      <c r="D232" s="97">
        <v>13</v>
      </c>
      <c r="F232" s="71">
        <f t="shared" si="10"/>
        <v>3.9624000000000001</v>
      </c>
      <c r="G232" s="71">
        <f t="shared" si="9"/>
        <v>40.159592907973853</v>
      </c>
      <c r="I232" s="75">
        <v>0.02</v>
      </c>
      <c r="K232" s="71">
        <f>(9.81*(LN(I232)))+30.6</f>
        <v>-7.776945683250112</v>
      </c>
      <c r="N232" s="39">
        <v>19</v>
      </c>
    </row>
    <row r="233" spans="1:14" x14ac:dyDescent="0.2">
      <c r="A233" s="37">
        <v>1620030904</v>
      </c>
      <c r="B233" s="37" t="s">
        <v>213</v>
      </c>
      <c r="C233" s="96">
        <v>37888</v>
      </c>
      <c r="D233" s="97">
        <v>14</v>
      </c>
      <c r="E233" s="71">
        <f>AVERAGE(D217:D229)</f>
        <v>16.92307692307692</v>
      </c>
      <c r="F233" s="71">
        <f t="shared" si="10"/>
        <v>4.2671999999999999</v>
      </c>
      <c r="G233" s="71">
        <f t="shared" si="9"/>
        <v>39.091697029238723</v>
      </c>
      <c r="H233" s="71">
        <f>AVERAGE(G217:G229)</f>
        <v>36.878316976743847</v>
      </c>
      <c r="I233" s="75"/>
      <c r="J233" s="71">
        <f>AVERAGE(I217:I229)</f>
        <v>9.6000000000000002E-2</v>
      </c>
      <c r="L233" s="71">
        <f>AVERAGE(K217:K229)</f>
        <v>-5.8372901292937911</v>
      </c>
      <c r="M233" s="71">
        <f>AVERAGE(L233,H233)</f>
        <v>15.520513423725028</v>
      </c>
      <c r="N233" s="39">
        <v>18</v>
      </c>
    </row>
    <row r="234" spans="1:14" x14ac:dyDescent="0.2">
      <c r="A234" s="37">
        <v>1620040401</v>
      </c>
      <c r="B234" s="37" t="s">
        <v>213</v>
      </c>
      <c r="C234" s="94">
        <v>38105</v>
      </c>
      <c r="D234" s="71">
        <v>26</v>
      </c>
      <c r="F234" s="71">
        <f t="shared" si="10"/>
        <v>7.9248000000000003</v>
      </c>
      <c r="G234" s="71">
        <f t="shared" si="9"/>
        <v>30.171342036105038</v>
      </c>
      <c r="N234" s="39">
        <v>12</v>
      </c>
    </row>
    <row r="235" spans="1:14" x14ac:dyDescent="0.2">
      <c r="A235" s="37">
        <v>1620040601</v>
      </c>
      <c r="B235" s="37" t="s">
        <v>213</v>
      </c>
      <c r="C235" s="94">
        <v>38142</v>
      </c>
      <c r="D235" s="71">
        <v>27</v>
      </c>
      <c r="F235" s="71">
        <f t="shared" si="10"/>
        <v>8.2295999999999996</v>
      </c>
      <c r="G235" s="71">
        <f t="shared" si="9"/>
        <v>29.627503909872214</v>
      </c>
      <c r="N235" s="39">
        <v>13</v>
      </c>
    </row>
    <row r="236" spans="1:14" x14ac:dyDescent="0.2">
      <c r="A236" s="37">
        <v>1620040602</v>
      </c>
      <c r="B236" s="37" t="s">
        <v>213</v>
      </c>
      <c r="C236" s="94">
        <v>38148</v>
      </c>
      <c r="D236" s="71">
        <v>25</v>
      </c>
      <c r="F236" s="71">
        <f t="shared" si="10"/>
        <v>7.62</v>
      </c>
      <c r="G236" s="71">
        <f t="shared" si="9"/>
        <v>30.736512512643824</v>
      </c>
      <c r="I236" s="71">
        <v>0.03</v>
      </c>
      <c r="K236" s="71">
        <f>(9.81*(LN(I236)))+30.6</f>
        <v>-3.7993329727090241</v>
      </c>
      <c r="N236" s="39">
        <v>16</v>
      </c>
    </row>
    <row r="237" spans="1:14" x14ac:dyDescent="0.2">
      <c r="A237" s="37">
        <v>1620040603</v>
      </c>
      <c r="B237" s="37" t="s">
        <v>213</v>
      </c>
      <c r="C237" s="94">
        <v>38155</v>
      </c>
      <c r="D237" s="71">
        <v>25.5</v>
      </c>
      <c r="F237" s="71">
        <f t="shared" si="10"/>
        <v>7.7724000000000002</v>
      </c>
      <c r="G237" s="71">
        <f t="shared" si="9"/>
        <v>30.451156653305876</v>
      </c>
      <c r="N237" s="39">
        <v>15</v>
      </c>
    </row>
    <row r="238" spans="1:14" x14ac:dyDescent="0.2">
      <c r="A238" s="37">
        <v>1620040604</v>
      </c>
      <c r="B238" s="37" t="s">
        <v>213</v>
      </c>
      <c r="C238" s="94">
        <v>38162</v>
      </c>
      <c r="D238" s="71">
        <v>22.5</v>
      </c>
      <c r="F238" s="71">
        <f t="shared" si="10"/>
        <v>6.8580000000000005</v>
      </c>
      <c r="G238" s="71">
        <f t="shared" si="9"/>
        <v>32.254757543273101</v>
      </c>
      <c r="I238" s="71">
        <v>0.02</v>
      </c>
      <c r="K238" s="71">
        <f>(9.81*(LN(I238)))+30.6</f>
        <v>-7.776945683250112</v>
      </c>
      <c r="N238" s="39">
        <v>16</v>
      </c>
    </row>
    <row r="239" spans="1:14" x14ac:dyDescent="0.2">
      <c r="A239" s="37">
        <v>1620040701</v>
      </c>
      <c r="B239" s="37" t="s">
        <v>213</v>
      </c>
      <c r="C239" s="94">
        <v>38170</v>
      </c>
      <c r="D239" s="71">
        <v>22</v>
      </c>
      <c r="F239" s="71">
        <f t="shared" si="10"/>
        <v>6.7056000000000004</v>
      </c>
      <c r="G239" s="71">
        <f t="shared" si="9"/>
        <v>32.57859139610126</v>
      </c>
      <c r="N239" s="39">
        <v>16</v>
      </c>
    </row>
    <row r="240" spans="1:14" x14ac:dyDescent="0.2">
      <c r="A240" s="37">
        <v>1620040702</v>
      </c>
      <c r="B240" s="37" t="s">
        <v>213</v>
      </c>
      <c r="C240" s="94">
        <v>38178</v>
      </c>
      <c r="D240" s="71">
        <v>22.5</v>
      </c>
      <c r="F240" s="71">
        <f t="shared" si="10"/>
        <v>6.8580000000000005</v>
      </c>
      <c r="G240" s="71">
        <f t="shared" si="9"/>
        <v>32.254757543273101</v>
      </c>
      <c r="I240" s="71" t="s">
        <v>200</v>
      </c>
      <c r="N240" s="39">
        <v>18</v>
      </c>
    </row>
    <row r="241" spans="1:16" x14ac:dyDescent="0.2">
      <c r="A241" s="37">
        <v>1620040703</v>
      </c>
      <c r="B241" s="37" t="s">
        <v>213</v>
      </c>
      <c r="C241" s="94">
        <v>38184</v>
      </c>
      <c r="D241" s="71">
        <v>19.5</v>
      </c>
      <c r="F241" s="71">
        <f t="shared" si="10"/>
        <v>5.9436</v>
      </c>
      <c r="G241" s="71">
        <f t="shared" si="9"/>
        <v>34.316840700135202</v>
      </c>
      <c r="N241" s="39">
        <v>19</v>
      </c>
    </row>
    <row r="242" spans="1:16" x14ac:dyDescent="0.2">
      <c r="A242" s="37">
        <v>1620040704</v>
      </c>
      <c r="B242" s="37" t="s">
        <v>213</v>
      </c>
      <c r="C242" s="94">
        <v>38190</v>
      </c>
      <c r="D242" s="71">
        <v>16.5</v>
      </c>
      <c r="F242" s="71">
        <f t="shared" si="10"/>
        <v>5.0292000000000003</v>
      </c>
      <c r="G242" s="71">
        <f t="shared" si="9"/>
        <v>36.724090060131431</v>
      </c>
      <c r="I242" s="71">
        <v>7.0000000000000007E-2</v>
      </c>
      <c r="K242" s="71">
        <f>(9.81*(LN(I242)))+30.6</f>
        <v>4.5126590376894491</v>
      </c>
      <c r="N242" s="39">
        <v>19</v>
      </c>
    </row>
    <row r="243" spans="1:16" x14ac:dyDescent="0.2">
      <c r="A243" s="37">
        <v>1620040705</v>
      </c>
      <c r="B243" s="37" t="s">
        <v>213</v>
      </c>
      <c r="C243" s="94">
        <v>38196</v>
      </c>
      <c r="D243" s="71">
        <v>13</v>
      </c>
      <c r="F243" s="71">
        <f t="shared" si="10"/>
        <v>3.9624000000000001</v>
      </c>
      <c r="G243" s="71">
        <f t="shared" si="9"/>
        <v>40.159592907973853</v>
      </c>
      <c r="N243" s="39">
        <v>20</v>
      </c>
    </row>
    <row r="244" spans="1:16" x14ac:dyDescent="0.2">
      <c r="A244" s="37">
        <v>1620040801</v>
      </c>
      <c r="B244" s="37" t="s">
        <v>213</v>
      </c>
      <c r="C244" s="94">
        <v>38204</v>
      </c>
      <c r="D244" s="71">
        <v>12.5</v>
      </c>
      <c r="F244" s="71">
        <f t="shared" si="10"/>
        <v>3.81</v>
      </c>
      <c r="G244" s="71">
        <f t="shared" si="9"/>
        <v>40.724763384512634</v>
      </c>
      <c r="I244" s="71">
        <v>0.02</v>
      </c>
      <c r="K244" s="71">
        <f>(9.81*(LN(I244)))+30.6</f>
        <v>-7.776945683250112</v>
      </c>
      <c r="N244" s="39">
        <v>19</v>
      </c>
    </row>
    <row r="245" spans="1:16" x14ac:dyDescent="0.2">
      <c r="A245" s="37">
        <v>1620040802</v>
      </c>
      <c r="B245" s="37" t="s">
        <v>213</v>
      </c>
      <c r="C245" s="94">
        <v>38211</v>
      </c>
      <c r="D245" s="71">
        <v>12</v>
      </c>
      <c r="F245" s="71">
        <f t="shared" si="10"/>
        <v>3.6576000000000004</v>
      </c>
      <c r="G245" s="71">
        <f t="shared" si="9"/>
        <v>41.313008325549511</v>
      </c>
      <c r="N245" s="39">
        <v>18</v>
      </c>
    </row>
    <row r="246" spans="1:16" x14ac:dyDescent="0.2">
      <c r="A246" s="37">
        <v>1620040803</v>
      </c>
      <c r="B246" s="37" t="s">
        <v>213</v>
      </c>
      <c r="C246" s="94">
        <v>38219</v>
      </c>
      <c r="D246" s="71">
        <v>12</v>
      </c>
      <c r="F246" s="71">
        <f t="shared" si="10"/>
        <v>3.6576000000000004</v>
      </c>
      <c r="G246" s="71">
        <f t="shared" si="9"/>
        <v>41.313008325549511</v>
      </c>
      <c r="I246" s="71">
        <v>0.03</v>
      </c>
      <c r="K246" s="71">
        <f>(9.81*(LN(I246)))+30.6</f>
        <v>-3.7993329727090241</v>
      </c>
      <c r="N246" s="39">
        <v>18</v>
      </c>
    </row>
    <row r="247" spans="1:16" x14ac:dyDescent="0.2">
      <c r="A247" s="37">
        <v>1620040804</v>
      </c>
      <c r="B247" s="37" t="s">
        <v>213</v>
      </c>
      <c r="C247" s="94">
        <v>38226</v>
      </c>
      <c r="D247" s="71">
        <v>12.5</v>
      </c>
      <c r="F247" s="71">
        <f t="shared" si="10"/>
        <v>3.81</v>
      </c>
      <c r="G247" s="71">
        <f t="shared" si="9"/>
        <v>40.724763384512634</v>
      </c>
      <c r="N247" s="39">
        <v>17</v>
      </c>
    </row>
    <row r="248" spans="1:16" x14ac:dyDescent="0.2">
      <c r="A248" s="37">
        <v>1620040901</v>
      </c>
      <c r="B248" s="37" t="s">
        <v>213</v>
      </c>
      <c r="C248" s="94">
        <v>38232</v>
      </c>
      <c r="D248" s="71">
        <v>13</v>
      </c>
      <c r="F248" s="71">
        <f t="shared" si="10"/>
        <v>3.9624000000000001</v>
      </c>
      <c r="G248" s="71">
        <f t="shared" si="9"/>
        <v>40.159592907973853</v>
      </c>
      <c r="I248" s="71">
        <v>0.89</v>
      </c>
      <c r="K248" s="71">
        <f>(9.81*(LN(I248)))+30.6</f>
        <v>29.456803262529117</v>
      </c>
      <c r="N248" s="39">
        <v>18</v>
      </c>
    </row>
    <row r="249" spans="1:16" x14ac:dyDescent="0.2">
      <c r="A249" s="37">
        <v>1620040902</v>
      </c>
      <c r="B249" s="37" t="s">
        <v>213</v>
      </c>
      <c r="C249" s="94">
        <v>38238</v>
      </c>
      <c r="D249" s="71">
        <v>13</v>
      </c>
      <c r="F249" s="71">
        <f t="shared" si="10"/>
        <v>3.9624000000000001</v>
      </c>
      <c r="G249" s="71">
        <f t="shared" si="9"/>
        <v>40.159592907973853</v>
      </c>
      <c r="N249" s="39">
        <v>19</v>
      </c>
    </row>
    <row r="250" spans="1:16" x14ac:dyDescent="0.2">
      <c r="A250" s="37">
        <v>1620040903</v>
      </c>
      <c r="B250" s="37" t="s">
        <v>213</v>
      </c>
      <c r="C250" s="94">
        <v>38246</v>
      </c>
      <c r="D250" s="71">
        <v>13.5</v>
      </c>
      <c r="F250" s="71">
        <f t="shared" si="10"/>
        <v>4.1147999999999998</v>
      </c>
      <c r="G250" s="71">
        <f t="shared" si="9"/>
        <v>39.615754781741025</v>
      </c>
      <c r="I250" s="71">
        <v>0.14000000000000001</v>
      </c>
      <c r="K250" s="71">
        <f>(9.81*(LN(I250)))+30.6</f>
        <v>11.312432878982513</v>
      </c>
      <c r="N250" s="39">
        <v>18</v>
      </c>
    </row>
    <row r="251" spans="1:16" x14ac:dyDescent="0.2">
      <c r="A251" s="37">
        <v>1620040904</v>
      </c>
      <c r="B251" s="37" t="s">
        <v>213</v>
      </c>
      <c r="C251" s="94">
        <v>38254</v>
      </c>
      <c r="D251" s="71">
        <v>14.5</v>
      </c>
      <c r="E251" s="71">
        <f>AVERAGE(D235:D247)</f>
        <v>18.653846153846153</v>
      </c>
      <c r="F251" s="71">
        <f t="shared" si="10"/>
        <v>4.4196</v>
      </c>
      <c r="G251" s="71">
        <f t="shared" si="9"/>
        <v>38.586031110758313</v>
      </c>
      <c r="H251" s="71">
        <f>AVERAGE(G235:G247)</f>
        <v>35.629180511294933</v>
      </c>
      <c r="J251" s="71">
        <f>AVERAGE(I235:I247)</f>
        <v>3.4000000000000002E-2</v>
      </c>
      <c r="L251" s="71">
        <f>AVERAGE(K235:K247)</f>
        <v>-3.7279796548457647</v>
      </c>
      <c r="M251" s="71">
        <f>AVERAGE(L251,H251)</f>
        <v>15.950600428224584</v>
      </c>
      <c r="N251" s="39">
        <v>18</v>
      </c>
    </row>
    <row r="252" spans="1:16" x14ac:dyDescent="0.2">
      <c r="A252" s="37">
        <v>1620050501</v>
      </c>
      <c r="B252" s="37" t="s">
        <v>213</v>
      </c>
      <c r="C252" s="94">
        <v>38499</v>
      </c>
      <c r="D252" s="71">
        <v>31</v>
      </c>
      <c r="F252" s="71">
        <f t="shared" si="10"/>
        <v>9.4488000000000003</v>
      </c>
      <c r="G252" s="71">
        <f t="shared" si="9"/>
        <v>27.636757532363639</v>
      </c>
      <c r="N252" s="39">
        <v>13</v>
      </c>
    </row>
    <row r="253" spans="1:16" x14ac:dyDescent="0.2">
      <c r="A253" s="37">
        <v>1620050601</v>
      </c>
      <c r="B253" s="37" t="s">
        <v>213</v>
      </c>
      <c r="C253" s="94">
        <v>38505</v>
      </c>
      <c r="D253" s="71">
        <v>27</v>
      </c>
      <c r="E253" s="29"/>
      <c r="F253" s="71">
        <f t="shared" si="10"/>
        <v>8.2295999999999996</v>
      </c>
      <c r="G253" s="71">
        <f t="shared" si="9"/>
        <v>29.627503909872214</v>
      </c>
      <c r="H253" s="29"/>
      <c r="I253" s="30"/>
      <c r="J253" s="29"/>
      <c r="N253" s="39">
        <v>14</v>
      </c>
      <c r="P253" s="37" t="s">
        <v>357</v>
      </c>
    </row>
    <row r="254" spans="1:16" x14ac:dyDescent="0.2">
      <c r="A254" s="37">
        <v>1620050602</v>
      </c>
      <c r="B254" s="37" t="s">
        <v>213</v>
      </c>
      <c r="C254" s="94">
        <v>38512</v>
      </c>
      <c r="D254" s="71">
        <v>25</v>
      </c>
      <c r="E254" s="29"/>
      <c r="F254" s="71">
        <f t="shared" si="10"/>
        <v>7.62</v>
      </c>
      <c r="G254" s="71">
        <f t="shared" si="9"/>
        <v>30.736512512643824</v>
      </c>
      <c r="H254" s="29"/>
      <c r="I254" s="30"/>
      <c r="J254" s="29"/>
      <c r="N254" s="39">
        <v>18</v>
      </c>
    </row>
    <row r="255" spans="1:16" x14ac:dyDescent="0.2">
      <c r="A255" s="37">
        <v>1620050603</v>
      </c>
      <c r="B255" s="37" t="s">
        <v>213</v>
      </c>
      <c r="C255" s="94">
        <v>38520</v>
      </c>
      <c r="D255" s="71">
        <v>23.5</v>
      </c>
      <c r="E255" s="29"/>
      <c r="F255" s="71">
        <f t="shared" si="10"/>
        <v>7.1628000000000007</v>
      </c>
      <c r="G255" s="71">
        <f t="shared" si="9"/>
        <v>31.628137080221464</v>
      </c>
      <c r="H255" s="29"/>
      <c r="I255" s="30">
        <v>0.37</v>
      </c>
      <c r="J255" s="29"/>
      <c r="K255" s="71">
        <f>(9.81*(LN(I255)))+30.6</f>
        <v>20.846385198496666</v>
      </c>
      <c r="N255" s="39">
        <v>19</v>
      </c>
      <c r="P255" s="37" t="s">
        <v>358</v>
      </c>
    </row>
    <row r="256" spans="1:16" x14ac:dyDescent="0.2">
      <c r="A256" s="37">
        <v>1620050604</v>
      </c>
      <c r="B256" s="37" t="s">
        <v>213</v>
      </c>
      <c r="C256" s="94">
        <v>38528</v>
      </c>
      <c r="D256" s="71">
        <v>21.5</v>
      </c>
      <c r="F256" s="71">
        <f t="shared" si="10"/>
        <v>6.5532000000000004</v>
      </c>
      <c r="G256" s="71">
        <f t="shared" si="9"/>
        <v>32.909870353719171</v>
      </c>
      <c r="N256" s="39">
        <v>21</v>
      </c>
    </row>
    <row r="257" spans="1:16" x14ac:dyDescent="0.2">
      <c r="A257" s="37">
        <v>1620050701</v>
      </c>
      <c r="B257" s="37" t="s">
        <v>213</v>
      </c>
      <c r="C257" s="94">
        <v>38535</v>
      </c>
      <c r="D257" s="71">
        <v>19.5</v>
      </c>
      <c r="E257" s="29"/>
      <c r="F257" s="71">
        <f t="shared" si="10"/>
        <v>5.9436</v>
      </c>
      <c r="G257" s="71">
        <f t="shared" si="9"/>
        <v>34.316840700135202</v>
      </c>
      <c r="H257" s="29"/>
      <c r="I257" s="30">
        <v>0.4</v>
      </c>
      <c r="J257" s="29"/>
      <c r="K257" s="71">
        <f>(9.81*(LN(I257)))+30.6</f>
        <v>21.611187920314542</v>
      </c>
      <c r="N257" s="39">
        <v>20</v>
      </c>
    </row>
    <row r="258" spans="1:16" x14ac:dyDescent="0.2">
      <c r="A258" s="37">
        <v>1620050702</v>
      </c>
      <c r="B258" s="37" t="s">
        <v>213</v>
      </c>
      <c r="C258" s="94">
        <v>38541</v>
      </c>
      <c r="D258" s="71">
        <v>17</v>
      </c>
      <c r="E258" s="29"/>
      <c r="F258" s="71">
        <f t="shared" si="10"/>
        <v>5.1816000000000004</v>
      </c>
      <c r="G258" s="71">
        <f t="shared" si="9"/>
        <v>36.293908861144516</v>
      </c>
      <c r="H258" s="29"/>
      <c r="I258" s="30"/>
      <c r="J258" s="29"/>
      <c r="N258" s="39">
        <v>22</v>
      </c>
    </row>
    <row r="259" spans="1:16" x14ac:dyDescent="0.2">
      <c r="A259" s="37">
        <v>1620050703</v>
      </c>
      <c r="B259" s="37" t="s">
        <v>213</v>
      </c>
      <c r="C259" s="94">
        <v>38547</v>
      </c>
      <c r="D259" s="71">
        <v>14</v>
      </c>
      <c r="E259" s="29"/>
      <c r="F259" s="71">
        <f t="shared" si="10"/>
        <v>4.2671999999999999</v>
      </c>
      <c r="G259" s="71">
        <f t="shared" si="9"/>
        <v>39.091697029238723</v>
      </c>
      <c r="H259" s="29"/>
      <c r="I259" s="30">
        <v>0.03</v>
      </c>
      <c r="J259" s="29"/>
      <c r="K259" s="71">
        <f>(9.81*(LN(I259)))+30.6</f>
        <v>-3.7993329727090241</v>
      </c>
      <c r="N259" s="39">
        <v>24</v>
      </c>
    </row>
    <row r="260" spans="1:16" x14ac:dyDescent="0.2">
      <c r="A260" s="37">
        <v>1620050704</v>
      </c>
      <c r="B260" s="37" t="s">
        <v>213</v>
      </c>
      <c r="C260" s="94">
        <v>38554</v>
      </c>
      <c r="D260" s="71">
        <v>14.5</v>
      </c>
      <c r="E260" s="29"/>
      <c r="F260" s="71">
        <f t="shared" si="10"/>
        <v>4.4196</v>
      </c>
      <c r="G260" s="71">
        <f t="shared" si="9"/>
        <v>38.586031110758313</v>
      </c>
      <c r="H260" s="29"/>
      <c r="I260" s="30"/>
      <c r="J260" s="29"/>
      <c r="N260" s="39">
        <v>24</v>
      </c>
    </row>
    <row r="261" spans="1:16" x14ac:dyDescent="0.2">
      <c r="A261" s="37">
        <v>1620050705</v>
      </c>
      <c r="B261" s="37" t="s">
        <v>213</v>
      </c>
      <c r="C261" s="94">
        <v>38561</v>
      </c>
      <c r="D261" s="71">
        <v>12.5</v>
      </c>
      <c r="E261" s="29"/>
      <c r="F261" s="71">
        <f t="shared" si="10"/>
        <v>3.81</v>
      </c>
      <c r="G261" s="71">
        <f t="shared" si="9"/>
        <v>40.724763384512634</v>
      </c>
      <c r="H261" s="29"/>
      <c r="I261" s="30">
        <v>0.39</v>
      </c>
      <c r="J261" s="29"/>
      <c r="K261" s="71">
        <f>(9.81*(LN(I261)))+30.6</f>
        <v>21.362820223988656</v>
      </c>
      <c r="N261" s="39">
        <v>22</v>
      </c>
    </row>
    <row r="262" spans="1:16" x14ac:dyDescent="0.2">
      <c r="A262" s="37">
        <v>1620050801</v>
      </c>
      <c r="B262" s="37" t="s">
        <v>213</v>
      </c>
      <c r="C262" s="94">
        <v>38569</v>
      </c>
      <c r="D262" s="71">
        <v>10.5</v>
      </c>
      <c r="E262" s="29"/>
      <c r="F262" s="71">
        <f t="shared" si="10"/>
        <v>3.2004000000000001</v>
      </c>
      <c r="G262" s="71">
        <f t="shared" si="9"/>
        <v>43.237195693268887</v>
      </c>
      <c r="H262" s="29"/>
      <c r="I262" s="30"/>
      <c r="J262" s="29"/>
      <c r="N262" s="39">
        <v>21</v>
      </c>
    </row>
    <row r="263" spans="1:16" x14ac:dyDescent="0.2">
      <c r="A263" s="37">
        <v>1620050802</v>
      </c>
      <c r="B263" s="37" t="s">
        <v>213</v>
      </c>
      <c r="C263" s="94">
        <v>38575</v>
      </c>
      <c r="D263" s="71">
        <v>11</v>
      </c>
      <c r="E263" s="29"/>
      <c r="F263" s="71">
        <f t="shared" si="10"/>
        <v>3.3528000000000002</v>
      </c>
      <c r="G263" s="71">
        <f t="shared" si="9"/>
        <v>42.566842267970074</v>
      </c>
      <c r="H263" s="29"/>
      <c r="I263" s="30">
        <v>0.65</v>
      </c>
      <c r="J263" s="29"/>
      <c r="K263" s="71">
        <f>(9.81*(LN(I263)))+30.6</f>
        <v>26.374019593133024</v>
      </c>
      <c r="N263" s="39">
        <v>23</v>
      </c>
    </row>
    <row r="264" spans="1:16" x14ac:dyDescent="0.2">
      <c r="A264" s="37">
        <v>1620050803</v>
      </c>
      <c r="B264" s="37" t="s">
        <v>213</v>
      </c>
      <c r="C264" s="94">
        <v>38582</v>
      </c>
      <c r="D264" s="71">
        <v>11.5</v>
      </c>
      <c r="E264" s="29"/>
      <c r="F264" s="71">
        <f t="shared" si="10"/>
        <v>3.5052000000000003</v>
      </c>
      <c r="G264" s="71">
        <f t="shared" si="9"/>
        <v>41.926292369324358</v>
      </c>
      <c r="H264" s="29"/>
      <c r="I264" s="30"/>
      <c r="J264" s="29"/>
      <c r="N264" s="39">
        <v>22</v>
      </c>
    </row>
    <row r="265" spans="1:16" x14ac:dyDescent="0.2">
      <c r="A265" s="37">
        <v>1620050804</v>
      </c>
      <c r="B265" s="37" t="s">
        <v>213</v>
      </c>
      <c r="C265" s="94">
        <v>38588</v>
      </c>
      <c r="D265" s="71">
        <v>12.5</v>
      </c>
      <c r="E265" s="29"/>
      <c r="F265" s="71">
        <f t="shared" si="10"/>
        <v>3.81</v>
      </c>
      <c r="G265" s="71">
        <f t="shared" si="9"/>
        <v>40.724763384512634</v>
      </c>
      <c r="H265" s="29"/>
      <c r="I265" s="30">
        <v>0.63</v>
      </c>
      <c r="J265" s="29"/>
      <c r="K265" s="71">
        <f>(9.81*(LN(I265)))+30.6</f>
        <v>26.067432141357759</v>
      </c>
      <c r="N265" s="39">
        <v>21</v>
      </c>
    </row>
    <row r="266" spans="1:16" x14ac:dyDescent="0.2">
      <c r="A266" s="37">
        <v>1620050805</v>
      </c>
      <c r="B266" s="37" t="s">
        <v>213</v>
      </c>
      <c r="C266" s="94">
        <v>38595</v>
      </c>
      <c r="D266" s="71">
        <v>14.5</v>
      </c>
      <c r="E266" s="29"/>
      <c r="F266" s="71">
        <f t="shared" si="10"/>
        <v>4.4196</v>
      </c>
      <c r="G266" s="71">
        <f t="shared" si="9"/>
        <v>38.586031110758313</v>
      </c>
      <c r="H266" s="29"/>
      <c r="I266" s="30"/>
      <c r="J266" s="29"/>
      <c r="N266" s="39">
        <v>21</v>
      </c>
    </row>
    <row r="267" spans="1:16" x14ac:dyDescent="0.2">
      <c r="A267" s="37">
        <v>1620050901</v>
      </c>
      <c r="B267" s="37" t="s">
        <v>213</v>
      </c>
      <c r="C267" s="94">
        <v>38602</v>
      </c>
      <c r="D267" s="71">
        <v>13.5</v>
      </c>
      <c r="E267" s="71">
        <f>AVERAGE(D253:D266)</f>
        <v>16.75</v>
      </c>
      <c r="F267" s="71">
        <f t="shared" si="10"/>
        <v>4.1147999999999998</v>
      </c>
      <c r="G267" s="71">
        <f t="shared" si="9"/>
        <v>39.615754781741025</v>
      </c>
      <c r="H267" s="71">
        <f>AVERAGE(G253:G266)</f>
        <v>37.211170697720028</v>
      </c>
      <c r="I267" s="30">
        <v>0.57999999999999996</v>
      </c>
      <c r="J267" s="71">
        <f>AVERAGE(I253:I266)</f>
        <v>0.41166666666666663</v>
      </c>
      <c r="K267" s="71">
        <f>(9.81*(LN(I267)))+30.6</f>
        <v>25.256226408917197</v>
      </c>
      <c r="L267" s="71">
        <f>AVERAGE(K253:K266)</f>
        <v>18.743752017430271</v>
      </c>
      <c r="M267" s="71">
        <f>AVERAGE(L267,H267)</f>
        <v>27.977461357575152</v>
      </c>
      <c r="N267" s="39">
        <v>21</v>
      </c>
    </row>
    <row r="268" spans="1:16" x14ac:dyDescent="0.2">
      <c r="A268" s="37">
        <v>1620060501</v>
      </c>
      <c r="B268" s="37" t="s">
        <v>213</v>
      </c>
      <c r="C268" s="94">
        <v>38865</v>
      </c>
      <c r="D268" s="71">
        <v>29.5</v>
      </c>
      <c r="F268" s="71">
        <f t="shared" si="10"/>
        <v>8.9916</v>
      </c>
      <c r="G268" s="71">
        <f t="shared" si="9"/>
        <v>28.351449454181992</v>
      </c>
      <c r="N268" s="39">
        <v>15</v>
      </c>
      <c r="P268" s="37" t="s">
        <v>441</v>
      </c>
    </row>
    <row r="269" spans="1:16" x14ac:dyDescent="0.2">
      <c r="A269" s="37">
        <v>1620060601</v>
      </c>
      <c r="B269" s="37" t="s">
        <v>213</v>
      </c>
      <c r="C269" s="94">
        <v>38872</v>
      </c>
      <c r="D269" s="71">
        <v>24.5</v>
      </c>
      <c r="F269" s="71">
        <f t="shared" si="10"/>
        <v>7.4676</v>
      </c>
      <c r="G269" s="71">
        <f t="shared" si="9"/>
        <v>31.027633525089282</v>
      </c>
      <c r="I269" s="37">
        <v>0.01</v>
      </c>
      <c r="K269" s="71">
        <f>(9.81*(LN(I269)))+30.6</f>
        <v>-14.576719524543172</v>
      </c>
      <c r="N269" s="39">
        <v>18</v>
      </c>
      <c r="P269" s="37" t="s">
        <v>403</v>
      </c>
    </row>
    <row r="270" spans="1:16" x14ac:dyDescent="0.2">
      <c r="A270" s="37">
        <v>1620060602</v>
      </c>
      <c r="B270" s="37" t="s">
        <v>213</v>
      </c>
      <c r="C270" s="94">
        <v>38879</v>
      </c>
      <c r="D270" s="71">
        <v>23</v>
      </c>
      <c r="F270" s="71">
        <f t="shared" si="10"/>
        <v>7.0104000000000006</v>
      </c>
      <c r="G270" s="71">
        <f t="shared" si="9"/>
        <v>31.938041497455547</v>
      </c>
      <c r="N270" s="39">
        <v>18</v>
      </c>
      <c r="P270" s="37" t="s">
        <v>442</v>
      </c>
    </row>
    <row r="271" spans="1:16" x14ac:dyDescent="0.2">
      <c r="A271" s="37">
        <v>1620060603</v>
      </c>
      <c r="B271" s="37" t="s">
        <v>213</v>
      </c>
      <c r="C271" s="94">
        <v>38885</v>
      </c>
      <c r="D271" s="71">
        <v>21</v>
      </c>
      <c r="F271" s="71">
        <f t="shared" si="10"/>
        <v>6.4008000000000003</v>
      </c>
      <c r="G271" s="71">
        <f t="shared" si="9"/>
        <v>33.248944821400073</v>
      </c>
      <c r="I271" s="37">
        <v>0.24</v>
      </c>
      <c r="K271" s="71">
        <f>(9.81*(LN(I271)))+30.6</f>
        <v>16.599988551170171</v>
      </c>
      <c r="N271" s="39">
        <v>19</v>
      </c>
      <c r="P271" s="37" t="s">
        <v>442</v>
      </c>
    </row>
    <row r="272" spans="1:16" x14ac:dyDescent="0.2">
      <c r="A272" s="37">
        <v>1620060604</v>
      </c>
      <c r="B272" s="37" t="s">
        <v>213</v>
      </c>
      <c r="C272" s="94">
        <v>38891</v>
      </c>
      <c r="D272" s="71">
        <v>18</v>
      </c>
      <c r="F272" s="71">
        <f t="shared" si="10"/>
        <v>5.4864000000000006</v>
      </c>
      <c r="G272" s="71">
        <f t="shared" ref="G272:G330" si="11" xml:space="preserve"> 60-(14.41*(LN(F272)))</f>
        <v>35.470256117710861</v>
      </c>
      <c r="N272" s="39">
        <v>19</v>
      </c>
      <c r="P272" s="37" t="s">
        <v>443</v>
      </c>
    </row>
    <row r="273" spans="1:16" x14ac:dyDescent="0.2">
      <c r="A273" s="37">
        <v>1620060605</v>
      </c>
      <c r="B273" s="37" t="s">
        <v>213</v>
      </c>
      <c r="C273" s="94">
        <v>38898</v>
      </c>
      <c r="D273" s="71">
        <v>16.5</v>
      </c>
      <c r="F273" s="71">
        <f t="shared" si="10"/>
        <v>5.0292000000000003</v>
      </c>
      <c r="G273" s="71">
        <f t="shared" si="11"/>
        <v>36.724090060131431</v>
      </c>
      <c r="I273" s="37">
        <v>0.02</v>
      </c>
      <c r="K273" s="71">
        <f>(9.81*(LN(I273)))+30.6</f>
        <v>-7.776945683250112</v>
      </c>
      <c r="N273" s="39">
        <v>20</v>
      </c>
      <c r="P273" s="37" t="s">
        <v>443</v>
      </c>
    </row>
    <row r="274" spans="1:16" x14ac:dyDescent="0.2">
      <c r="A274" s="37">
        <v>1620060701</v>
      </c>
      <c r="B274" s="37" t="s">
        <v>213</v>
      </c>
      <c r="C274" s="94">
        <v>38904</v>
      </c>
      <c r="D274" s="71">
        <v>15</v>
      </c>
      <c r="F274" s="71">
        <f t="shared" si="10"/>
        <v>4.5720000000000001</v>
      </c>
      <c r="G274" s="71">
        <f t="shared" si="11"/>
        <v>38.097509751111744</v>
      </c>
      <c r="N274" s="39">
        <v>21</v>
      </c>
      <c r="P274" s="37" t="s">
        <v>403</v>
      </c>
    </row>
    <row r="275" spans="1:16" x14ac:dyDescent="0.2">
      <c r="A275" s="37">
        <v>1620060702</v>
      </c>
      <c r="B275" s="37" t="s">
        <v>213</v>
      </c>
      <c r="C275" s="94">
        <v>38910</v>
      </c>
      <c r="D275" s="71">
        <v>13.5</v>
      </c>
      <c r="F275" s="71">
        <f t="shared" si="10"/>
        <v>4.1147999999999998</v>
      </c>
      <c r="G275" s="71">
        <f t="shared" si="11"/>
        <v>39.615754781741025</v>
      </c>
      <c r="I275" s="37">
        <v>0.51</v>
      </c>
      <c r="K275" s="71">
        <f>(9.81*(LN(I275)))+30.6</f>
        <v>23.994489932482459</v>
      </c>
      <c r="N275" s="39">
        <v>21</v>
      </c>
      <c r="P275" s="37" t="s">
        <v>403</v>
      </c>
    </row>
    <row r="276" spans="1:16" x14ac:dyDescent="0.2">
      <c r="A276" s="37">
        <v>1620060703</v>
      </c>
      <c r="B276" s="37" t="s">
        <v>213</v>
      </c>
      <c r="C276" s="94">
        <v>38918</v>
      </c>
      <c r="D276" s="71">
        <v>11.5</v>
      </c>
      <c r="F276" s="71">
        <f t="shared" si="10"/>
        <v>3.5052000000000003</v>
      </c>
      <c r="G276" s="71">
        <f t="shared" si="11"/>
        <v>41.926292369324358</v>
      </c>
      <c r="N276" s="39">
        <v>23</v>
      </c>
      <c r="P276" s="37" t="s">
        <v>444</v>
      </c>
    </row>
    <row r="277" spans="1:16" x14ac:dyDescent="0.2">
      <c r="A277" s="37">
        <v>1620060704</v>
      </c>
      <c r="B277" s="37" t="s">
        <v>213</v>
      </c>
      <c r="C277" s="94">
        <v>38926</v>
      </c>
      <c r="D277" s="71">
        <v>12</v>
      </c>
      <c r="F277" s="71">
        <f t="shared" si="10"/>
        <v>3.6576000000000004</v>
      </c>
      <c r="G277" s="71">
        <f t="shared" si="11"/>
        <v>41.313008325549511</v>
      </c>
      <c r="I277" s="37">
        <v>0.65</v>
      </c>
      <c r="K277" s="71">
        <f>(9.81*(LN(I277)))+30.6</f>
        <v>26.374019593133024</v>
      </c>
      <c r="N277" s="39">
        <v>24</v>
      </c>
      <c r="P277" s="37" t="s">
        <v>442</v>
      </c>
    </row>
    <row r="278" spans="1:16" x14ac:dyDescent="0.2">
      <c r="A278" s="37">
        <v>1620060801</v>
      </c>
      <c r="B278" s="37" t="s">
        <v>213</v>
      </c>
      <c r="C278" s="94">
        <v>38933</v>
      </c>
      <c r="D278" s="71">
        <v>11.5</v>
      </c>
      <c r="F278" s="71">
        <f t="shared" si="10"/>
        <v>3.5052000000000003</v>
      </c>
      <c r="G278" s="71">
        <f t="shared" si="11"/>
        <v>41.926292369324358</v>
      </c>
      <c r="N278" s="39">
        <v>25</v>
      </c>
      <c r="P278" s="37" t="s">
        <v>445</v>
      </c>
    </row>
    <row r="279" spans="1:16" x14ac:dyDescent="0.2">
      <c r="A279" s="37">
        <v>1620060802</v>
      </c>
      <c r="B279" s="37" t="s">
        <v>213</v>
      </c>
      <c r="C279" s="94">
        <v>38940</v>
      </c>
      <c r="D279" s="71">
        <v>12.5</v>
      </c>
      <c r="F279" s="71">
        <f t="shared" si="10"/>
        <v>3.81</v>
      </c>
      <c r="G279" s="71">
        <f t="shared" si="11"/>
        <v>40.724763384512634</v>
      </c>
      <c r="I279" s="37">
        <v>0.56000000000000005</v>
      </c>
      <c r="K279" s="71">
        <f>(9.81*(LN(I279)))+30.6</f>
        <v>24.91198056156864</v>
      </c>
      <c r="N279" s="39">
        <v>24</v>
      </c>
      <c r="P279" s="37" t="s">
        <v>403</v>
      </c>
    </row>
    <row r="280" spans="1:16" x14ac:dyDescent="0.2">
      <c r="A280" s="37">
        <v>1620060803</v>
      </c>
      <c r="B280" s="37" t="s">
        <v>213</v>
      </c>
      <c r="C280" s="94">
        <v>38948</v>
      </c>
      <c r="D280" s="71">
        <v>12.5</v>
      </c>
      <c r="F280" s="71">
        <f t="shared" si="10"/>
        <v>3.81</v>
      </c>
      <c r="G280" s="71">
        <f t="shared" si="11"/>
        <v>40.724763384512634</v>
      </c>
      <c r="N280" s="39">
        <v>22</v>
      </c>
      <c r="P280" s="37" t="s">
        <v>446</v>
      </c>
    </row>
    <row r="281" spans="1:16" x14ac:dyDescent="0.2">
      <c r="A281" s="37">
        <v>1620060804</v>
      </c>
      <c r="B281" s="37" t="s">
        <v>213</v>
      </c>
      <c r="C281" s="94">
        <v>38955</v>
      </c>
      <c r="D281" s="71">
        <v>14</v>
      </c>
      <c r="F281" s="71">
        <f t="shared" si="10"/>
        <v>4.2671999999999999</v>
      </c>
      <c r="G281" s="71">
        <f t="shared" si="11"/>
        <v>39.091697029238723</v>
      </c>
      <c r="I281" s="37">
        <v>0.84</v>
      </c>
      <c r="K281" s="71">
        <f>(9.81*(LN(I281)))+30.6</f>
        <v>28.889593272109732</v>
      </c>
      <c r="N281" s="39">
        <v>21</v>
      </c>
      <c r="P281" s="37" t="s">
        <v>447</v>
      </c>
    </row>
    <row r="282" spans="1:16" x14ac:dyDescent="0.2">
      <c r="A282" s="37">
        <v>1620060901</v>
      </c>
      <c r="B282" s="37" t="s">
        <v>213</v>
      </c>
      <c r="C282" s="94">
        <v>38962</v>
      </c>
      <c r="D282" s="71">
        <v>15.5</v>
      </c>
      <c r="F282" s="71">
        <f t="shared" si="10"/>
        <v>4.7244000000000002</v>
      </c>
      <c r="G282" s="71">
        <f t="shared" si="11"/>
        <v>37.625008404232446</v>
      </c>
      <c r="N282" s="39">
        <v>21</v>
      </c>
      <c r="P282" s="37" t="s">
        <v>448</v>
      </c>
    </row>
    <row r="283" spans="1:16" x14ac:dyDescent="0.2">
      <c r="A283" s="37">
        <v>1620060902</v>
      </c>
      <c r="B283" s="37" t="s">
        <v>213</v>
      </c>
      <c r="C283" s="94">
        <v>38970</v>
      </c>
      <c r="D283" s="71">
        <v>15</v>
      </c>
      <c r="F283" s="71">
        <f t="shared" si="10"/>
        <v>4.5720000000000001</v>
      </c>
      <c r="G283" s="71">
        <f t="shared" si="11"/>
        <v>38.097509751111744</v>
      </c>
      <c r="I283" s="37">
        <v>0.69</v>
      </c>
      <c r="K283" s="71">
        <f>(9.81*(LN(I283)))+30.6</f>
        <v>26.959865285555939</v>
      </c>
      <c r="N283" s="39">
        <v>19</v>
      </c>
      <c r="P283" s="37" t="s">
        <v>449</v>
      </c>
    </row>
    <row r="284" spans="1:16" x14ac:dyDescent="0.2">
      <c r="A284" s="37">
        <v>1620060903</v>
      </c>
      <c r="B284" s="37" t="s">
        <v>213</v>
      </c>
      <c r="C284" s="94">
        <v>38976</v>
      </c>
      <c r="D284" s="71">
        <v>15</v>
      </c>
      <c r="F284" s="71">
        <f t="shared" si="10"/>
        <v>4.5720000000000001</v>
      </c>
      <c r="G284" s="71">
        <f t="shared" si="11"/>
        <v>38.097509751111744</v>
      </c>
      <c r="N284" s="39">
        <v>18</v>
      </c>
      <c r="P284" s="37" t="s">
        <v>450</v>
      </c>
    </row>
    <row r="285" spans="1:16" x14ac:dyDescent="0.2">
      <c r="A285" s="37">
        <v>1620060904</v>
      </c>
      <c r="B285" s="37" t="s">
        <v>213</v>
      </c>
      <c r="C285" s="94">
        <v>38981</v>
      </c>
      <c r="D285" s="71">
        <v>15.5</v>
      </c>
      <c r="E285" s="71">
        <f>AVERAGE(D269:D281)</f>
        <v>15.807692307692308</v>
      </c>
      <c r="F285" s="71">
        <f t="shared" si="10"/>
        <v>4.7244000000000002</v>
      </c>
      <c r="G285" s="71">
        <f t="shared" si="11"/>
        <v>37.625008404232446</v>
      </c>
      <c r="H285" s="71">
        <f>AVERAGE(G269:G281)</f>
        <v>37.833003647469404</v>
      </c>
      <c r="J285" s="71">
        <f>AVERAGE(I269:I281)</f>
        <v>0.4042857142857143</v>
      </c>
      <c r="L285" s="71">
        <f>AVERAGE(K269:K281)</f>
        <v>14.059486671810106</v>
      </c>
      <c r="M285" s="71">
        <f>AVERAGE(L285,H285)</f>
        <v>25.946245159639755</v>
      </c>
      <c r="N285" s="39">
        <v>17</v>
      </c>
      <c r="P285" s="37" t="s">
        <v>443</v>
      </c>
    </row>
    <row r="286" spans="1:16" x14ac:dyDescent="0.2">
      <c r="A286" s="37">
        <v>1620060501</v>
      </c>
      <c r="B286" s="37" t="s">
        <v>213</v>
      </c>
      <c r="C286" s="94">
        <v>39229</v>
      </c>
      <c r="D286" s="71">
        <v>32</v>
      </c>
      <c r="F286" s="71">
        <f t="shared" si="10"/>
        <v>9.7536000000000005</v>
      </c>
      <c r="G286" s="71">
        <f t="shared" si="11"/>
        <v>27.179258789650532</v>
      </c>
      <c r="N286" s="39">
        <v>18</v>
      </c>
      <c r="P286" s="37" t="s">
        <v>449</v>
      </c>
    </row>
    <row r="287" spans="1:16" x14ac:dyDescent="0.2">
      <c r="A287" s="37">
        <v>1620060601</v>
      </c>
      <c r="B287" s="37" t="s">
        <v>213</v>
      </c>
      <c r="C287" s="94">
        <v>39235</v>
      </c>
      <c r="D287" s="71">
        <v>30.5</v>
      </c>
      <c r="F287" s="71">
        <f t="shared" si="10"/>
        <v>9.2964000000000002</v>
      </c>
      <c r="G287" s="71">
        <f t="shared" si="11"/>
        <v>27.87107163812599</v>
      </c>
      <c r="I287" s="71">
        <v>0.03</v>
      </c>
      <c r="K287" s="71">
        <f>(9.81*(LN(I287)))+30.6</f>
        <v>-3.7993329727090241</v>
      </c>
      <c r="N287" s="39">
        <v>19</v>
      </c>
      <c r="P287" s="37" t="s">
        <v>403</v>
      </c>
    </row>
    <row r="288" spans="1:16" x14ac:dyDescent="0.2">
      <c r="A288" s="37">
        <v>1620060602</v>
      </c>
      <c r="B288" s="37" t="s">
        <v>213</v>
      </c>
      <c r="C288" s="94">
        <v>39242</v>
      </c>
      <c r="D288" s="71">
        <v>27.5</v>
      </c>
      <c r="F288" s="71">
        <f t="shared" si="10"/>
        <v>8.3819999999999997</v>
      </c>
      <c r="G288" s="71">
        <f t="shared" si="11"/>
        <v>29.363092821663503</v>
      </c>
      <c r="N288" s="39">
        <v>18</v>
      </c>
      <c r="P288" s="37" t="s">
        <v>449</v>
      </c>
    </row>
    <row r="289" spans="1:16" x14ac:dyDescent="0.2">
      <c r="A289" s="37">
        <v>1620060603</v>
      </c>
      <c r="B289" s="37" t="s">
        <v>213</v>
      </c>
      <c r="C289" s="94">
        <v>39249</v>
      </c>
      <c r="D289" s="71">
        <v>22.5</v>
      </c>
      <c r="F289" s="71">
        <f t="shared" si="10"/>
        <v>6.8580000000000005</v>
      </c>
      <c r="G289" s="71">
        <f t="shared" si="11"/>
        <v>32.254757543273101</v>
      </c>
      <c r="I289" s="71">
        <v>0.08</v>
      </c>
      <c r="K289" s="71">
        <f>(9.81*(LN(I289)))+30.6</f>
        <v>5.8226019993360119</v>
      </c>
      <c r="N289" s="39">
        <v>20</v>
      </c>
      <c r="P289" s="37" t="s">
        <v>443</v>
      </c>
    </row>
    <row r="290" spans="1:16" x14ac:dyDescent="0.2">
      <c r="A290" s="37">
        <v>1620060604</v>
      </c>
      <c r="B290" s="37" t="s">
        <v>213</v>
      </c>
      <c r="C290" s="94">
        <v>39255</v>
      </c>
      <c r="D290" s="71">
        <v>18.5</v>
      </c>
      <c r="F290" s="71">
        <f t="shared" si="10"/>
        <v>5.6388000000000007</v>
      </c>
      <c r="G290" s="71">
        <f t="shared" si="11"/>
        <v>35.075436899660133</v>
      </c>
      <c r="N290" s="39">
        <v>20</v>
      </c>
      <c r="P290" s="37" t="s">
        <v>443</v>
      </c>
    </row>
    <row r="291" spans="1:16" x14ac:dyDescent="0.2">
      <c r="A291" s="37">
        <v>1620060605</v>
      </c>
      <c r="B291" s="37" t="s">
        <v>213</v>
      </c>
      <c r="C291" s="94">
        <v>39263</v>
      </c>
      <c r="D291" s="71">
        <v>16.5</v>
      </c>
      <c r="F291" s="71">
        <f t="shared" si="10"/>
        <v>5.0292000000000003</v>
      </c>
      <c r="G291" s="71">
        <f t="shared" si="11"/>
        <v>36.724090060131431</v>
      </c>
      <c r="I291" s="71">
        <v>0.51</v>
      </c>
      <c r="K291" s="71">
        <f>(9.81*(LN(I291)))+30.6</f>
        <v>23.994489932482459</v>
      </c>
      <c r="N291" s="39">
        <v>21</v>
      </c>
      <c r="P291" s="37" t="s">
        <v>722</v>
      </c>
    </row>
    <row r="292" spans="1:16" x14ac:dyDescent="0.2">
      <c r="A292" s="37">
        <v>1620060701</v>
      </c>
      <c r="B292" s="37" t="s">
        <v>213</v>
      </c>
      <c r="C292" s="94">
        <v>39270</v>
      </c>
      <c r="D292" s="71">
        <v>14</v>
      </c>
      <c r="F292" s="71">
        <f t="shared" si="10"/>
        <v>4.2671999999999999</v>
      </c>
      <c r="G292" s="71">
        <f t="shared" si="11"/>
        <v>39.091697029238723</v>
      </c>
      <c r="N292" s="39">
        <v>22</v>
      </c>
      <c r="P292" s="37" t="s">
        <v>723</v>
      </c>
    </row>
    <row r="293" spans="1:16" x14ac:dyDescent="0.2">
      <c r="A293" s="37">
        <v>1620060702</v>
      </c>
      <c r="B293" s="37" t="s">
        <v>213</v>
      </c>
      <c r="C293" s="94">
        <v>39276</v>
      </c>
      <c r="D293" s="71">
        <v>13.5</v>
      </c>
      <c r="F293" s="71">
        <f t="shared" si="10"/>
        <v>4.1147999999999998</v>
      </c>
      <c r="G293" s="71">
        <f t="shared" si="11"/>
        <v>39.615754781741025</v>
      </c>
      <c r="I293" s="71">
        <v>0.45</v>
      </c>
      <c r="K293" s="71">
        <f>(9.81*(LN(I293)))+30.6</f>
        <v>22.766639500103661</v>
      </c>
      <c r="N293" s="39">
        <v>21</v>
      </c>
      <c r="P293" s="37" t="s">
        <v>723</v>
      </c>
    </row>
    <row r="294" spans="1:16" x14ac:dyDescent="0.2">
      <c r="A294" s="37">
        <v>1620060703</v>
      </c>
      <c r="B294" s="37" t="s">
        <v>213</v>
      </c>
      <c r="C294" s="94">
        <v>39283</v>
      </c>
      <c r="D294" s="71">
        <v>12.5</v>
      </c>
      <c r="F294" s="71">
        <f t="shared" si="10"/>
        <v>3.81</v>
      </c>
      <c r="G294" s="71">
        <f t="shared" si="11"/>
        <v>40.724763384512634</v>
      </c>
      <c r="N294" s="39">
        <v>20</v>
      </c>
      <c r="P294" s="37" t="s">
        <v>442</v>
      </c>
    </row>
    <row r="295" spans="1:16" x14ac:dyDescent="0.2">
      <c r="A295" s="37">
        <v>1620060704</v>
      </c>
      <c r="B295" s="37" t="s">
        <v>213</v>
      </c>
      <c r="C295" s="94">
        <v>39289</v>
      </c>
      <c r="D295" s="71">
        <v>11.5</v>
      </c>
      <c r="F295" s="71">
        <f t="shared" si="10"/>
        <v>3.5052000000000003</v>
      </c>
      <c r="G295" s="71">
        <f t="shared" si="11"/>
        <v>41.926292369324358</v>
      </c>
      <c r="I295" s="71">
        <v>0.72</v>
      </c>
      <c r="K295" s="71">
        <f>(9.81*(LN(I295)))+30.6</f>
        <v>27.377375103004326</v>
      </c>
      <c r="N295" s="39">
        <v>22</v>
      </c>
      <c r="P295" s="37" t="s">
        <v>724</v>
      </c>
    </row>
    <row r="296" spans="1:16" x14ac:dyDescent="0.2">
      <c r="A296" s="37">
        <v>1620060801</v>
      </c>
      <c r="B296" s="37" t="s">
        <v>213</v>
      </c>
      <c r="C296" s="94">
        <v>39297</v>
      </c>
      <c r="D296" s="71">
        <v>12</v>
      </c>
      <c r="F296" s="71">
        <f t="shared" si="10"/>
        <v>3.6576000000000004</v>
      </c>
      <c r="G296" s="71">
        <f t="shared" si="11"/>
        <v>41.313008325549511</v>
      </c>
      <c r="N296" s="39">
        <v>23</v>
      </c>
      <c r="P296" s="37" t="s">
        <v>447</v>
      </c>
    </row>
    <row r="297" spans="1:16" x14ac:dyDescent="0.2">
      <c r="A297" s="37">
        <v>1620060802</v>
      </c>
      <c r="B297" s="37" t="s">
        <v>213</v>
      </c>
      <c r="C297" s="94">
        <v>39303</v>
      </c>
      <c r="D297" s="71">
        <v>12</v>
      </c>
      <c r="F297" s="71">
        <f t="shared" si="10"/>
        <v>3.6576000000000004</v>
      </c>
      <c r="G297" s="71">
        <f t="shared" si="11"/>
        <v>41.313008325549511</v>
      </c>
      <c r="I297" s="71">
        <v>0.05</v>
      </c>
      <c r="K297" s="71">
        <f>(9.81*(LN(I297)))+30.6</f>
        <v>1.2118663964353509</v>
      </c>
      <c r="N297" s="39">
        <v>23</v>
      </c>
      <c r="P297" s="37" t="s">
        <v>428</v>
      </c>
    </row>
    <row r="298" spans="1:16" x14ac:dyDescent="0.2">
      <c r="A298" s="37">
        <v>1620060803</v>
      </c>
      <c r="B298" s="37" t="s">
        <v>213</v>
      </c>
      <c r="C298" s="94">
        <v>39310</v>
      </c>
      <c r="D298" s="71">
        <v>13.5</v>
      </c>
      <c r="F298" s="71">
        <f t="shared" si="10"/>
        <v>4.1147999999999998</v>
      </c>
      <c r="G298" s="71">
        <f t="shared" si="11"/>
        <v>39.615754781741025</v>
      </c>
      <c r="N298" s="39">
        <v>22</v>
      </c>
      <c r="P298" s="37" t="s">
        <v>725</v>
      </c>
    </row>
    <row r="299" spans="1:16" x14ac:dyDescent="0.2">
      <c r="A299" s="37">
        <v>1620060804</v>
      </c>
      <c r="B299" s="37" t="s">
        <v>213</v>
      </c>
      <c r="C299" s="94">
        <v>39317</v>
      </c>
      <c r="D299" s="71">
        <v>14.5</v>
      </c>
      <c r="F299" s="71">
        <f t="shared" si="10"/>
        <v>4.4196</v>
      </c>
      <c r="G299" s="71">
        <f t="shared" si="11"/>
        <v>38.586031110758313</v>
      </c>
      <c r="I299" s="71">
        <v>0.96</v>
      </c>
      <c r="K299" s="71">
        <f>(9.81*(LN(I299)))+30.6</f>
        <v>30.199536233756298</v>
      </c>
      <c r="N299" s="39">
        <v>21</v>
      </c>
      <c r="P299" s="37" t="s">
        <v>422</v>
      </c>
    </row>
    <row r="300" spans="1:16" x14ac:dyDescent="0.2">
      <c r="A300" s="37">
        <v>1620060805</v>
      </c>
      <c r="B300" s="37" t="s">
        <v>213</v>
      </c>
      <c r="C300" s="94">
        <v>39325</v>
      </c>
      <c r="D300" s="71">
        <v>14.5</v>
      </c>
      <c r="F300" s="71">
        <f t="shared" si="10"/>
        <v>4.4196</v>
      </c>
      <c r="G300" s="71">
        <f t="shared" si="11"/>
        <v>38.586031110758313</v>
      </c>
      <c r="N300" s="39">
        <v>20</v>
      </c>
      <c r="P300" s="37" t="s">
        <v>443</v>
      </c>
    </row>
    <row r="301" spans="1:16" x14ac:dyDescent="0.2">
      <c r="A301" s="37">
        <v>1620060901</v>
      </c>
      <c r="B301" s="37" t="s">
        <v>213</v>
      </c>
      <c r="C301" s="94">
        <v>39331</v>
      </c>
      <c r="D301" s="71">
        <v>14.5</v>
      </c>
      <c r="F301" s="71">
        <f t="shared" si="10"/>
        <v>4.4196</v>
      </c>
      <c r="G301" s="71">
        <f t="shared" si="11"/>
        <v>38.586031110758313</v>
      </c>
      <c r="I301" s="71">
        <v>0.16</v>
      </c>
      <c r="K301" s="71">
        <f>(9.81*(LN(I301)))+30.6</f>
        <v>12.622375840629076</v>
      </c>
      <c r="N301" s="39">
        <v>21</v>
      </c>
      <c r="P301" s="37" t="s">
        <v>726</v>
      </c>
    </row>
    <row r="302" spans="1:16" x14ac:dyDescent="0.2">
      <c r="A302" s="37">
        <v>1620060902</v>
      </c>
      <c r="B302" s="37" t="s">
        <v>213</v>
      </c>
      <c r="C302" s="94">
        <v>39338</v>
      </c>
      <c r="D302" s="71">
        <v>14</v>
      </c>
      <c r="E302" s="71">
        <f>AVERAGE(D287:D300)</f>
        <v>16.678571428571427</v>
      </c>
      <c r="F302" s="71">
        <f t="shared" si="10"/>
        <v>4.2671999999999999</v>
      </c>
      <c r="G302" s="71">
        <f t="shared" si="11"/>
        <v>39.091697029238723</v>
      </c>
      <c r="H302" s="71">
        <f>AVERAGE(G287:G300)</f>
        <v>37.290056441573405</v>
      </c>
      <c r="J302" s="71">
        <f>AVERAGE(I287:I300)</f>
        <v>0.39999999999999997</v>
      </c>
      <c r="L302" s="71">
        <f>AVERAGE(K287:K300)</f>
        <v>15.367596598915583</v>
      </c>
      <c r="M302" s="71">
        <f>AVERAGE(L302,H302)</f>
        <v>26.328826520244494</v>
      </c>
      <c r="N302" s="39">
        <v>19</v>
      </c>
      <c r="P302" s="37" t="s">
        <v>727</v>
      </c>
    </row>
    <row r="303" spans="1:16" x14ac:dyDescent="0.2">
      <c r="A303" s="37">
        <v>1620080601</v>
      </c>
      <c r="B303" s="37" t="s">
        <v>213</v>
      </c>
      <c r="C303" s="94">
        <v>39625</v>
      </c>
      <c r="D303" s="71">
        <f>F303*3.28084</f>
        <v>22.965879999999999</v>
      </c>
      <c r="F303" s="71">
        <v>7</v>
      </c>
      <c r="G303" s="71">
        <f t="shared" si="11"/>
        <v>31.959434752112937</v>
      </c>
      <c r="I303" s="37">
        <v>0.12</v>
      </c>
      <c r="K303" s="71">
        <f t="shared" ref="K303:K308" si="12">(9.81*(LN(I303)))+30.6</f>
        <v>9.8002147098771069</v>
      </c>
      <c r="P303" s="37" t="s">
        <v>923</v>
      </c>
    </row>
    <row r="304" spans="1:16" x14ac:dyDescent="0.2">
      <c r="A304" s="37">
        <v>1620080701</v>
      </c>
      <c r="B304" s="37" t="s">
        <v>213</v>
      </c>
      <c r="C304" s="94">
        <v>39639</v>
      </c>
      <c r="D304" s="71">
        <f t="shared" ref="D304:D318" si="13">F304*3.28084</f>
        <v>16.404199999999999</v>
      </c>
      <c r="F304" s="71">
        <v>5</v>
      </c>
      <c r="G304" s="71">
        <f t="shared" si="11"/>
        <v>36.807999681824612</v>
      </c>
      <c r="I304" s="37">
        <v>0.27</v>
      </c>
      <c r="K304" s="71">
        <f t="shared" si="12"/>
        <v>17.755440130959293</v>
      </c>
      <c r="P304" s="37" t="s">
        <v>923</v>
      </c>
    </row>
    <row r="305" spans="1:19" x14ac:dyDescent="0.2">
      <c r="A305" s="37">
        <v>1620080702</v>
      </c>
      <c r="B305" s="37" t="s">
        <v>213</v>
      </c>
      <c r="C305" s="94">
        <v>39645</v>
      </c>
      <c r="D305" s="71">
        <f t="shared" si="13"/>
        <v>14.763780000000001</v>
      </c>
      <c r="F305" s="71">
        <v>4.5</v>
      </c>
      <c r="G305" s="71">
        <f t="shared" si="11"/>
        <v>38.326244712453885</v>
      </c>
      <c r="I305" s="37">
        <v>0.65</v>
      </c>
      <c r="K305" s="71">
        <f t="shared" si="12"/>
        <v>26.374019593133024</v>
      </c>
      <c r="N305" s="39">
        <v>22</v>
      </c>
      <c r="O305" s="37">
        <v>21</v>
      </c>
      <c r="P305" s="37" t="s">
        <v>923</v>
      </c>
    </row>
    <row r="306" spans="1:19" x14ac:dyDescent="0.2">
      <c r="A306" s="37">
        <v>1620080703</v>
      </c>
      <c r="B306" s="37" t="s">
        <v>213</v>
      </c>
      <c r="C306" s="94">
        <v>39652</v>
      </c>
      <c r="D306" s="71">
        <f t="shared" si="13"/>
        <v>16.404199999999999</v>
      </c>
      <c r="F306" s="71">
        <v>5</v>
      </c>
      <c r="G306" s="71">
        <f t="shared" si="11"/>
        <v>36.807999681824612</v>
      </c>
      <c r="I306" s="37">
        <v>0.74</v>
      </c>
      <c r="K306" s="71">
        <f t="shared" si="12"/>
        <v>27.64615903978973</v>
      </c>
      <c r="N306" s="39">
        <v>23</v>
      </c>
      <c r="O306" s="37">
        <v>21</v>
      </c>
      <c r="P306" s="37" t="s">
        <v>924</v>
      </c>
    </row>
    <row r="307" spans="1:19" x14ac:dyDescent="0.2">
      <c r="A307" s="37">
        <v>1620080704</v>
      </c>
      <c r="B307" s="37" t="s">
        <v>213</v>
      </c>
      <c r="C307" s="94">
        <v>39660</v>
      </c>
      <c r="D307" s="71">
        <f t="shared" si="13"/>
        <v>13.12336</v>
      </c>
      <c r="F307" s="71">
        <v>4</v>
      </c>
      <c r="G307" s="71">
        <f t="shared" si="11"/>
        <v>40.023498256262371</v>
      </c>
      <c r="I307" s="37">
        <v>0.7</v>
      </c>
      <c r="K307" s="71">
        <f t="shared" si="12"/>
        <v>27.101018799961036</v>
      </c>
      <c r="N307" s="39">
        <v>24</v>
      </c>
      <c r="O307" s="37">
        <v>22</v>
      </c>
      <c r="P307" s="37" t="s">
        <v>390</v>
      </c>
    </row>
    <row r="308" spans="1:19" x14ac:dyDescent="0.2">
      <c r="A308" s="37">
        <v>1620080801</v>
      </c>
      <c r="B308" s="37" t="s">
        <v>213</v>
      </c>
      <c r="C308" s="94">
        <v>39674</v>
      </c>
      <c r="D308" s="71">
        <f t="shared" si="13"/>
        <v>14.763780000000001</v>
      </c>
      <c r="F308" s="71">
        <v>4.5</v>
      </c>
      <c r="G308" s="71">
        <f t="shared" si="11"/>
        <v>38.326244712453885</v>
      </c>
      <c r="I308" s="37">
        <v>0.5</v>
      </c>
      <c r="K308" s="71">
        <f t="shared" si="12"/>
        <v>23.800226158706938</v>
      </c>
      <c r="N308" s="39">
        <v>23</v>
      </c>
      <c r="O308" s="37">
        <v>21</v>
      </c>
      <c r="P308" s="37" t="s">
        <v>925</v>
      </c>
    </row>
    <row r="309" spans="1:19" x14ac:dyDescent="0.2">
      <c r="A309" s="37">
        <v>1620080802</v>
      </c>
      <c r="B309" s="37" t="s">
        <v>213</v>
      </c>
      <c r="C309" s="94">
        <v>39681</v>
      </c>
      <c r="D309" s="71">
        <f t="shared" si="13"/>
        <v>16.404199999999999</v>
      </c>
      <c r="F309" s="71">
        <v>5</v>
      </c>
      <c r="G309" s="71">
        <f t="shared" si="11"/>
        <v>36.807999681824612</v>
      </c>
      <c r="N309" s="39">
        <v>23</v>
      </c>
      <c r="O309" s="37">
        <v>20</v>
      </c>
      <c r="P309" s="37" t="s">
        <v>892</v>
      </c>
    </row>
    <row r="310" spans="1:19" x14ac:dyDescent="0.2">
      <c r="A310" s="37">
        <v>1620080803</v>
      </c>
      <c r="B310" s="37" t="s">
        <v>213</v>
      </c>
      <c r="C310" s="94">
        <v>39688</v>
      </c>
      <c r="D310" s="71">
        <f t="shared" si="13"/>
        <v>13.12336</v>
      </c>
      <c r="F310" s="71">
        <v>4</v>
      </c>
      <c r="G310" s="71">
        <f t="shared" si="11"/>
        <v>40.023498256262371</v>
      </c>
      <c r="M310" s="71" t="e">
        <f>AVERAGE(L310,H310)</f>
        <v>#DIV/0!</v>
      </c>
      <c r="N310" s="39">
        <v>22</v>
      </c>
      <c r="O310" s="37">
        <v>21</v>
      </c>
      <c r="P310" s="37" t="s">
        <v>451</v>
      </c>
    </row>
    <row r="311" spans="1:19" x14ac:dyDescent="0.2">
      <c r="A311" s="37">
        <v>1620090701</v>
      </c>
      <c r="B311" s="37" t="s">
        <v>213</v>
      </c>
      <c r="C311" s="94">
        <v>40017</v>
      </c>
      <c r="D311" s="71">
        <f t="shared" si="13"/>
        <v>16.404199999999999</v>
      </c>
      <c r="F311" s="71">
        <v>5</v>
      </c>
      <c r="G311" s="71">
        <f t="shared" si="11"/>
        <v>36.807999681824612</v>
      </c>
      <c r="I311" s="37">
        <v>0.56999999999999995</v>
      </c>
      <c r="K311" s="71">
        <f>(9.81*(LN(I311)))+30.6</f>
        <v>25.085613412913759</v>
      </c>
      <c r="N311" s="39">
        <v>21.11</v>
      </c>
      <c r="O311" s="39">
        <v>17.222222222222221</v>
      </c>
      <c r="P311" s="38" t="s">
        <v>1039</v>
      </c>
      <c r="R311" s="37">
        <v>63</v>
      </c>
      <c r="S311" s="37">
        <f>(R311-32)*(5/9)</f>
        <v>17.222222222222221</v>
      </c>
    </row>
    <row r="312" spans="1:19" x14ac:dyDescent="0.2">
      <c r="A312" s="37">
        <v>1620090702</v>
      </c>
      <c r="B312" s="37" t="s">
        <v>213</v>
      </c>
      <c r="C312" s="94">
        <v>40024</v>
      </c>
      <c r="D312" s="71">
        <f t="shared" si="13"/>
        <v>13.12336</v>
      </c>
      <c r="F312" s="71">
        <v>4</v>
      </c>
      <c r="G312" s="71">
        <f t="shared" si="11"/>
        <v>40.023498256262371</v>
      </c>
      <c r="I312" s="37">
        <v>0.3</v>
      </c>
      <c r="K312" s="71">
        <f>(9.81*(LN(I312)))+30.6</f>
        <v>18.78902678956257</v>
      </c>
      <c r="N312" s="39">
        <v>21.11</v>
      </c>
      <c r="O312" s="39">
        <v>22.222222222222221</v>
      </c>
      <c r="P312" s="38" t="s">
        <v>1039</v>
      </c>
      <c r="R312" s="37">
        <v>72</v>
      </c>
      <c r="S312" s="37">
        <f t="shared" ref="S312:S318" si="14">(R312-32)*(5/9)</f>
        <v>22.222222222222221</v>
      </c>
    </row>
    <row r="313" spans="1:19" x14ac:dyDescent="0.2">
      <c r="A313" s="37">
        <v>1620090801</v>
      </c>
      <c r="B313" s="37" t="s">
        <v>213</v>
      </c>
      <c r="C313" s="94">
        <v>40031</v>
      </c>
      <c r="D313" s="71">
        <f t="shared" si="13"/>
        <v>18.044619999999998</v>
      </c>
      <c r="F313" s="71">
        <v>5.5</v>
      </c>
      <c r="G313" s="71">
        <f t="shared" si="11"/>
        <v>35.434579990844291</v>
      </c>
      <c r="I313" s="37">
        <v>1.04</v>
      </c>
      <c r="K313" s="71">
        <f>(9.81*(LN(I313)))+30.6</f>
        <v>30.984755196033692</v>
      </c>
      <c r="N313" s="39">
        <v>21.11</v>
      </c>
      <c r="O313" s="39">
        <v>22.222222222222221</v>
      </c>
      <c r="P313" s="38" t="s">
        <v>1040</v>
      </c>
      <c r="R313" s="37">
        <v>72</v>
      </c>
      <c r="S313" s="37">
        <f t="shared" si="14"/>
        <v>22.222222222222221</v>
      </c>
    </row>
    <row r="314" spans="1:19" x14ac:dyDescent="0.2">
      <c r="A314" s="37">
        <v>1620090802</v>
      </c>
      <c r="B314" s="37" t="s">
        <v>213</v>
      </c>
      <c r="C314" s="94">
        <v>40037</v>
      </c>
      <c r="D314" s="71">
        <f t="shared" si="13"/>
        <v>16.404199999999999</v>
      </c>
      <c r="F314" s="71">
        <v>5</v>
      </c>
      <c r="G314" s="71">
        <f t="shared" si="11"/>
        <v>36.807999681824612</v>
      </c>
      <c r="N314" s="39">
        <v>21.11</v>
      </c>
      <c r="O314" s="39">
        <v>21.666666666666668</v>
      </c>
      <c r="P314" s="38" t="s">
        <v>1041</v>
      </c>
      <c r="R314" s="37">
        <v>71</v>
      </c>
      <c r="S314" s="37">
        <f t="shared" si="14"/>
        <v>21.666666666666668</v>
      </c>
    </row>
    <row r="315" spans="1:19" x14ac:dyDescent="0.2">
      <c r="A315" s="37">
        <v>1620090803</v>
      </c>
      <c r="B315" s="37" t="s">
        <v>213</v>
      </c>
      <c r="C315" s="94">
        <v>40044</v>
      </c>
      <c r="D315" s="71">
        <f t="shared" si="13"/>
        <v>16.404199999999999</v>
      </c>
      <c r="F315" s="71">
        <v>5</v>
      </c>
      <c r="G315" s="71">
        <f t="shared" si="11"/>
        <v>36.807999681824612</v>
      </c>
      <c r="I315" s="37">
        <v>0.83</v>
      </c>
      <c r="K315" s="71">
        <f>(9.81*(LN(I315)))+30.6</f>
        <v>28.77210683794145</v>
      </c>
      <c r="N315" s="39">
        <v>21.11</v>
      </c>
      <c r="O315" s="39">
        <v>15.555555555555557</v>
      </c>
      <c r="P315" s="38" t="s">
        <v>1042</v>
      </c>
      <c r="R315" s="37">
        <v>60</v>
      </c>
      <c r="S315" s="37">
        <f t="shared" si="14"/>
        <v>15.555555555555557</v>
      </c>
    </row>
    <row r="316" spans="1:19" x14ac:dyDescent="0.2">
      <c r="A316" s="37">
        <v>1620090804</v>
      </c>
      <c r="B316" s="37" t="s">
        <v>213</v>
      </c>
      <c r="C316" s="94">
        <v>40048</v>
      </c>
      <c r="D316" s="71">
        <f t="shared" si="13"/>
        <v>16.404199999999999</v>
      </c>
      <c r="F316" s="71">
        <v>5</v>
      </c>
      <c r="G316" s="71">
        <f t="shared" si="11"/>
        <v>36.807999681824612</v>
      </c>
      <c r="N316" s="39">
        <v>22.22</v>
      </c>
      <c r="O316" s="39">
        <v>21.111111111111111</v>
      </c>
      <c r="P316" s="38" t="s">
        <v>1043</v>
      </c>
      <c r="R316" s="37">
        <v>70</v>
      </c>
      <c r="S316" s="37">
        <f t="shared" si="14"/>
        <v>21.111111111111111</v>
      </c>
    </row>
    <row r="317" spans="1:19" x14ac:dyDescent="0.2">
      <c r="A317" s="37">
        <v>1620090901</v>
      </c>
      <c r="B317" s="37" t="s">
        <v>213</v>
      </c>
      <c r="C317" s="94">
        <v>40058</v>
      </c>
      <c r="D317" s="71">
        <f t="shared" si="13"/>
        <v>22.965879999999999</v>
      </c>
      <c r="F317" s="71">
        <v>7</v>
      </c>
      <c r="G317" s="71">
        <f t="shared" si="11"/>
        <v>31.959434752112937</v>
      </c>
      <c r="I317" s="37">
        <v>0.76</v>
      </c>
      <c r="K317" s="71">
        <f>(9.81*(LN(I317)))+30.6</f>
        <v>27.907774543665731</v>
      </c>
      <c r="N317" s="39">
        <v>21.11</v>
      </c>
      <c r="O317" s="39">
        <v>17.777777777777779</v>
      </c>
      <c r="P317" s="38" t="s">
        <v>1044</v>
      </c>
      <c r="R317" s="37">
        <v>64</v>
      </c>
      <c r="S317" s="37">
        <f t="shared" si="14"/>
        <v>17.777777777777779</v>
      </c>
    </row>
    <row r="318" spans="1:19" x14ac:dyDescent="0.2">
      <c r="A318" s="37">
        <v>1620090902</v>
      </c>
      <c r="B318" s="37" t="s">
        <v>213</v>
      </c>
      <c r="C318" s="94">
        <v>40065</v>
      </c>
      <c r="D318" s="71">
        <f t="shared" si="13"/>
        <v>19.685040000000001</v>
      </c>
      <c r="F318" s="71">
        <v>6</v>
      </c>
      <c r="G318" s="71">
        <f t="shared" si="11"/>
        <v>34.180746048423728</v>
      </c>
      <c r="I318" s="37">
        <v>0.69</v>
      </c>
      <c r="K318" s="71">
        <f>(9.81*(LN(I318)))+30.6</f>
        <v>26.959865285555939</v>
      </c>
      <c r="M318" s="71" t="e">
        <f>AVERAGE(L318,H318)</f>
        <v>#DIV/0!</v>
      </c>
      <c r="N318" s="39">
        <v>22.22</v>
      </c>
      <c r="O318" s="39">
        <v>22.777777777777779</v>
      </c>
      <c r="P318" s="38" t="s">
        <v>1045</v>
      </c>
      <c r="R318" s="37">
        <v>73</v>
      </c>
      <c r="S318" s="37">
        <f t="shared" si="14"/>
        <v>22.777777777777779</v>
      </c>
    </row>
    <row r="319" spans="1:19" x14ac:dyDescent="0.2">
      <c r="A319" s="37">
        <v>1620100601</v>
      </c>
      <c r="B319" s="37" t="s">
        <v>213</v>
      </c>
      <c r="C319" s="94">
        <v>40345</v>
      </c>
      <c r="D319" s="71">
        <v>16</v>
      </c>
      <c r="F319" s="71">
        <v>6</v>
      </c>
      <c r="G319" s="71">
        <f t="shared" si="11"/>
        <v>34.180746048423728</v>
      </c>
      <c r="I319" s="46">
        <v>0.5</v>
      </c>
      <c r="K319" s="71">
        <f>(9.81*(LN(I319)))+30.6</f>
        <v>23.800226158706938</v>
      </c>
      <c r="N319" s="39">
        <v>19</v>
      </c>
      <c r="O319" s="39">
        <v>16</v>
      </c>
      <c r="P319" s="38" t="s">
        <v>1266</v>
      </c>
    </row>
    <row r="320" spans="1:19" x14ac:dyDescent="0.2">
      <c r="A320" s="37">
        <v>1620100602</v>
      </c>
      <c r="B320" s="37" t="s">
        <v>213</v>
      </c>
      <c r="C320" s="94">
        <v>40352</v>
      </c>
      <c r="D320" s="71">
        <v>21</v>
      </c>
      <c r="F320" s="71">
        <v>6</v>
      </c>
      <c r="G320" s="71">
        <f t="shared" si="11"/>
        <v>34.180746048423728</v>
      </c>
      <c r="N320" s="39">
        <v>22</v>
      </c>
      <c r="O320" s="39">
        <v>24</v>
      </c>
      <c r="P320" s="38" t="s">
        <v>1267</v>
      </c>
    </row>
    <row r="321" spans="1:16" x14ac:dyDescent="0.2">
      <c r="A321" s="37">
        <v>1620100603</v>
      </c>
      <c r="B321" s="37" t="s">
        <v>213</v>
      </c>
      <c r="C321" s="94">
        <v>40359</v>
      </c>
      <c r="D321" s="71">
        <v>18</v>
      </c>
      <c r="F321" s="71">
        <v>6</v>
      </c>
      <c r="G321" s="71">
        <f t="shared" si="11"/>
        <v>34.180746048423728</v>
      </c>
      <c r="I321" s="46">
        <v>0.5</v>
      </c>
      <c r="K321" s="71">
        <f>(9.81*(LN(I321)))+30.6</f>
        <v>23.800226158706938</v>
      </c>
      <c r="N321" s="39">
        <v>20</v>
      </c>
      <c r="O321" s="39">
        <v>18</v>
      </c>
      <c r="P321" s="38" t="s">
        <v>1268</v>
      </c>
    </row>
    <row r="322" spans="1:16" x14ac:dyDescent="0.2">
      <c r="A322" s="37">
        <v>1620100701</v>
      </c>
      <c r="B322" s="37" t="s">
        <v>213</v>
      </c>
      <c r="C322" s="94">
        <v>40366</v>
      </c>
      <c r="D322" s="71">
        <v>19.5</v>
      </c>
      <c r="F322" s="71">
        <v>6</v>
      </c>
      <c r="G322" s="71">
        <f t="shared" si="11"/>
        <v>34.180746048423728</v>
      </c>
      <c r="N322" s="39">
        <v>23</v>
      </c>
      <c r="O322" s="39">
        <v>25</v>
      </c>
      <c r="P322" s="38" t="s">
        <v>428</v>
      </c>
    </row>
    <row r="323" spans="1:16" x14ac:dyDescent="0.2">
      <c r="A323" s="37">
        <v>1620100702</v>
      </c>
      <c r="B323" s="37" t="s">
        <v>213</v>
      </c>
      <c r="C323" s="94">
        <v>40373</v>
      </c>
      <c r="D323" s="71">
        <v>14.5</v>
      </c>
      <c r="F323" s="71">
        <v>6</v>
      </c>
      <c r="G323" s="71">
        <f t="shared" si="11"/>
        <v>34.180746048423728</v>
      </c>
      <c r="I323" s="46">
        <v>0.6</v>
      </c>
      <c r="K323" s="71">
        <f>(9.81*(LN(I323)))+30.6</f>
        <v>25.588800630855634</v>
      </c>
      <c r="N323" s="39">
        <v>25</v>
      </c>
      <c r="O323" s="39">
        <v>24</v>
      </c>
      <c r="P323" s="38" t="s">
        <v>403</v>
      </c>
    </row>
    <row r="324" spans="1:16" x14ac:dyDescent="0.2">
      <c r="A324" s="37">
        <v>1620100703</v>
      </c>
      <c r="B324" s="37" t="s">
        <v>213</v>
      </c>
      <c r="C324" s="94">
        <v>40380</v>
      </c>
      <c r="D324" s="71">
        <v>14.5</v>
      </c>
      <c r="F324" s="71">
        <v>6</v>
      </c>
      <c r="G324" s="71">
        <f t="shared" si="11"/>
        <v>34.180746048423728</v>
      </c>
      <c r="N324" s="39">
        <v>25</v>
      </c>
      <c r="O324" s="39">
        <v>25</v>
      </c>
      <c r="P324" s="38" t="s">
        <v>1270</v>
      </c>
    </row>
    <row r="325" spans="1:16" x14ac:dyDescent="0.2">
      <c r="A325" s="37">
        <v>1620100704</v>
      </c>
      <c r="B325" s="37" t="s">
        <v>213</v>
      </c>
      <c r="C325" s="94">
        <v>40387</v>
      </c>
      <c r="D325" s="71">
        <v>14.5</v>
      </c>
      <c r="F325" s="71">
        <v>6</v>
      </c>
      <c r="G325" s="71">
        <f t="shared" si="11"/>
        <v>34.180746048423728</v>
      </c>
      <c r="I325" s="46">
        <v>0.7</v>
      </c>
      <c r="K325" s="71">
        <f>(9.81*(LN(I325)))+30.6</f>
        <v>27.101018799961036</v>
      </c>
      <c r="N325" s="39">
        <v>25</v>
      </c>
      <c r="O325" s="39">
        <v>24</v>
      </c>
      <c r="P325" s="38" t="s">
        <v>1269</v>
      </c>
    </row>
    <row r="326" spans="1:16" x14ac:dyDescent="0.2">
      <c r="A326" s="37">
        <v>1620100801</v>
      </c>
      <c r="B326" s="37" t="s">
        <v>213</v>
      </c>
      <c r="C326" s="94">
        <v>40394</v>
      </c>
      <c r="D326" s="71">
        <v>11</v>
      </c>
      <c r="F326" s="71">
        <v>6</v>
      </c>
      <c r="G326" s="71">
        <f t="shared" si="11"/>
        <v>34.180746048423728</v>
      </c>
      <c r="N326" s="39">
        <v>26</v>
      </c>
      <c r="O326" s="39">
        <v>26</v>
      </c>
      <c r="P326" s="38" t="s">
        <v>1271</v>
      </c>
    </row>
    <row r="327" spans="1:16" x14ac:dyDescent="0.2">
      <c r="A327" s="37">
        <v>1620100802</v>
      </c>
      <c r="B327" s="37" t="s">
        <v>213</v>
      </c>
      <c r="C327" s="94">
        <v>40401</v>
      </c>
      <c r="D327" s="71">
        <v>14.5</v>
      </c>
      <c r="F327" s="71">
        <v>6</v>
      </c>
      <c r="G327" s="71">
        <f t="shared" si="11"/>
        <v>34.180746048423728</v>
      </c>
      <c r="I327" s="46">
        <v>0.6</v>
      </c>
      <c r="K327" s="71">
        <f>(9.81*(LN(I327)))+30.6</f>
        <v>25.588800630855634</v>
      </c>
      <c r="N327" s="39">
        <v>26</v>
      </c>
      <c r="O327" s="39">
        <v>27</v>
      </c>
      <c r="P327" s="38" t="s">
        <v>1272</v>
      </c>
    </row>
    <row r="328" spans="1:16" x14ac:dyDescent="0.2">
      <c r="A328" s="37">
        <v>1620100803</v>
      </c>
      <c r="B328" s="37" t="s">
        <v>213</v>
      </c>
      <c r="C328" s="94">
        <v>40408</v>
      </c>
      <c r="D328" s="71">
        <v>9.75</v>
      </c>
      <c r="F328" s="71">
        <v>6</v>
      </c>
      <c r="G328" s="71">
        <f t="shared" si="11"/>
        <v>34.180746048423728</v>
      </c>
      <c r="N328" s="39">
        <v>25</v>
      </c>
      <c r="O328" s="39">
        <v>24</v>
      </c>
      <c r="P328" s="38" t="s">
        <v>1273</v>
      </c>
    </row>
    <row r="329" spans="1:16" x14ac:dyDescent="0.2">
      <c r="A329" s="37">
        <v>1620100804</v>
      </c>
      <c r="B329" s="37" t="s">
        <v>213</v>
      </c>
      <c r="C329" s="94">
        <v>40415</v>
      </c>
      <c r="D329" s="71">
        <v>13</v>
      </c>
      <c r="F329" s="71">
        <v>6</v>
      </c>
      <c r="G329" s="71">
        <f t="shared" si="11"/>
        <v>34.180746048423728</v>
      </c>
      <c r="I329" s="46">
        <v>0.9</v>
      </c>
      <c r="K329" s="71">
        <f>(9.81*(LN(I329)))+30.6</f>
        <v>29.566413341396725</v>
      </c>
      <c r="N329" s="39">
        <v>24</v>
      </c>
      <c r="O329" s="39">
        <v>24</v>
      </c>
      <c r="P329" s="38" t="s">
        <v>1274</v>
      </c>
    </row>
    <row r="330" spans="1:16" x14ac:dyDescent="0.2">
      <c r="A330" s="37">
        <v>1620100901</v>
      </c>
      <c r="B330" s="37" t="s">
        <v>213</v>
      </c>
      <c r="C330" s="94">
        <v>40424</v>
      </c>
      <c r="D330" s="71">
        <v>13</v>
      </c>
      <c r="E330" s="71">
        <f>AVERAGE(D319:D329)</f>
        <v>15.113636363636363</v>
      </c>
      <c r="F330" s="71">
        <v>6</v>
      </c>
      <c r="G330" s="71">
        <f t="shared" si="11"/>
        <v>34.180746048423728</v>
      </c>
      <c r="H330" s="71">
        <f>AVERAGE(G319:G329)</f>
        <v>34.180746048423721</v>
      </c>
      <c r="J330" s="71">
        <f>AVERAGE(I319:I329)</f>
        <v>0.6333333333333333</v>
      </c>
      <c r="L330" s="71">
        <f>AVERAGE(K319:K329)</f>
        <v>25.907580953413817</v>
      </c>
      <c r="M330" s="71">
        <f>AVERAGE(L330,H330)</f>
        <v>30.044163500918771</v>
      </c>
      <c r="N330" s="39">
        <v>22</v>
      </c>
      <c r="O330" s="39">
        <v>20</v>
      </c>
      <c r="P330" s="38" t="s">
        <v>1275</v>
      </c>
    </row>
    <row r="331" spans="1:16" x14ac:dyDescent="0.2">
      <c r="A331" s="37">
        <v>1620110601</v>
      </c>
      <c r="B331" s="37" t="s">
        <v>213</v>
      </c>
      <c r="C331" s="94">
        <v>40717</v>
      </c>
      <c r="D331" s="71">
        <f>F331*3.2808399</f>
        <v>19.685039400000001</v>
      </c>
      <c r="F331" s="71">
        <v>6</v>
      </c>
      <c r="G331" s="71">
        <f t="shared" ref="G331:G380" si="15" xml:space="preserve"> 60-(14.41*(LN(F331)))</f>
        <v>34.180746048423728</v>
      </c>
      <c r="I331" s="82">
        <v>0.92</v>
      </c>
      <c r="K331" s="71">
        <f>(9.81*(LN(I331)))+30.6</f>
        <v>29.782026416307911</v>
      </c>
      <c r="N331" s="39">
        <v>19.5</v>
      </c>
      <c r="O331" s="39">
        <v>23</v>
      </c>
      <c r="P331" s="98" t="s">
        <v>1534</v>
      </c>
    </row>
    <row r="332" spans="1:16" x14ac:dyDescent="0.2">
      <c r="A332" s="37">
        <v>1620110701</v>
      </c>
      <c r="B332" s="37" t="s">
        <v>213</v>
      </c>
      <c r="C332" s="94">
        <v>40725</v>
      </c>
      <c r="D332" s="71">
        <f t="shared" ref="D332:D341" si="16">F332*3.2808399</f>
        <v>18.044619449999999</v>
      </c>
      <c r="F332" s="71">
        <v>5.5</v>
      </c>
      <c r="G332" s="71">
        <f t="shared" si="15"/>
        <v>35.434579990844291</v>
      </c>
      <c r="I332" s="82"/>
      <c r="O332" s="39"/>
      <c r="P332" s="98" t="s">
        <v>1535</v>
      </c>
    </row>
    <row r="333" spans="1:16" x14ac:dyDescent="0.2">
      <c r="A333" s="37">
        <v>1620110702</v>
      </c>
      <c r="B333" s="37" t="s">
        <v>213</v>
      </c>
      <c r="C333" s="94">
        <v>40731</v>
      </c>
      <c r="D333" s="71">
        <f t="shared" si="16"/>
        <v>18.044619449999999</v>
      </c>
      <c r="F333" s="71">
        <v>5.5</v>
      </c>
      <c r="G333" s="71">
        <f t="shared" si="15"/>
        <v>35.434579990844291</v>
      </c>
      <c r="I333" s="82">
        <v>0.73</v>
      </c>
      <c r="K333" s="71">
        <f>(9.81*(LN(I333)))+30.6</f>
        <v>27.512687593122543</v>
      </c>
      <c r="N333" s="39">
        <v>23</v>
      </c>
      <c r="O333" s="39">
        <v>28</v>
      </c>
      <c r="P333" s="98" t="s">
        <v>1536</v>
      </c>
    </row>
    <row r="334" spans="1:16" x14ac:dyDescent="0.2">
      <c r="A334" s="37">
        <v>1620110703</v>
      </c>
      <c r="B334" s="37" t="s">
        <v>213</v>
      </c>
      <c r="C334" s="94">
        <v>40746</v>
      </c>
      <c r="D334" s="71">
        <f t="shared" si="16"/>
        <v>14.763779550000001</v>
      </c>
      <c r="F334" s="71">
        <v>4.5</v>
      </c>
      <c r="G334" s="71">
        <f t="shared" si="15"/>
        <v>38.326244712453885</v>
      </c>
      <c r="I334" s="82">
        <v>0.82</v>
      </c>
      <c r="K334" s="71">
        <f t="shared" ref="K334:K354" si="17">(9.81*(LN(I334)))+30.6</f>
        <v>28.653196291119148</v>
      </c>
      <c r="N334" s="39">
        <v>27</v>
      </c>
      <c r="O334" s="39">
        <v>26.5</v>
      </c>
      <c r="P334" s="98" t="s">
        <v>1537</v>
      </c>
    </row>
    <row r="335" spans="1:16" x14ac:dyDescent="0.2">
      <c r="A335" s="37">
        <v>1620110704</v>
      </c>
      <c r="B335" s="37" t="s">
        <v>213</v>
      </c>
      <c r="C335" s="94">
        <v>40752</v>
      </c>
      <c r="D335" s="71">
        <f t="shared" si="16"/>
        <v>14.763779550000001</v>
      </c>
      <c r="F335" s="71">
        <v>4.5</v>
      </c>
      <c r="G335" s="71">
        <f t="shared" si="15"/>
        <v>38.326244712453885</v>
      </c>
      <c r="I335" s="82"/>
      <c r="N335" s="39">
        <v>25</v>
      </c>
      <c r="O335" s="39">
        <v>24</v>
      </c>
      <c r="P335" s="98" t="s">
        <v>1538</v>
      </c>
    </row>
    <row r="336" spans="1:16" x14ac:dyDescent="0.2">
      <c r="A336" s="37">
        <v>1620110801</v>
      </c>
      <c r="B336" s="37" t="s">
        <v>213</v>
      </c>
      <c r="C336" s="94">
        <v>40759</v>
      </c>
      <c r="D336" s="71">
        <f t="shared" si="16"/>
        <v>21.325459350000003</v>
      </c>
      <c r="F336" s="71">
        <v>6.5</v>
      </c>
      <c r="G336" s="71">
        <f t="shared" si="15"/>
        <v>33.02733063084807</v>
      </c>
      <c r="I336" s="82">
        <v>0.76</v>
      </c>
      <c r="K336" s="71">
        <f t="shared" si="17"/>
        <v>27.907774543665731</v>
      </c>
      <c r="N336" s="39">
        <v>25.1</v>
      </c>
      <c r="O336" s="39">
        <v>24.8</v>
      </c>
      <c r="P336" s="98" t="s">
        <v>403</v>
      </c>
    </row>
    <row r="337" spans="1:16" x14ac:dyDescent="0.2">
      <c r="A337" s="37">
        <v>1620110802</v>
      </c>
      <c r="B337" s="37" t="s">
        <v>213</v>
      </c>
      <c r="C337" s="94">
        <v>40766</v>
      </c>
      <c r="D337" s="71">
        <f t="shared" si="16"/>
        <v>16.404199500000001</v>
      </c>
      <c r="F337" s="71">
        <v>5</v>
      </c>
      <c r="G337" s="71">
        <f t="shared" si="15"/>
        <v>36.807999681824612</v>
      </c>
      <c r="I337" s="82"/>
      <c r="N337" s="39">
        <v>25</v>
      </c>
      <c r="O337" s="39">
        <v>25.5</v>
      </c>
      <c r="P337" s="98" t="s">
        <v>1539</v>
      </c>
    </row>
    <row r="338" spans="1:16" x14ac:dyDescent="0.2">
      <c r="A338" s="37">
        <v>1620110803</v>
      </c>
      <c r="B338" s="37" t="s">
        <v>213</v>
      </c>
      <c r="C338" s="94">
        <v>40773</v>
      </c>
      <c r="D338" s="71">
        <f t="shared" si="16"/>
        <v>16.404199500000001</v>
      </c>
      <c r="F338" s="71">
        <v>5</v>
      </c>
      <c r="G338" s="71">
        <f t="shared" si="15"/>
        <v>36.807999681824612</v>
      </c>
      <c r="I338" s="82">
        <v>3.11</v>
      </c>
      <c r="K338" s="71">
        <f t="shared" si="17"/>
        <v>41.730648943935115</v>
      </c>
      <c r="N338" s="39">
        <v>24</v>
      </c>
      <c r="O338" s="39">
        <v>26</v>
      </c>
      <c r="P338" s="98" t="s">
        <v>1540</v>
      </c>
    </row>
    <row r="339" spans="1:16" x14ac:dyDescent="0.2">
      <c r="A339" s="37">
        <v>1620110804</v>
      </c>
      <c r="B339" s="37" t="s">
        <v>213</v>
      </c>
      <c r="C339" s="94">
        <v>40780</v>
      </c>
      <c r="D339" s="71">
        <f t="shared" si="16"/>
        <v>14.763779550000001</v>
      </c>
      <c r="F339" s="71">
        <v>4.5</v>
      </c>
      <c r="G339" s="71">
        <f t="shared" si="15"/>
        <v>38.326244712453885</v>
      </c>
      <c r="I339" s="82"/>
      <c r="N339" s="39">
        <v>22</v>
      </c>
      <c r="O339" s="39">
        <v>20.3</v>
      </c>
      <c r="P339" s="98" t="s">
        <v>1541</v>
      </c>
    </row>
    <row r="340" spans="1:16" x14ac:dyDescent="0.2">
      <c r="A340" s="37">
        <v>1620110901</v>
      </c>
      <c r="B340" s="37" t="s">
        <v>213</v>
      </c>
      <c r="C340" s="94">
        <v>40787</v>
      </c>
      <c r="D340" s="71">
        <f t="shared" si="16"/>
        <v>14.763779550000001</v>
      </c>
      <c r="F340" s="71">
        <v>4.5</v>
      </c>
      <c r="G340" s="71">
        <f t="shared" si="15"/>
        <v>38.326244712453885</v>
      </c>
      <c r="I340" s="82">
        <v>1.03</v>
      </c>
      <c r="K340" s="71">
        <f t="shared" si="17"/>
        <v>30.889971849989553</v>
      </c>
      <c r="N340" s="39">
        <v>22.5</v>
      </c>
      <c r="O340" s="39">
        <v>22.5</v>
      </c>
      <c r="P340" s="98" t="s">
        <v>1542</v>
      </c>
    </row>
    <row r="341" spans="1:16" x14ac:dyDescent="0.2">
      <c r="A341" s="37">
        <v>1620110902</v>
      </c>
      <c r="B341" s="37" t="s">
        <v>213</v>
      </c>
      <c r="C341" s="94">
        <v>40794</v>
      </c>
      <c r="D341" s="71">
        <f t="shared" si="16"/>
        <v>14.763779550000001</v>
      </c>
      <c r="F341" s="71">
        <v>4.5</v>
      </c>
      <c r="G341" s="71">
        <f t="shared" si="15"/>
        <v>38.326244712453885</v>
      </c>
      <c r="I341" s="82"/>
      <c r="J341" s="71">
        <f>AVERAGE(I331:I341)</f>
        <v>1.2283333333333333</v>
      </c>
      <c r="L341" s="71">
        <f>AVERAGE(K331:K341)</f>
        <v>31.079384273023333</v>
      </c>
      <c r="M341" s="71">
        <f>AVERAGE(L341,H341)</f>
        <v>31.079384273023333</v>
      </c>
      <c r="N341" s="39">
        <v>20.5</v>
      </c>
      <c r="O341" s="39">
        <v>17</v>
      </c>
      <c r="P341" s="98" t="s">
        <v>1543</v>
      </c>
    </row>
    <row r="342" spans="1:16" x14ac:dyDescent="0.2">
      <c r="A342" s="37">
        <v>1620120601</v>
      </c>
      <c r="B342" s="37" t="s">
        <v>213</v>
      </c>
      <c r="C342" s="94">
        <v>41068</v>
      </c>
      <c r="D342" s="71">
        <v>19.690000000000001</v>
      </c>
      <c r="F342" s="71">
        <v>6</v>
      </c>
      <c r="G342" s="71">
        <f xml:space="preserve"> 60-(14.41*(LN(F342)))</f>
        <v>34.180746048423728</v>
      </c>
      <c r="I342" s="71">
        <v>0.13</v>
      </c>
      <c r="K342" s="71">
        <f t="shared" si="17"/>
        <v>10.585433672154501</v>
      </c>
      <c r="N342" s="39">
        <v>19</v>
      </c>
      <c r="O342" s="39">
        <v>28</v>
      </c>
      <c r="P342" s="37" t="s">
        <v>1807</v>
      </c>
    </row>
    <row r="343" spans="1:16" x14ac:dyDescent="0.2">
      <c r="A343" s="37">
        <v>1620120602</v>
      </c>
      <c r="B343" s="37" t="s">
        <v>213</v>
      </c>
      <c r="C343" s="38">
        <v>41075</v>
      </c>
      <c r="D343" s="37">
        <v>19.690000000000001</v>
      </c>
      <c r="F343" s="71">
        <v>6</v>
      </c>
      <c r="G343" s="71">
        <f t="shared" si="15"/>
        <v>34.180746048423728</v>
      </c>
      <c r="N343" s="39">
        <v>20</v>
      </c>
      <c r="O343" s="39">
        <v>31</v>
      </c>
      <c r="P343" s="98" t="s">
        <v>1808</v>
      </c>
    </row>
    <row r="344" spans="1:16" x14ac:dyDescent="0.2">
      <c r="A344" s="37">
        <v>1620120603</v>
      </c>
      <c r="B344" s="37" t="s">
        <v>213</v>
      </c>
      <c r="C344" s="38">
        <v>41080</v>
      </c>
      <c r="D344" s="37">
        <v>22.97</v>
      </c>
      <c r="F344" s="71">
        <v>7</v>
      </c>
      <c r="G344" s="71">
        <f t="shared" si="15"/>
        <v>31.959434752112937</v>
      </c>
      <c r="I344" s="71">
        <v>0.39</v>
      </c>
      <c r="K344" s="71">
        <f t="shared" si="17"/>
        <v>21.362820223988656</v>
      </c>
      <c r="N344" s="39">
        <v>21</v>
      </c>
      <c r="O344" s="39">
        <v>29</v>
      </c>
      <c r="P344" s="98" t="s">
        <v>1809</v>
      </c>
    </row>
    <row r="345" spans="1:16" x14ac:dyDescent="0.2">
      <c r="A345" s="37">
        <v>1620120604</v>
      </c>
      <c r="B345" s="37" t="s">
        <v>213</v>
      </c>
      <c r="C345" s="38">
        <v>41087</v>
      </c>
      <c r="D345" s="65">
        <v>21.33</v>
      </c>
      <c r="F345" s="71">
        <v>6.5</v>
      </c>
      <c r="G345" s="71">
        <f t="shared" si="15"/>
        <v>33.02733063084807</v>
      </c>
      <c r="N345" s="39">
        <v>23</v>
      </c>
      <c r="O345" s="39">
        <v>24</v>
      </c>
      <c r="P345" s="98" t="s">
        <v>1810</v>
      </c>
    </row>
    <row r="346" spans="1:16" x14ac:dyDescent="0.2">
      <c r="A346" s="37">
        <v>1620120701</v>
      </c>
      <c r="B346" s="37" t="s">
        <v>213</v>
      </c>
      <c r="C346" s="38">
        <v>41095</v>
      </c>
      <c r="D346" s="65">
        <v>16.399999999999999</v>
      </c>
      <c r="F346" s="71">
        <v>5</v>
      </c>
      <c r="G346" s="71">
        <f t="shared" si="15"/>
        <v>36.807999681824612</v>
      </c>
      <c r="I346" s="71">
        <v>0.46</v>
      </c>
      <c r="K346" s="71">
        <f t="shared" si="17"/>
        <v>22.982252575014847</v>
      </c>
      <c r="N346" s="39">
        <v>27</v>
      </c>
      <c r="O346" s="39">
        <v>26</v>
      </c>
      <c r="P346" s="98" t="s">
        <v>1811</v>
      </c>
    </row>
    <row r="347" spans="1:16" x14ac:dyDescent="0.2">
      <c r="A347" s="37">
        <v>1620120702</v>
      </c>
      <c r="B347" s="37" t="s">
        <v>213</v>
      </c>
      <c r="C347" s="38">
        <v>41101</v>
      </c>
      <c r="D347" s="65">
        <v>16.399999999999999</v>
      </c>
      <c r="F347" s="71">
        <v>5</v>
      </c>
      <c r="G347" s="71">
        <f t="shared" si="15"/>
        <v>36.807999681824612</v>
      </c>
      <c r="N347" s="39">
        <v>26</v>
      </c>
      <c r="O347" s="39">
        <v>22</v>
      </c>
      <c r="P347" s="98" t="s">
        <v>1812</v>
      </c>
    </row>
    <row r="348" spans="1:16" x14ac:dyDescent="0.2">
      <c r="A348" s="37">
        <v>1620120703</v>
      </c>
      <c r="B348" s="37" t="s">
        <v>213</v>
      </c>
      <c r="C348" s="38">
        <v>41108</v>
      </c>
      <c r="D348" s="65">
        <v>19.690000000000001</v>
      </c>
      <c r="F348" s="71">
        <v>6</v>
      </c>
      <c r="G348" s="71">
        <f t="shared" si="15"/>
        <v>34.180746048423728</v>
      </c>
      <c r="I348" s="71">
        <v>0.55000000000000004</v>
      </c>
      <c r="K348" s="71">
        <f t="shared" si="17"/>
        <v>24.735219022587366</v>
      </c>
      <c r="N348" s="39">
        <v>25</v>
      </c>
      <c r="O348" s="39">
        <v>24</v>
      </c>
      <c r="P348" s="98" t="s">
        <v>1813</v>
      </c>
    </row>
    <row r="349" spans="1:16" x14ac:dyDescent="0.2">
      <c r="A349" s="37">
        <v>1620120704</v>
      </c>
      <c r="B349" s="37" t="s">
        <v>213</v>
      </c>
      <c r="C349" s="94">
        <v>41115</v>
      </c>
      <c r="D349" s="71">
        <v>0</v>
      </c>
      <c r="F349" s="71">
        <v>0</v>
      </c>
      <c r="G349" s="71">
        <v>0</v>
      </c>
      <c r="P349" s="98" t="s">
        <v>1814</v>
      </c>
    </row>
    <row r="350" spans="1:16" x14ac:dyDescent="0.2">
      <c r="A350" s="37">
        <v>1620120801</v>
      </c>
      <c r="B350" s="37" t="s">
        <v>213</v>
      </c>
      <c r="C350" s="94">
        <v>41122</v>
      </c>
      <c r="D350" s="71">
        <v>18.04</v>
      </c>
      <c r="F350" s="71">
        <v>5.5</v>
      </c>
      <c r="G350" s="71">
        <f t="shared" si="15"/>
        <v>35.434579990844291</v>
      </c>
      <c r="I350" s="71">
        <v>0.73</v>
      </c>
      <c r="K350" s="71">
        <f t="shared" si="17"/>
        <v>27.512687593122543</v>
      </c>
      <c r="N350" s="39">
        <v>25</v>
      </c>
      <c r="O350" s="39">
        <v>24</v>
      </c>
      <c r="P350" s="98" t="s">
        <v>1815</v>
      </c>
    </row>
    <row r="351" spans="1:16" x14ac:dyDescent="0.2">
      <c r="A351" s="37">
        <v>1620120802</v>
      </c>
      <c r="B351" s="37" t="s">
        <v>213</v>
      </c>
      <c r="C351" s="94">
        <v>41130</v>
      </c>
      <c r="D351" s="71">
        <v>13.12</v>
      </c>
      <c r="F351" s="71">
        <v>4</v>
      </c>
      <c r="G351" s="71">
        <f t="shared" si="15"/>
        <v>40.023498256262371</v>
      </c>
      <c r="N351" s="39">
        <v>19</v>
      </c>
      <c r="O351" s="39">
        <v>19</v>
      </c>
      <c r="P351" s="98" t="s">
        <v>1816</v>
      </c>
    </row>
    <row r="352" spans="1:16" x14ac:dyDescent="0.2">
      <c r="A352" s="37">
        <v>1620120803</v>
      </c>
      <c r="B352" s="37" t="s">
        <v>213</v>
      </c>
      <c r="C352" s="94">
        <v>41138</v>
      </c>
      <c r="D352" s="71">
        <v>13.12</v>
      </c>
      <c r="F352" s="71">
        <v>4</v>
      </c>
      <c r="G352" s="71">
        <f t="shared" si="15"/>
        <v>40.023498256262371</v>
      </c>
      <c r="I352" s="71">
        <v>0.48</v>
      </c>
      <c r="K352" s="71">
        <f>(9.81*(LN(I352)))+30.6</f>
        <v>23.399762392463234</v>
      </c>
      <c r="N352" s="39">
        <v>22</v>
      </c>
      <c r="O352" s="39">
        <v>21</v>
      </c>
      <c r="P352" s="98" t="s">
        <v>1817</v>
      </c>
    </row>
    <row r="353" spans="1:16" x14ac:dyDescent="0.2">
      <c r="A353" s="37">
        <v>1620120804</v>
      </c>
      <c r="B353" s="37" t="s">
        <v>213</v>
      </c>
      <c r="C353" s="94">
        <v>41144</v>
      </c>
      <c r="D353" s="71">
        <v>18.04</v>
      </c>
      <c r="F353" s="71">
        <v>5.5</v>
      </c>
      <c r="G353" s="71">
        <f t="shared" si="15"/>
        <v>35.434579990844291</v>
      </c>
      <c r="N353" s="39">
        <v>22</v>
      </c>
      <c r="O353" s="39">
        <v>24</v>
      </c>
      <c r="P353" s="98" t="s">
        <v>1818</v>
      </c>
    </row>
    <row r="354" spans="1:16" s="40" customFormat="1" x14ac:dyDescent="0.2">
      <c r="A354" s="40">
        <v>1620120805</v>
      </c>
      <c r="B354" s="40" t="s">
        <v>213</v>
      </c>
      <c r="C354" s="348">
        <v>41150</v>
      </c>
      <c r="D354" s="326">
        <v>13.12</v>
      </c>
      <c r="E354" s="326">
        <f>AVERAGE(D342:D354)</f>
        <v>16.277692307692309</v>
      </c>
      <c r="F354" s="326">
        <v>4</v>
      </c>
      <c r="G354" s="326">
        <f t="shared" si="15"/>
        <v>40.023498256262371</v>
      </c>
      <c r="H354" s="326">
        <f>AVERAGE(G342:G354)</f>
        <v>33.237281357104386</v>
      </c>
      <c r="I354" s="326">
        <v>0.94</v>
      </c>
      <c r="J354" s="326">
        <f>AVERAGE(I342:I354)</f>
        <v>0.52571428571428569</v>
      </c>
      <c r="K354" s="326">
        <f t="shared" si="17"/>
        <v>29.993002289525563</v>
      </c>
      <c r="L354" s="326">
        <f>AVERAGE(K342:K354)</f>
        <v>22.938739681265247</v>
      </c>
      <c r="M354" s="326">
        <f>AVERAGE(L354,H354)</f>
        <v>28.088010519184817</v>
      </c>
      <c r="N354" s="42">
        <v>23</v>
      </c>
      <c r="O354" s="42">
        <v>20.5</v>
      </c>
      <c r="P354" s="349" t="s">
        <v>1819</v>
      </c>
    </row>
    <row r="355" spans="1:16" x14ac:dyDescent="0.2">
      <c r="A355" s="113">
        <f>IF(MONTH(C355)=MONTH(C354),(A354+1),(16*100000000+(YEAR(C355)*10000)+(MONTH(C355)*100)+1))</f>
        <v>1620130601</v>
      </c>
      <c r="B355" s="37" t="s">
        <v>213</v>
      </c>
      <c r="C355" s="94">
        <v>41432</v>
      </c>
      <c r="D355" s="71">
        <v>21</v>
      </c>
      <c r="F355" s="71">
        <f>D355*0.3048</f>
        <v>6.4008000000000003</v>
      </c>
      <c r="G355" s="71">
        <f t="shared" si="15"/>
        <v>33.248944821400073</v>
      </c>
      <c r="I355" s="71">
        <v>0.63</v>
      </c>
      <c r="K355" s="71">
        <f>(9.81*(LN(I355)))+30.6</f>
        <v>26.067432141357759</v>
      </c>
      <c r="N355" s="39">
        <v>15</v>
      </c>
      <c r="O355" s="63">
        <v>17</v>
      </c>
      <c r="P355" s="350" t="s">
        <v>2311</v>
      </c>
    </row>
    <row r="356" spans="1:16" x14ac:dyDescent="0.2">
      <c r="A356" s="113">
        <f t="shared" ref="A356:A367" si="18">IF(MONTH(C356)=MONTH(C355),(A355+1),(16*100000000+(YEAR(C356)*10000)+(MONTH(C356)*100)+1))</f>
        <v>1620130602</v>
      </c>
      <c r="B356" s="37" t="s">
        <v>213</v>
      </c>
      <c r="C356" s="38">
        <v>41439</v>
      </c>
      <c r="D356" s="71">
        <v>21</v>
      </c>
      <c r="F356" s="71">
        <f t="shared" ref="F356:F380" si="19">D356*0.3048</f>
        <v>6.4008000000000003</v>
      </c>
      <c r="G356" s="71">
        <f t="shared" si="15"/>
        <v>33.248944821400073</v>
      </c>
      <c r="N356" s="39">
        <v>18</v>
      </c>
      <c r="O356" s="63">
        <v>19</v>
      </c>
      <c r="P356" s="350" t="s">
        <v>2302</v>
      </c>
    </row>
    <row r="357" spans="1:16" x14ac:dyDescent="0.2">
      <c r="A357" s="113">
        <f t="shared" si="18"/>
        <v>1620130603</v>
      </c>
      <c r="B357" s="37" t="s">
        <v>213</v>
      </c>
      <c r="C357" s="38">
        <v>41444</v>
      </c>
      <c r="D357" s="71">
        <v>20</v>
      </c>
      <c r="F357" s="71">
        <f t="shared" si="19"/>
        <v>6.0960000000000001</v>
      </c>
      <c r="G357" s="71">
        <f t="shared" si="15"/>
        <v>33.952011087081587</v>
      </c>
      <c r="I357" s="71">
        <v>0.61</v>
      </c>
      <c r="K357" s="71">
        <f>(9.81*(LN(I357)))+30.6</f>
        <v>25.750953082997007</v>
      </c>
      <c r="N357" s="39">
        <v>20</v>
      </c>
      <c r="O357" s="63">
        <v>20.5</v>
      </c>
      <c r="P357" s="350" t="s">
        <v>403</v>
      </c>
    </row>
    <row r="358" spans="1:16" x14ac:dyDescent="0.2">
      <c r="A358" s="113">
        <f t="shared" si="18"/>
        <v>1620130604</v>
      </c>
      <c r="B358" s="37" t="s">
        <v>213</v>
      </c>
      <c r="C358" s="38">
        <v>41450</v>
      </c>
      <c r="D358" s="71">
        <v>20</v>
      </c>
      <c r="F358" s="71">
        <f t="shared" si="19"/>
        <v>6.0960000000000001</v>
      </c>
      <c r="G358" s="71">
        <f t="shared" si="15"/>
        <v>33.952011087081587</v>
      </c>
      <c r="N358" s="39">
        <v>21</v>
      </c>
      <c r="O358" s="63">
        <v>27</v>
      </c>
      <c r="P358" s="350" t="s">
        <v>2303</v>
      </c>
    </row>
    <row r="359" spans="1:16" x14ac:dyDescent="0.2">
      <c r="A359" s="113">
        <f t="shared" si="18"/>
        <v>1620130701</v>
      </c>
      <c r="B359" s="37" t="s">
        <v>213</v>
      </c>
      <c r="C359" s="38">
        <v>41457</v>
      </c>
      <c r="D359" s="71">
        <v>20</v>
      </c>
      <c r="F359" s="71">
        <f t="shared" si="19"/>
        <v>6.0960000000000001</v>
      </c>
      <c r="G359" s="71">
        <f t="shared" si="15"/>
        <v>33.952011087081587</v>
      </c>
      <c r="I359" s="71">
        <v>0.57999999999999996</v>
      </c>
      <c r="K359" s="71">
        <f>(9.81*(LN(I359)))+30.6</f>
        <v>25.256226408917197</v>
      </c>
      <c r="N359" s="39">
        <v>21</v>
      </c>
      <c r="O359" s="63">
        <v>21</v>
      </c>
      <c r="P359" s="350" t="s">
        <v>2304</v>
      </c>
    </row>
    <row r="360" spans="1:16" x14ac:dyDescent="0.2">
      <c r="A360" s="113">
        <f t="shared" si="18"/>
        <v>1620130702</v>
      </c>
      <c r="B360" s="37" t="s">
        <v>213</v>
      </c>
      <c r="C360" s="38">
        <v>41467</v>
      </c>
      <c r="D360" s="71">
        <v>18</v>
      </c>
      <c r="F360" s="71">
        <f t="shared" si="19"/>
        <v>5.4864000000000006</v>
      </c>
      <c r="G360" s="71">
        <f t="shared" si="15"/>
        <v>35.470256117710861</v>
      </c>
      <c r="N360" s="39">
        <v>23</v>
      </c>
      <c r="O360" s="63">
        <v>24</v>
      </c>
      <c r="P360" s="350" t="s">
        <v>2305</v>
      </c>
    </row>
    <row r="361" spans="1:16" x14ac:dyDescent="0.2">
      <c r="A361" s="113">
        <f t="shared" si="18"/>
        <v>1620130703</v>
      </c>
      <c r="B361" s="37" t="s">
        <v>213</v>
      </c>
      <c r="C361" s="38">
        <v>41471</v>
      </c>
      <c r="D361" s="71">
        <v>18.5</v>
      </c>
      <c r="F361" s="71">
        <f t="shared" si="19"/>
        <v>5.6388000000000007</v>
      </c>
      <c r="G361" s="71">
        <f t="shared" si="15"/>
        <v>35.075436899660133</v>
      </c>
      <c r="I361" s="71">
        <v>0.34</v>
      </c>
      <c r="K361" s="71">
        <f>(9.81*(LN(I361)))+30.6</f>
        <v>20.016877221941371</v>
      </c>
      <c r="N361" s="39">
        <v>25</v>
      </c>
      <c r="O361" s="63">
        <v>26</v>
      </c>
      <c r="P361" s="350" t="s">
        <v>1040</v>
      </c>
    </row>
    <row r="362" spans="1:16" x14ac:dyDescent="0.2">
      <c r="A362" s="113">
        <f t="shared" si="18"/>
        <v>1620130704</v>
      </c>
      <c r="B362" s="37" t="s">
        <v>213</v>
      </c>
      <c r="C362" s="38">
        <v>41479</v>
      </c>
      <c r="D362" s="71">
        <v>18</v>
      </c>
      <c r="F362" s="71">
        <f t="shared" si="19"/>
        <v>5.4864000000000006</v>
      </c>
      <c r="G362" s="71">
        <f t="shared" si="15"/>
        <v>35.470256117710861</v>
      </c>
      <c r="N362" s="39">
        <v>22</v>
      </c>
      <c r="O362" s="63">
        <v>21</v>
      </c>
      <c r="P362" s="350" t="s">
        <v>2307</v>
      </c>
    </row>
    <row r="363" spans="1:16" x14ac:dyDescent="0.2">
      <c r="A363" s="113">
        <f t="shared" si="18"/>
        <v>1620130705</v>
      </c>
      <c r="B363" s="37" t="s">
        <v>213</v>
      </c>
      <c r="C363" s="38">
        <v>41486</v>
      </c>
      <c r="D363" s="71">
        <v>15</v>
      </c>
      <c r="F363" s="71">
        <f t="shared" si="19"/>
        <v>4.5720000000000001</v>
      </c>
      <c r="G363" s="71">
        <f t="shared" si="15"/>
        <v>38.097509751111744</v>
      </c>
      <c r="I363" s="71">
        <v>0.7</v>
      </c>
      <c r="K363" s="71">
        <f>(9.81*(LN(I363)))+30.6</f>
        <v>27.101018799961036</v>
      </c>
      <c r="N363" s="39">
        <v>22</v>
      </c>
      <c r="O363" s="63">
        <v>22</v>
      </c>
      <c r="P363" s="350" t="s">
        <v>2306</v>
      </c>
    </row>
    <row r="364" spans="1:16" x14ac:dyDescent="0.2">
      <c r="A364" s="113">
        <f t="shared" si="18"/>
        <v>1620130801</v>
      </c>
      <c r="B364" s="37" t="s">
        <v>213</v>
      </c>
      <c r="C364" s="38">
        <v>41494</v>
      </c>
      <c r="D364" s="71">
        <v>15</v>
      </c>
      <c r="F364" s="71">
        <f t="shared" si="19"/>
        <v>4.5720000000000001</v>
      </c>
      <c r="G364" s="71">
        <f t="shared" si="15"/>
        <v>38.097509751111744</v>
      </c>
      <c r="N364" s="39">
        <v>22</v>
      </c>
      <c r="O364" s="63">
        <v>23</v>
      </c>
      <c r="P364" s="350" t="s">
        <v>2308</v>
      </c>
    </row>
    <row r="365" spans="1:16" x14ac:dyDescent="0.2">
      <c r="A365" s="113">
        <f t="shared" si="18"/>
        <v>1620130802</v>
      </c>
      <c r="B365" s="37" t="s">
        <v>213</v>
      </c>
      <c r="C365" s="38">
        <v>41502</v>
      </c>
      <c r="D365" s="71">
        <v>18</v>
      </c>
      <c r="F365" s="71">
        <f t="shared" si="19"/>
        <v>5.4864000000000006</v>
      </c>
      <c r="G365" s="71">
        <f t="shared" si="15"/>
        <v>35.470256117710861</v>
      </c>
      <c r="I365" s="71">
        <v>0.53</v>
      </c>
      <c r="K365" s="71">
        <f>(9.81*(LN(I365)))+30.6</f>
        <v>24.371844147403142</v>
      </c>
      <c r="N365" s="39">
        <v>21</v>
      </c>
      <c r="O365" s="63">
        <v>20</v>
      </c>
      <c r="P365" s="350" t="s">
        <v>2309</v>
      </c>
    </row>
    <row r="366" spans="1:16" x14ac:dyDescent="0.2">
      <c r="A366" s="113">
        <f t="shared" si="18"/>
        <v>1620130803</v>
      </c>
      <c r="B366" s="37" t="s">
        <v>213</v>
      </c>
      <c r="C366" s="38">
        <v>41507</v>
      </c>
      <c r="D366" s="71">
        <v>16.5</v>
      </c>
      <c r="F366" s="71">
        <f>D366*0.3048</f>
        <v>5.0292000000000003</v>
      </c>
      <c r="G366" s="71">
        <f xml:space="preserve"> 60-(14.41*(LN(F366)))</f>
        <v>36.724090060131431</v>
      </c>
      <c r="N366" s="39">
        <v>23</v>
      </c>
      <c r="O366" s="63">
        <v>30</v>
      </c>
      <c r="P366" s="350" t="s">
        <v>2310</v>
      </c>
    </row>
    <row r="367" spans="1:16" x14ac:dyDescent="0.2">
      <c r="A367" s="113">
        <f t="shared" si="18"/>
        <v>1620130804</v>
      </c>
      <c r="B367" s="37" t="s">
        <v>213</v>
      </c>
      <c r="C367" s="38">
        <v>41514</v>
      </c>
      <c r="D367" s="71">
        <v>16.5</v>
      </c>
      <c r="E367" s="71">
        <f>AVERAGE(D355:D367)</f>
        <v>18.26923076923077</v>
      </c>
      <c r="F367" s="71">
        <f t="shared" si="19"/>
        <v>5.0292000000000003</v>
      </c>
      <c r="G367" s="71">
        <f t="shared" si="15"/>
        <v>36.724090060131431</v>
      </c>
      <c r="H367" s="71">
        <f>AVERAGE(G355:G367)</f>
        <v>35.344871367640295</v>
      </c>
      <c r="I367" s="71">
        <v>0.99</v>
      </c>
      <c r="J367" s="71">
        <f>AVERAGE(I355:I367)</f>
        <v>0.62571428571428567</v>
      </c>
      <c r="K367" s="71">
        <f>(9.81*(LN(I367)))+30.6</f>
        <v>30.501406205277153</v>
      </c>
      <c r="L367" s="71">
        <f>AVERAGE(K355:K367)</f>
        <v>25.580822572550669</v>
      </c>
      <c r="M367" s="71">
        <f>AVERAGE(L367,H367)</f>
        <v>30.462846970095484</v>
      </c>
      <c r="N367" s="39">
        <v>24</v>
      </c>
      <c r="O367" s="63">
        <v>28.5</v>
      </c>
      <c r="P367" s="350" t="s">
        <v>2312</v>
      </c>
    </row>
    <row r="368" spans="1:16" x14ac:dyDescent="0.2">
      <c r="A368" s="37">
        <v>1220140601</v>
      </c>
      <c r="B368" s="37" t="s">
        <v>213</v>
      </c>
      <c r="C368" s="94">
        <v>41794</v>
      </c>
      <c r="D368" s="71">
        <v>20</v>
      </c>
      <c r="F368" s="71">
        <f t="shared" si="19"/>
        <v>6.0960000000000001</v>
      </c>
      <c r="G368" s="71">
        <f t="shared" si="15"/>
        <v>33.952011087081587</v>
      </c>
      <c r="N368" s="39">
        <v>17</v>
      </c>
      <c r="O368" s="63">
        <v>19</v>
      </c>
      <c r="P368" s="350" t="s">
        <v>2460</v>
      </c>
    </row>
    <row r="369" spans="1:16" x14ac:dyDescent="0.2">
      <c r="A369" s="37">
        <v>1220140602</v>
      </c>
      <c r="B369" s="37" t="s">
        <v>213</v>
      </c>
      <c r="C369" s="94">
        <v>41799</v>
      </c>
      <c r="D369" s="71">
        <v>22</v>
      </c>
      <c r="F369" s="71">
        <f t="shared" si="19"/>
        <v>6.7056000000000004</v>
      </c>
      <c r="G369" s="71">
        <f t="shared" si="15"/>
        <v>32.57859139610126</v>
      </c>
      <c r="N369" s="39">
        <v>15</v>
      </c>
      <c r="O369" s="63">
        <v>24</v>
      </c>
      <c r="P369" s="350" t="s">
        <v>894</v>
      </c>
    </row>
    <row r="370" spans="1:16" x14ac:dyDescent="0.2">
      <c r="A370" s="37">
        <v>1220140603</v>
      </c>
      <c r="B370" s="37" t="s">
        <v>213</v>
      </c>
      <c r="C370" s="94">
        <v>41806</v>
      </c>
      <c r="D370" s="71">
        <v>21</v>
      </c>
      <c r="F370" s="71">
        <f t="shared" si="19"/>
        <v>6.4008000000000003</v>
      </c>
      <c r="G370" s="71">
        <f t="shared" si="15"/>
        <v>33.248944821400073</v>
      </c>
      <c r="N370" s="39">
        <v>18</v>
      </c>
      <c r="O370" s="63">
        <v>24</v>
      </c>
      <c r="P370" s="350" t="s">
        <v>2461</v>
      </c>
    </row>
    <row r="371" spans="1:16" x14ac:dyDescent="0.2">
      <c r="A371" s="36">
        <v>1220140604</v>
      </c>
      <c r="B371" s="37" t="s">
        <v>213</v>
      </c>
      <c r="C371" s="94">
        <v>41813</v>
      </c>
      <c r="D371" s="71">
        <v>21</v>
      </c>
      <c r="F371" s="71">
        <f t="shared" si="19"/>
        <v>6.4008000000000003</v>
      </c>
      <c r="G371" s="71">
        <f t="shared" si="15"/>
        <v>33.248944821400073</v>
      </c>
      <c r="N371" s="39">
        <v>19</v>
      </c>
      <c r="O371" s="63">
        <v>19</v>
      </c>
      <c r="P371" s="350" t="s">
        <v>2462</v>
      </c>
    </row>
    <row r="372" spans="1:16" x14ac:dyDescent="0.2">
      <c r="A372" s="36">
        <v>1220140701</v>
      </c>
      <c r="B372" s="37" t="s">
        <v>213</v>
      </c>
      <c r="C372" s="94">
        <v>41823</v>
      </c>
      <c r="D372" s="71">
        <v>20.5</v>
      </c>
      <c r="F372" s="71">
        <f t="shared" si="19"/>
        <v>6.2484000000000002</v>
      </c>
      <c r="G372" s="71">
        <f t="shared" si="15"/>
        <v>33.59619053965433</v>
      </c>
      <c r="N372" s="39">
        <v>21</v>
      </c>
      <c r="O372" s="63">
        <v>16</v>
      </c>
      <c r="P372" s="350" t="s">
        <v>2463</v>
      </c>
    </row>
    <row r="373" spans="1:16" x14ac:dyDescent="0.2">
      <c r="A373" s="36">
        <v>1220140702</v>
      </c>
      <c r="B373" s="37" t="s">
        <v>213</v>
      </c>
      <c r="C373" s="94">
        <v>41829</v>
      </c>
      <c r="D373" s="71">
        <v>16</v>
      </c>
      <c r="F373" s="71">
        <f t="shared" si="19"/>
        <v>4.8768000000000002</v>
      </c>
      <c r="G373" s="71">
        <f t="shared" si="15"/>
        <v>37.167509661519347</v>
      </c>
      <c r="N373" s="39">
        <v>21</v>
      </c>
      <c r="O373" s="63">
        <v>25</v>
      </c>
      <c r="P373" s="350" t="s">
        <v>2464</v>
      </c>
    </row>
    <row r="374" spans="1:16" x14ac:dyDescent="0.2">
      <c r="A374" s="36">
        <v>1220140703</v>
      </c>
      <c r="B374" s="37" t="s">
        <v>213</v>
      </c>
      <c r="C374" s="94">
        <v>41842</v>
      </c>
      <c r="D374" s="71">
        <v>16</v>
      </c>
      <c r="F374" s="71">
        <f t="shared" si="19"/>
        <v>4.8768000000000002</v>
      </c>
      <c r="G374" s="71">
        <f t="shared" si="15"/>
        <v>37.167509661519347</v>
      </c>
      <c r="N374" s="39">
        <v>23</v>
      </c>
      <c r="O374" s="63">
        <v>19</v>
      </c>
      <c r="P374" s="350" t="s">
        <v>2470</v>
      </c>
    </row>
    <row r="375" spans="1:16" x14ac:dyDescent="0.2">
      <c r="A375" s="36">
        <v>1220140704</v>
      </c>
      <c r="B375" s="37" t="s">
        <v>213</v>
      </c>
      <c r="C375" s="94">
        <v>41849</v>
      </c>
      <c r="D375" s="71">
        <v>14</v>
      </c>
      <c r="F375" s="71">
        <f t="shared" si="19"/>
        <v>4.2671999999999999</v>
      </c>
      <c r="G375" s="71">
        <f t="shared" si="15"/>
        <v>39.091697029238723</v>
      </c>
      <c r="N375" s="39">
        <v>21</v>
      </c>
      <c r="O375" s="63">
        <v>20</v>
      </c>
      <c r="P375" s="350" t="s">
        <v>2469</v>
      </c>
    </row>
    <row r="376" spans="1:16" x14ac:dyDescent="0.2">
      <c r="A376" s="36">
        <v>1220140801</v>
      </c>
      <c r="B376" s="37" t="s">
        <v>213</v>
      </c>
      <c r="C376" s="94">
        <v>41855</v>
      </c>
      <c r="D376" s="71">
        <v>12.5</v>
      </c>
      <c r="F376" s="71">
        <f t="shared" si="19"/>
        <v>3.81</v>
      </c>
      <c r="G376" s="71">
        <f t="shared" si="15"/>
        <v>40.724763384512634</v>
      </c>
      <c r="N376" s="39">
        <v>22</v>
      </c>
      <c r="O376" s="63">
        <v>21</v>
      </c>
      <c r="P376" s="350" t="s">
        <v>2468</v>
      </c>
    </row>
    <row r="377" spans="1:16" x14ac:dyDescent="0.2">
      <c r="A377" s="36">
        <v>1220140802</v>
      </c>
      <c r="B377" s="37" t="s">
        <v>213</v>
      </c>
      <c r="C377" s="94">
        <v>41862</v>
      </c>
      <c r="D377" s="71">
        <v>16</v>
      </c>
      <c r="F377" s="71">
        <f t="shared" si="19"/>
        <v>4.8768000000000002</v>
      </c>
      <c r="G377" s="71">
        <f t="shared" si="15"/>
        <v>37.167509661519347</v>
      </c>
      <c r="N377" s="39">
        <v>24</v>
      </c>
      <c r="O377" s="63">
        <v>24</v>
      </c>
      <c r="P377" s="350" t="s">
        <v>2465</v>
      </c>
    </row>
    <row r="378" spans="1:16" x14ac:dyDescent="0.2">
      <c r="A378" s="36">
        <v>1220140803</v>
      </c>
      <c r="B378" s="37" t="s">
        <v>213</v>
      </c>
      <c r="C378" s="94">
        <v>41869</v>
      </c>
      <c r="D378" s="71">
        <v>15</v>
      </c>
      <c r="F378" s="71">
        <f t="shared" si="19"/>
        <v>4.5720000000000001</v>
      </c>
      <c r="G378" s="71">
        <f t="shared" si="15"/>
        <v>38.097509751111744</v>
      </c>
      <c r="N378" s="39">
        <v>22</v>
      </c>
      <c r="O378" s="63">
        <v>21</v>
      </c>
      <c r="P378" s="350" t="s">
        <v>2466</v>
      </c>
    </row>
    <row r="379" spans="1:16" x14ac:dyDescent="0.2">
      <c r="A379" s="36">
        <v>1220140808</v>
      </c>
      <c r="B379" s="37" t="s">
        <v>213</v>
      </c>
      <c r="C379" s="94">
        <v>41877</v>
      </c>
      <c r="D379" s="71">
        <v>15</v>
      </c>
      <c r="F379" s="71">
        <f t="shared" si="19"/>
        <v>4.5720000000000001</v>
      </c>
      <c r="G379" s="71">
        <f t="shared" si="15"/>
        <v>38.097509751111744</v>
      </c>
      <c r="N379" s="39">
        <v>21</v>
      </c>
      <c r="O379" s="63">
        <v>20</v>
      </c>
      <c r="P379" s="350" t="s">
        <v>2471</v>
      </c>
    </row>
    <row r="380" spans="1:16" x14ac:dyDescent="0.2">
      <c r="A380" s="36">
        <v>1220140901</v>
      </c>
      <c r="B380" s="36" t="s">
        <v>213</v>
      </c>
      <c r="C380" s="94">
        <v>41898</v>
      </c>
      <c r="D380" s="71">
        <v>16</v>
      </c>
      <c r="E380" s="71">
        <f>AVERAGE(D368:D380)</f>
        <v>17.307692307692307</v>
      </c>
      <c r="F380" s="71">
        <f t="shared" si="19"/>
        <v>4.8768000000000002</v>
      </c>
      <c r="G380" s="71">
        <f t="shared" si="15"/>
        <v>37.167509661519347</v>
      </c>
      <c r="H380" s="71">
        <f>AVERAGE(G368:G380)</f>
        <v>36.254323171360738</v>
      </c>
      <c r="N380" s="39">
        <v>20</v>
      </c>
      <c r="O380" s="63">
        <v>21</v>
      </c>
      <c r="P380" s="37" t="s">
        <v>2467</v>
      </c>
    </row>
    <row r="381" spans="1:16" x14ac:dyDescent="0.2">
      <c r="C381" s="94"/>
    </row>
  </sheetData>
  <phoneticPr fontId="14" type="noConversion"/>
  <pageMargins left="0.75" right="0.75" top="1" bottom="1" header="0.5" footer="0.5"/>
  <pageSetup orientation="portrait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topLeftCell="Q1" workbookViewId="0">
      <selection activeCell="S3" sqref="S3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9.140625" style="37"/>
    <col min="4" max="4" width="9.140625" style="39"/>
    <col min="5" max="5" width="15.42578125" style="39" bestFit="1" customWidth="1"/>
    <col min="6" max="6" width="10" style="39" bestFit="1" customWidth="1"/>
    <col min="7" max="7" width="11.42578125" style="39" bestFit="1" customWidth="1"/>
    <col min="8" max="8" width="15.42578125" style="39" bestFit="1" customWidth="1"/>
    <col min="9" max="10" width="9.140625" style="39"/>
    <col min="11" max="11" width="10.42578125" style="39" bestFit="1" customWidth="1"/>
    <col min="12" max="12" width="12.28515625" style="39" bestFit="1" customWidth="1"/>
    <col min="13" max="13" width="12.28515625" style="39" customWidth="1"/>
    <col min="14" max="14" width="15" style="39" bestFit="1" customWidth="1"/>
    <col min="15" max="15" width="15" style="39" customWidth="1"/>
    <col min="16" max="16" width="46.140625" style="37" customWidth="1"/>
    <col min="17" max="16384" width="9.140625" style="37"/>
  </cols>
  <sheetData>
    <row r="1" spans="1:20" x14ac:dyDescent="0.2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334</v>
      </c>
      <c r="G1" s="68" t="s">
        <v>278</v>
      </c>
      <c r="H1" s="68" t="s">
        <v>279</v>
      </c>
      <c r="I1" s="86" t="s">
        <v>177</v>
      </c>
      <c r="J1" s="86" t="s">
        <v>2040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1820</v>
      </c>
      <c r="P1" s="68" t="s">
        <v>264</v>
      </c>
      <c r="Q1" s="175" t="s">
        <v>294</v>
      </c>
      <c r="R1" s="176" t="s">
        <v>635</v>
      </c>
      <c r="S1" s="176" t="s">
        <v>279</v>
      </c>
      <c r="T1" s="177" t="s">
        <v>2040</v>
      </c>
    </row>
    <row r="2" spans="1:20" x14ac:dyDescent="0.2">
      <c r="A2" s="37">
        <v>1820030601</v>
      </c>
      <c r="B2" s="37" t="s">
        <v>214</v>
      </c>
      <c r="C2" s="76">
        <v>37778</v>
      </c>
      <c r="D2" s="72">
        <v>13</v>
      </c>
      <c r="E2" s="72"/>
      <c r="F2" s="72">
        <f t="shared" ref="F2:F20" si="0">D2*0.3048</f>
        <v>3.9624000000000001</v>
      </c>
      <c r="G2" s="72">
        <f t="shared" ref="G2:G20" si="1" xml:space="preserve"> 60-(14.41*(LN(F2)))</f>
        <v>40.159592907973853</v>
      </c>
      <c r="H2" s="72"/>
      <c r="I2" s="89">
        <v>1.1000000000000001</v>
      </c>
      <c r="J2" s="89"/>
      <c r="K2" s="45">
        <f>(9.81*(LN(I2)))+30.6</f>
        <v>31.534992863880429</v>
      </c>
      <c r="L2" s="45"/>
      <c r="M2" s="45"/>
      <c r="Q2" s="178">
        <v>2012</v>
      </c>
      <c r="R2" s="174">
        <v>8.25</v>
      </c>
      <c r="S2" s="174">
        <v>47.130061881670493</v>
      </c>
      <c r="T2" s="174">
        <v>2.4140000000000001</v>
      </c>
    </row>
    <row r="3" spans="1:20" x14ac:dyDescent="0.2">
      <c r="A3" s="37">
        <v>1820030602</v>
      </c>
      <c r="B3" s="37" t="s">
        <v>214</v>
      </c>
      <c r="C3" s="76">
        <v>37783</v>
      </c>
      <c r="D3" s="72">
        <v>12</v>
      </c>
      <c r="E3" s="72"/>
      <c r="F3" s="72">
        <f t="shared" si="0"/>
        <v>3.6576000000000004</v>
      </c>
      <c r="G3" s="72">
        <f t="shared" si="1"/>
        <v>41.313008325549511</v>
      </c>
      <c r="H3" s="72"/>
      <c r="I3" s="89">
        <v>1.2</v>
      </c>
      <c r="J3" s="89"/>
      <c r="K3" s="45">
        <f>(9.81*(LN(I3)))+30.6</f>
        <v>32.388574472148697</v>
      </c>
      <c r="L3" s="45"/>
      <c r="M3" s="45"/>
      <c r="N3" s="39">
        <v>17</v>
      </c>
      <c r="Q3" s="37">
        <v>2013</v>
      </c>
      <c r="T3" s="37">
        <v>5.43</v>
      </c>
    </row>
    <row r="4" spans="1:20" x14ac:dyDescent="0.2">
      <c r="A4" s="37">
        <v>1820030603</v>
      </c>
      <c r="B4" s="37" t="s">
        <v>214</v>
      </c>
      <c r="C4" s="76">
        <v>37802</v>
      </c>
      <c r="D4" s="72">
        <v>11</v>
      </c>
      <c r="E4" s="72"/>
      <c r="F4" s="72">
        <f t="shared" si="0"/>
        <v>3.3528000000000002</v>
      </c>
      <c r="G4" s="72">
        <f t="shared" si="1"/>
        <v>42.566842267970074</v>
      </c>
      <c r="H4" s="72"/>
      <c r="I4" s="89">
        <v>1.8</v>
      </c>
      <c r="J4" s="89"/>
      <c r="K4" s="45">
        <f>(9.81*(LN(I4)))+30.6</f>
        <v>36.366187182689792</v>
      </c>
      <c r="L4" s="45"/>
      <c r="M4" s="45"/>
      <c r="N4" s="39">
        <v>23</v>
      </c>
    </row>
    <row r="5" spans="1:20" x14ac:dyDescent="0.2">
      <c r="A5" s="37">
        <v>1820030701</v>
      </c>
      <c r="B5" s="37" t="s">
        <v>214</v>
      </c>
      <c r="C5" s="76">
        <v>37816</v>
      </c>
      <c r="D5" s="72">
        <v>11</v>
      </c>
      <c r="E5" s="72"/>
      <c r="F5" s="72">
        <f t="shared" si="0"/>
        <v>3.3528000000000002</v>
      </c>
      <c r="G5" s="72">
        <f t="shared" si="1"/>
        <v>42.566842267970074</v>
      </c>
      <c r="H5" s="72"/>
      <c r="I5" s="89">
        <v>0.89</v>
      </c>
      <c r="J5" s="89"/>
      <c r="K5" s="45">
        <f>(9.81*(LN(I5)))+30.6</f>
        <v>29.456803262529117</v>
      </c>
      <c r="L5" s="45"/>
      <c r="M5" s="45"/>
      <c r="N5" s="39">
        <v>22</v>
      </c>
    </row>
    <row r="6" spans="1:20" x14ac:dyDescent="0.2">
      <c r="A6" s="37">
        <v>1820120601</v>
      </c>
      <c r="B6" s="37" t="s">
        <v>214</v>
      </c>
      <c r="C6" s="38">
        <v>41070</v>
      </c>
      <c r="D6" s="39">
        <v>7</v>
      </c>
      <c r="F6" s="39">
        <f t="shared" si="0"/>
        <v>2.1335999999999999</v>
      </c>
      <c r="G6" s="39">
        <f t="shared" si="1"/>
        <v>49.079947901107531</v>
      </c>
      <c r="I6" s="39">
        <v>1.72</v>
      </c>
      <c r="K6" s="45">
        <f>(9.81*(LN(I6)))+30.6</f>
        <v>35.920201292996801</v>
      </c>
      <c r="N6" s="39">
        <v>22.5</v>
      </c>
      <c r="O6" s="39">
        <v>30</v>
      </c>
      <c r="P6" s="88" t="s">
        <v>1821</v>
      </c>
    </row>
    <row r="7" spans="1:20" x14ac:dyDescent="0.2">
      <c r="A7" s="37">
        <v>1820120602</v>
      </c>
      <c r="B7" s="37" t="s">
        <v>214</v>
      </c>
      <c r="C7" s="38">
        <v>41079</v>
      </c>
      <c r="D7" s="39">
        <v>4.5</v>
      </c>
      <c r="F7" s="39">
        <f t="shared" si="0"/>
        <v>1.3716000000000002</v>
      </c>
      <c r="G7" s="39">
        <f t="shared" si="1"/>
        <v>55.446757861448489</v>
      </c>
      <c r="N7" s="39">
        <v>23</v>
      </c>
      <c r="O7" s="39">
        <v>26</v>
      </c>
      <c r="P7" s="88" t="s">
        <v>1822</v>
      </c>
    </row>
    <row r="8" spans="1:20" x14ac:dyDescent="0.2">
      <c r="A8" s="37">
        <v>1820120603</v>
      </c>
      <c r="B8" s="37" t="s">
        <v>214</v>
      </c>
      <c r="C8" s="38">
        <v>41086</v>
      </c>
      <c r="D8" s="39">
        <v>7</v>
      </c>
      <c r="F8" s="39">
        <f t="shared" si="0"/>
        <v>2.1335999999999999</v>
      </c>
      <c r="G8" s="39">
        <f t="shared" si="1"/>
        <v>49.079947901107531</v>
      </c>
      <c r="I8" s="39">
        <v>0.15</v>
      </c>
      <c r="K8" s="45">
        <f>(9.81*(LN(I8)))+30.6</f>
        <v>11.989252948269506</v>
      </c>
      <c r="N8" s="39">
        <v>23</v>
      </c>
      <c r="O8" s="39">
        <v>22.5</v>
      </c>
      <c r="P8" s="88" t="s">
        <v>1823</v>
      </c>
    </row>
    <row r="9" spans="1:20" x14ac:dyDescent="0.2">
      <c r="A9" s="37">
        <v>1820120701</v>
      </c>
      <c r="B9" s="37" t="s">
        <v>214</v>
      </c>
      <c r="C9" s="38">
        <v>41094</v>
      </c>
      <c r="D9" s="39">
        <v>12</v>
      </c>
      <c r="F9" s="39">
        <f t="shared" si="0"/>
        <v>3.6576000000000004</v>
      </c>
      <c r="G9" s="39">
        <f t="shared" si="1"/>
        <v>41.313008325549511</v>
      </c>
      <c r="N9" s="39">
        <v>27</v>
      </c>
      <c r="O9" s="39">
        <v>31.5</v>
      </c>
      <c r="P9" s="88" t="s">
        <v>1824</v>
      </c>
    </row>
    <row r="10" spans="1:20" x14ac:dyDescent="0.2">
      <c r="A10" s="37">
        <v>1820120702</v>
      </c>
      <c r="B10" s="37" t="s">
        <v>214</v>
      </c>
      <c r="C10" s="38">
        <v>41100</v>
      </c>
      <c r="D10" s="39">
        <v>10</v>
      </c>
      <c r="F10" s="39">
        <f t="shared" si="0"/>
        <v>3.048</v>
      </c>
      <c r="G10" s="39">
        <f t="shared" si="1"/>
        <v>43.940261958950401</v>
      </c>
      <c r="I10" s="39">
        <v>3.2</v>
      </c>
      <c r="K10" s="45">
        <f>(9.81*(LN(I10)))+30.6</f>
        <v>42.01050944419373</v>
      </c>
      <c r="N10" s="39">
        <v>27.5</v>
      </c>
      <c r="O10" s="39">
        <v>29.5</v>
      </c>
      <c r="P10" s="88" t="s">
        <v>1825</v>
      </c>
    </row>
    <row r="11" spans="1:20" x14ac:dyDescent="0.2">
      <c r="A11" s="37">
        <v>1820120703</v>
      </c>
      <c r="B11" s="37" t="s">
        <v>214</v>
      </c>
      <c r="C11" s="38">
        <v>41107</v>
      </c>
      <c r="D11" s="39">
        <v>7.5</v>
      </c>
      <c r="F11" s="39">
        <f t="shared" si="0"/>
        <v>2.286</v>
      </c>
      <c r="G11" s="39">
        <f t="shared" si="1"/>
        <v>48.085760622980558</v>
      </c>
      <c r="N11" s="39">
        <v>28</v>
      </c>
      <c r="O11" s="39">
        <v>27</v>
      </c>
      <c r="P11" s="88" t="s">
        <v>1826</v>
      </c>
    </row>
    <row r="12" spans="1:20" x14ac:dyDescent="0.2">
      <c r="A12" s="37">
        <v>1820120704</v>
      </c>
      <c r="B12" s="37" t="s">
        <v>214</v>
      </c>
      <c r="C12" s="38">
        <v>41118</v>
      </c>
      <c r="D12" s="39">
        <v>8.5</v>
      </c>
      <c r="F12" s="39">
        <f t="shared" si="0"/>
        <v>2.5908000000000002</v>
      </c>
      <c r="G12" s="39">
        <f t="shared" si="1"/>
        <v>46.28215973301333</v>
      </c>
      <c r="I12" s="39">
        <v>3.88</v>
      </c>
      <c r="K12" s="45">
        <f>(9.81*(LN(I12)))+30.6</f>
        <v>43.900742857161134</v>
      </c>
      <c r="N12" s="39">
        <v>25</v>
      </c>
      <c r="O12" s="39">
        <v>28</v>
      </c>
      <c r="P12" s="88" t="s">
        <v>1827</v>
      </c>
    </row>
    <row r="13" spans="1:20" x14ac:dyDescent="0.2">
      <c r="A13" s="37">
        <v>1820120801</v>
      </c>
      <c r="B13" s="37" t="s">
        <v>214</v>
      </c>
      <c r="C13" s="38">
        <v>41130</v>
      </c>
      <c r="D13" s="39">
        <v>9</v>
      </c>
      <c r="F13" s="39">
        <f t="shared" si="0"/>
        <v>2.7432000000000003</v>
      </c>
      <c r="G13" s="39">
        <f t="shared" si="1"/>
        <v>45.458506989579675</v>
      </c>
      <c r="N13" s="39">
        <v>25</v>
      </c>
      <c r="O13" s="39">
        <v>23</v>
      </c>
      <c r="P13" s="88" t="s">
        <v>1828</v>
      </c>
    </row>
    <row r="14" spans="1:20" x14ac:dyDescent="0.2">
      <c r="A14" s="37">
        <v>1820120802</v>
      </c>
      <c r="B14" s="37" t="s">
        <v>214</v>
      </c>
      <c r="C14" s="38">
        <v>41135</v>
      </c>
      <c r="D14" s="39">
        <v>8</v>
      </c>
      <c r="F14" s="39">
        <f t="shared" si="0"/>
        <v>2.4384000000000001</v>
      </c>
      <c r="G14" s="39">
        <f t="shared" si="1"/>
        <v>47.155760533388161</v>
      </c>
      <c r="I14" s="39">
        <v>3.12</v>
      </c>
      <c r="K14" s="45">
        <f>(9.81*(LN(I14)))+30.6</f>
        <v>41.762141747867851</v>
      </c>
      <c r="N14" s="39">
        <v>22.5</v>
      </c>
      <c r="O14" s="39">
        <v>22.5</v>
      </c>
      <c r="P14" s="88" t="s">
        <v>1829</v>
      </c>
    </row>
    <row r="15" spans="1:20" x14ac:dyDescent="0.2">
      <c r="A15" s="37">
        <v>1820120803</v>
      </c>
      <c r="B15" s="37" t="s">
        <v>214</v>
      </c>
      <c r="C15" s="38">
        <v>41147</v>
      </c>
      <c r="D15" s="39">
        <v>9</v>
      </c>
      <c r="F15" s="39">
        <f t="shared" si="0"/>
        <v>2.7432000000000003</v>
      </c>
      <c r="G15" s="39">
        <f t="shared" si="1"/>
        <v>45.458506989579675</v>
      </c>
      <c r="N15" s="39">
        <v>24.5</v>
      </c>
      <c r="O15" s="39">
        <v>29.5</v>
      </c>
      <c r="P15" s="88" t="s">
        <v>1830</v>
      </c>
    </row>
    <row r="16" spans="1:20" s="40" customFormat="1" x14ac:dyDescent="0.2">
      <c r="A16" s="40">
        <v>1820120901</v>
      </c>
      <c r="B16" s="40" t="s">
        <v>214</v>
      </c>
      <c r="C16" s="41">
        <v>41155</v>
      </c>
      <c r="D16" s="42">
        <v>11</v>
      </c>
      <c r="E16" s="42">
        <f>AVERAGE(D6:D15)</f>
        <v>8.25</v>
      </c>
      <c r="F16" s="42">
        <f t="shared" si="0"/>
        <v>3.3528000000000002</v>
      </c>
      <c r="G16" s="42">
        <f t="shared" si="1"/>
        <v>42.566842267970074</v>
      </c>
      <c r="H16" s="42">
        <f>AVERAGE(G6:G15)</f>
        <v>47.130061881670493</v>
      </c>
      <c r="I16" s="42">
        <v>2.62</v>
      </c>
      <c r="J16" s="42">
        <f>AVERAGE(I6:I15)</f>
        <v>2.4140000000000001</v>
      </c>
      <c r="K16" s="44">
        <f>(9.81*(LN(I16)))+30.6</f>
        <v>40.048740057353186</v>
      </c>
      <c r="L16" s="42">
        <f>AVERAGE(K6:K15)</f>
        <v>35.116569658097802</v>
      </c>
      <c r="M16" s="44">
        <f>AVERAGE(H16,L16)</f>
        <v>41.123315769884144</v>
      </c>
      <c r="N16" s="42">
        <v>24</v>
      </c>
      <c r="O16" s="42">
        <v>31</v>
      </c>
      <c r="P16" s="351" t="s">
        <v>1831</v>
      </c>
    </row>
    <row r="17" spans="1:19" x14ac:dyDescent="0.2">
      <c r="A17" s="113">
        <f t="shared" ref="A17" si="2">IF(MONTH(C17)=MONTH(C16),(A16+1),(16*100000000+(YEAR(C17)*10000)+(MONTH(C17)*100)+1))</f>
        <v>1620130601</v>
      </c>
      <c r="B17" s="37" t="s">
        <v>214</v>
      </c>
      <c r="C17" s="38">
        <v>41441</v>
      </c>
      <c r="D17" s="39">
        <v>10</v>
      </c>
      <c r="F17" s="39">
        <f t="shared" si="0"/>
        <v>3.048</v>
      </c>
      <c r="G17" s="39">
        <f t="shared" si="1"/>
        <v>43.940261958950401</v>
      </c>
      <c r="I17" s="325">
        <v>1.480339189906523</v>
      </c>
      <c r="K17" s="45" t="e">
        <f>(9.81*(LN(#REF!)))+30.6</f>
        <v>#REF!</v>
      </c>
      <c r="N17" s="39">
        <v>20.5</v>
      </c>
      <c r="O17" s="39">
        <v>24.5</v>
      </c>
      <c r="P17" s="49" t="s">
        <v>2313</v>
      </c>
      <c r="S17" s="24" t="s">
        <v>2357</v>
      </c>
    </row>
    <row r="18" spans="1:19" x14ac:dyDescent="0.2">
      <c r="A18" s="113">
        <f t="shared" ref="A18:A20" si="3">IF(MONTH(C18)=MONTH(C17),(A17+1),(16*100000000+(YEAR(C18)*10000)+(MONTH(C18)*100)+1))</f>
        <v>1620130602</v>
      </c>
      <c r="B18" s="37" t="s">
        <v>214</v>
      </c>
      <c r="C18" s="38">
        <v>41455</v>
      </c>
      <c r="D18" s="39">
        <v>7.6</v>
      </c>
      <c r="F18" s="39">
        <f t="shared" si="0"/>
        <v>2.3164799999999999</v>
      </c>
      <c r="G18" s="39">
        <f t="shared" si="1"/>
        <v>47.894896905512766</v>
      </c>
      <c r="I18" s="325">
        <v>5.7297834526970117</v>
      </c>
      <c r="K18" s="45" t="e">
        <f>(9.81*(LN(#REF!)))+30.6</f>
        <v>#REF!</v>
      </c>
      <c r="N18" s="39">
        <v>23.5</v>
      </c>
      <c r="O18" s="39">
        <v>25</v>
      </c>
      <c r="P18" s="49" t="s">
        <v>2314</v>
      </c>
    </row>
    <row r="19" spans="1:19" x14ac:dyDescent="0.2">
      <c r="A19" s="113">
        <f t="shared" si="3"/>
        <v>1620130801</v>
      </c>
      <c r="B19" s="37" t="s">
        <v>214</v>
      </c>
      <c r="C19" s="38">
        <v>41492</v>
      </c>
      <c r="D19" s="39">
        <v>6.6</v>
      </c>
      <c r="F19" s="39">
        <f t="shared" si="0"/>
        <v>2.0116800000000001</v>
      </c>
      <c r="G19" s="39">
        <f t="shared" si="1"/>
        <v>49.927839506438005</v>
      </c>
      <c r="I19" s="325">
        <v>9.0561926911928463</v>
      </c>
      <c r="K19" s="45" t="e">
        <f>(9.81*(LN(#REF!)))+30.6</f>
        <v>#REF!</v>
      </c>
      <c r="N19" s="39">
        <v>21.5</v>
      </c>
      <c r="O19" s="39">
        <v>25.5</v>
      </c>
      <c r="P19" s="49" t="s">
        <v>2315</v>
      </c>
    </row>
    <row r="20" spans="1:19" x14ac:dyDescent="0.2">
      <c r="A20" s="113">
        <f t="shared" si="3"/>
        <v>1620130802</v>
      </c>
      <c r="B20" s="37" t="s">
        <v>214</v>
      </c>
      <c r="C20" s="38">
        <v>41515</v>
      </c>
      <c r="D20" s="39">
        <v>10</v>
      </c>
      <c r="F20" s="39">
        <f t="shared" si="0"/>
        <v>3.048</v>
      </c>
      <c r="G20" s="39">
        <f t="shared" si="1"/>
        <v>43.940261958950401</v>
      </c>
      <c r="I20" s="325">
        <v>5.433715614715708</v>
      </c>
      <c r="J20" s="39">
        <f>AVERAGE(I17:I20)</f>
        <v>5.4250077371280225</v>
      </c>
      <c r="K20" s="45" t="e">
        <f>(9.81*(LN(#REF!)))+30.6</f>
        <v>#REF!</v>
      </c>
      <c r="M20" s="45"/>
      <c r="N20" s="39">
        <v>26.5</v>
      </c>
      <c r="O20" s="39">
        <v>31.5</v>
      </c>
      <c r="P20" s="49" t="s">
        <v>2316</v>
      </c>
    </row>
    <row r="21" spans="1:19" x14ac:dyDescent="0.2">
      <c r="C21" s="38"/>
    </row>
    <row r="32" spans="1:19" x14ac:dyDescent="0.2">
      <c r="B32" s="38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selection activeCell="E19" sqref="E19"/>
    </sheetView>
  </sheetViews>
  <sheetFormatPr defaultRowHeight="12.75" x14ac:dyDescent="0.2"/>
  <cols>
    <col min="1" max="1" width="11" bestFit="1" customWidth="1"/>
    <col min="2" max="2" width="11" customWidth="1"/>
    <col min="4" max="7" width="9.140625" style="3"/>
    <col min="8" max="8" width="15.42578125" style="3" bestFit="1" customWidth="1"/>
    <col min="9" max="11" width="9.140625" style="3"/>
    <col min="12" max="12" width="15" style="3" bestFit="1" customWidth="1"/>
    <col min="13" max="13" width="10" bestFit="1" customWidth="1"/>
    <col min="14" max="14" width="12.140625" bestFit="1" customWidth="1"/>
  </cols>
  <sheetData>
    <row r="1" spans="1:14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2042</v>
      </c>
      <c r="F1" s="14" t="s">
        <v>334</v>
      </c>
      <c r="G1" s="14" t="s">
        <v>278</v>
      </c>
      <c r="H1" s="14" t="s">
        <v>279</v>
      </c>
      <c r="I1" s="15" t="s">
        <v>177</v>
      </c>
      <c r="J1" s="16" t="s">
        <v>280</v>
      </c>
      <c r="K1" s="16" t="s">
        <v>335</v>
      </c>
      <c r="L1" s="14" t="s">
        <v>267</v>
      </c>
      <c r="M1" s="14" t="s">
        <v>264</v>
      </c>
      <c r="N1" s="14" t="s">
        <v>269</v>
      </c>
    </row>
    <row r="2" spans="1:14" x14ac:dyDescent="0.2">
      <c r="A2">
        <v>6219990501</v>
      </c>
      <c r="B2" t="s">
        <v>181</v>
      </c>
      <c r="C2" s="2">
        <v>36310</v>
      </c>
      <c r="D2">
        <v>11.5</v>
      </c>
      <c r="E2"/>
      <c r="F2">
        <f>D2*0.3048</f>
        <v>3.5052000000000003</v>
      </c>
      <c r="G2">
        <f xml:space="preserve"> 60-(14.41*(LN(F2)))</f>
        <v>41.926292369324358</v>
      </c>
      <c r="H2"/>
    </row>
    <row r="3" spans="1:14" x14ac:dyDescent="0.2">
      <c r="A3">
        <v>6219990601</v>
      </c>
      <c r="B3" t="s">
        <v>181</v>
      </c>
      <c r="C3" s="2">
        <v>36317</v>
      </c>
      <c r="D3">
        <v>9</v>
      </c>
      <c r="E3"/>
      <c r="F3">
        <f t="shared" ref="F3:F19" si="0">D3*0.3048</f>
        <v>2.7432000000000003</v>
      </c>
      <c r="G3">
        <f t="shared" ref="G3:G19" si="1" xml:space="preserve"> 60-(14.41*(LN(F3)))</f>
        <v>45.458506989579675</v>
      </c>
      <c r="H3"/>
    </row>
    <row r="4" spans="1:14" x14ac:dyDescent="0.2">
      <c r="A4">
        <v>6219990602</v>
      </c>
      <c r="B4" t="s">
        <v>181</v>
      </c>
      <c r="C4" s="2">
        <v>36330</v>
      </c>
      <c r="D4">
        <v>10.25</v>
      </c>
      <c r="E4"/>
      <c r="F4">
        <f t="shared" si="0"/>
        <v>3.1242000000000001</v>
      </c>
      <c r="G4">
        <f t="shared" si="1"/>
        <v>43.584441411523144</v>
      </c>
      <c r="H4"/>
    </row>
    <row r="5" spans="1:14" x14ac:dyDescent="0.2">
      <c r="A5">
        <v>6219990701</v>
      </c>
      <c r="B5" t="s">
        <v>181</v>
      </c>
      <c r="C5" s="2">
        <v>36346</v>
      </c>
      <c r="D5">
        <v>9</v>
      </c>
      <c r="E5"/>
      <c r="F5">
        <f t="shared" si="0"/>
        <v>2.7432000000000003</v>
      </c>
      <c r="G5">
        <f t="shared" si="1"/>
        <v>45.458506989579675</v>
      </c>
      <c r="H5"/>
    </row>
    <row r="6" spans="1:14" x14ac:dyDescent="0.2">
      <c r="A6">
        <v>6219990702</v>
      </c>
      <c r="B6" t="s">
        <v>181</v>
      </c>
      <c r="C6" s="2">
        <v>36358</v>
      </c>
      <c r="D6">
        <v>10.5</v>
      </c>
      <c r="E6"/>
      <c r="F6">
        <f t="shared" si="0"/>
        <v>3.2004000000000001</v>
      </c>
      <c r="G6">
        <f t="shared" si="1"/>
        <v>43.237195693268887</v>
      </c>
      <c r="H6"/>
    </row>
    <row r="7" spans="1:14" x14ac:dyDescent="0.2">
      <c r="A7">
        <v>6219990703</v>
      </c>
      <c r="B7" t="s">
        <v>181</v>
      </c>
      <c r="C7" s="2">
        <v>36365</v>
      </c>
      <c r="D7">
        <v>15.5</v>
      </c>
      <c r="E7"/>
      <c r="F7">
        <f t="shared" si="0"/>
        <v>4.7244000000000002</v>
      </c>
      <c r="G7">
        <f t="shared" si="1"/>
        <v>37.625008404232446</v>
      </c>
      <c r="H7"/>
    </row>
    <row r="8" spans="1:14" x14ac:dyDescent="0.2">
      <c r="A8">
        <v>6219990801</v>
      </c>
      <c r="B8" t="s">
        <v>181</v>
      </c>
      <c r="C8" s="2">
        <v>36394</v>
      </c>
      <c r="D8">
        <v>14</v>
      </c>
      <c r="E8"/>
      <c r="F8">
        <f t="shared" si="0"/>
        <v>4.2671999999999999</v>
      </c>
      <c r="G8">
        <f t="shared" si="1"/>
        <v>39.091697029238723</v>
      </c>
      <c r="H8"/>
    </row>
    <row r="9" spans="1:14" x14ac:dyDescent="0.2">
      <c r="A9">
        <v>6219990901</v>
      </c>
      <c r="B9" t="s">
        <v>181</v>
      </c>
      <c r="C9" s="2">
        <v>36408</v>
      </c>
      <c r="D9">
        <v>12.25</v>
      </c>
      <c r="E9">
        <f>AVERAGE(D3:D9)</f>
        <v>11.5</v>
      </c>
      <c r="F9">
        <f t="shared" si="0"/>
        <v>3.7338</v>
      </c>
      <c r="G9">
        <f t="shared" si="1"/>
        <v>41.015884396958093</v>
      </c>
      <c r="H9">
        <f>AVERAGE(G3:G9)</f>
        <v>42.210177273482948</v>
      </c>
    </row>
    <row r="10" spans="1:14" x14ac:dyDescent="0.2">
      <c r="A10">
        <v>6220000601</v>
      </c>
      <c r="B10" t="s">
        <v>181</v>
      </c>
      <c r="C10" s="2">
        <v>36687</v>
      </c>
      <c r="D10">
        <v>11.5</v>
      </c>
      <c r="E10"/>
      <c r="F10">
        <f t="shared" si="0"/>
        <v>3.5052000000000003</v>
      </c>
      <c r="G10">
        <f t="shared" si="1"/>
        <v>41.926292369324358</v>
      </c>
      <c r="H10"/>
    </row>
    <row r="11" spans="1:14" x14ac:dyDescent="0.2">
      <c r="A11">
        <v>6220000602</v>
      </c>
      <c r="B11" t="s">
        <v>181</v>
      </c>
      <c r="C11" s="2">
        <v>36702</v>
      </c>
      <c r="D11">
        <v>14.5</v>
      </c>
      <c r="E11"/>
      <c r="F11">
        <f t="shared" si="0"/>
        <v>4.4196</v>
      </c>
      <c r="G11">
        <f t="shared" si="1"/>
        <v>38.586031110758313</v>
      </c>
      <c r="H11"/>
    </row>
    <row r="12" spans="1:14" x14ac:dyDescent="0.2">
      <c r="A12">
        <v>6220030501</v>
      </c>
      <c r="B12" t="s">
        <v>181</v>
      </c>
      <c r="C12" s="4">
        <v>37765</v>
      </c>
      <c r="D12" s="5">
        <v>7.5</v>
      </c>
      <c r="E12" s="5"/>
      <c r="F12">
        <f t="shared" si="0"/>
        <v>2.286</v>
      </c>
      <c r="G12">
        <f t="shared" si="1"/>
        <v>48.085760622980558</v>
      </c>
      <c r="H12" s="5"/>
      <c r="L12" s="5">
        <v>14</v>
      </c>
    </row>
    <row r="13" spans="1:14" x14ac:dyDescent="0.2">
      <c r="A13">
        <v>6220030601</v>
      </c>
      <c r="B13" t="s">
        <v>181</v>
      </c>
      <c r="C13" s="4">
        <v>37775</v>
      </c>
      <c r="D13" s="5">
        <v>7</v>
      </c>
      <c r="E13" s="5"/>
      <c r="F13">
        <f t="shared" si="0"/>
        <v>2.1335999999999999</v>
      </c>
      <c r="G13">
        <f t="shared" si="1"/>
        <v>49.079947901107531</v>
      </c>
      <c r="H13" s="5"/>
      <c r="L13" s="5">
        <v>16</v>
      </c>
    </row>
    <row r="14" spans="1:14" x14ac:dyDescent="0.2">
      <c r="A14">
        <v>6220030602</v>
      </c>
      <c r="B14" t="s">
        <v>181</v>
      </c>
      <c r="C14" s="4">
        <v>37794</v>
      </c>
      <c r="D14" s="5">
        <v>9</v>
      </c>
      <c r="E14" s="5"/>
      <c r="F14">
        <f t="shared" si="0"/>
        <v>2.7432000000000003</v>
      </c>
      <c r="G14">
        <f t="shared" si="1"/>
        <v>45.458506989579675</v>
      </c>
      <c r="H14" s="5"/>
      <c r="L14" s="5">
        <v>20</v>
      </c>
    </row>
    <row r="15" spans="1:14" x14ac:dyDescent="0.2">
      <c r="A15">
        <v>6220030701</v>
      </c>
      <c r="B15" t="s">
        <v>181</v>
      </c>
      <c r="C15" s="4">
        <v>37804</v>
      </c>
      <c r="D15" s="5">
        <v>10</v>
      </c>
      <c r="E15" s="5"/>
      <c r="F15">
        <f t="shared" si="0"/>
        <v>3.048</v>
      </c>
      <c r="G15">
        <f t="shared" si="1"/>
        <v>43.940261958950401</v>
      </c>
      <c r="H15" s="5"/>
      <c r="L15" s="5">
        <v>20</v>
      </c>
    </row>
    <row r="16" spans="1:14" x14ac:dyDescent="0.2">
      <c r="A16">
        <v>6220030702</v>
      </c>
      <c r="B16" t="s">
        <v>181</v>
      </c>
      <c r="C16" s="4">
        <v>37821</v>
      </c>
      <c r="D16" s="5">
        <v>10</v>
      </c>
      <c r="E16" s="5"/>
      <c r="F16">
        <f t="shared" si="0"/>
        <v>3.048</v>
      </c>
      <c r="G16">
        <f t="shared" si="1"/>
        <v>43.940261958950401</v>
      </c>
      <c r="H16" s="5"/>
      <c r="L16" s="5">
        <v>20</v>
      </c>
    </row>
    <row r="17" spans="1:12" x14ac:dyDescent="0.2">
      <c r="A17">
        <v>6220030703</v>
      </c>
      <c r="B17" t="s">
        <v>181</v>
      </c>
      <c r="C17" s="4">
        <v>37831</v>
      </c>
      <c r="D17" s="5">
        <v>10</v>
      </c>
      <c r="E17" s="5"/>
      <c r="F17">
        <f t="shared" si="0"/>
        <v>3.048</v>
      </c>
      <c r="G17">
        <f t="shared" si="1"/>
        <v>43.940261958950401</v>
      </c>
      <c r="H17" s="5"/>
      <c r="L17" s="5">
        <v>20</v>
      </c>
    </row>
    <row r="18" spans="1:12" x14ac:dyDescent="0.2">
      <c r="A18">
        <v>6220030801</v>
      </c>
      <c r="B18" t="s">
        <v>181</v>
      </c>
      <c r="C18" s="4">
        <v>37843</v>
      </c>
      <c r="D18" s="5">
        <v>12.5</v>
      </c>
      <c r="E18" s="5"/>
      <c r="F18">
        <f t="shared" si="0"/>
        <v>3.81</v>
      </c>
      <c r="G18">
        <f t="shared" si="1"/>
        <v>40.724763384512634</v>
      </c>
      <c r="H18" s="5"/>
      <c r="L18" s="5">
        <v>24</v>
      </c>
    </row>
    <row r="19" spans="1:12" x14ac:dyDescent="0.2">
      <c r="A19">
        <v>6220030802</v>
      </c>
      <c r="B19" t="s">
        <v>181</v>
      </c>
      <c r="C19" s="4">
        <v>37853</v>
      </c>
      <c r="D19" s="5">
        <v>10</v>
      </c>
      <c r="E19" s="5">
        <f>AVERAGE(D13:D19)</f>
        <v>9.7857142857142865</v>
      </c>
      <c r="F19">
        <f t="shared" si="0"/>
        <v>3.048</v>
      </c>
      <c r="G19">
        <f t="shared" si="1"/>
        <v>43.940261958950401</v>
      </c>
      <c r="H19" s="5">
        <f>AVERAGE(G13:G19)</f>
        <v>44.432038015857351</v>
      </c>
      <c r="L19" s="5">
        <v>24</v>
      </c>
    </row>
    <row r="20" spans="1:12" x14ac:dyDescent="0.2">
      <c r="C20" s="2"/>
    </row>
    <row r="21" spans="1:12" x14ac:dyDescent="0.2">
      <c r="C21" s="2"/>
    </row>
    <row r="22" spans="1:12" x14ac:dyDescent="0.2">
      <c r="C22" s="2"/>
    </row>
  </sheetData>
  <phoneticPr fontId="14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topLeftCell="B1" workbookViewId="0">
      <pane ySplit="1" topLeftCell="A20" activePane="bottomLeft" state="frozen"/>
      <selection pane="bottomLeft" activeCell="L47" sqref="L47"/>
    </sheetView>
  </sheetViews>
  <sheetFormatPr defaultRowHeight="12.75" x14ac:dyDescent="0.2"/>
  <cols>
    <col min="1" max="1" width="12" bestFit="1" customWidth="1"/>
    <col min="2" max="2" width="11" customWidth="1"/>
    <col min="3" max="3" width="10.140625" bestFit="1" customWidth="1"/>
    <col min="4" max="13" width="9.140625" style="3"/>
    <col min="14" max="14" width="15" style="3" bestFit="1" customWidth="1"/>
    <col min="15" max="15" width="12.140625" bestFit="1" customWidth="1"/>
    <col min="16" max="16" width="10" bestFit="1" customWidth="1"/>
  </cols>
  <sheetData>
    <row r="1" spans="1:16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2042</v>
      </c>
      <c r="F1" s="14" t="s">
        <v>334</v>
      </c>
      <c r="G1" s="14" t="s">
        <v>278</v>
      </c>
      <c r="H1" s="14" t="s">
        <v>279</v>
      </c>
      <c r="I1" s="15" t="s">
        <v>177</v>
      </c>
      <c r="J1" s="15" t="s">
        <v>2040</v>
      </c>
      <c r="K1" s="16" t="s">
        <v>280</v>
      </c>
      <c r="L1" s="13" t="s">
        <v>339</v>
      </c>
      <c r="M1" s="16" t="s">
        <v>335</v>
      </c>
      <c r="N1" s="14" t="s">
        <v>267</v>
      </c>
      <c r="O1" s="14" t="s">
        <v>269</v>
      </c>
      <c r="P1" s="14" t="s">
        <v>264</v>
      </c>
    </row>
    <row r="2" spans="1:16" x14ac:dyDescent="0.2">
      <c r="A2">
        <v>1919960601</v>
      </c>
      <c r="B2" t="s">
        <v>188</v>
      </c>
      <c r="C2" s="2">
        <v>35220</v>
      </c>
      <c r="D2" s="3">
        <v>10</v>
      </c>
      <c r="F2" s="3">
        <f>D2*0.3048</f>
        <v>3.048</v>
      </c>
      <c r="G2" s="3">
        <f xml:space="preserve"> 60-(14.41*(LN(F2)))</f>
        <v>43.940261958950401</v>
      </c>
    </row>
    <row r="3" spans="1:16" x14ac:dyDescent="0.2">
      <c r="A3">
        <v>1919960602</v>
      </c>
      <c r="B3" t="s">
        <v>188</v>
      </c>
      <c r="C3" s="2">
        <v>35227</v>
      </c>
      <c r="D3" s="3">
        <v>11.75</v>
      </c>
      <c r="F3" s="3">
        <f>D3*0.3048</f>
        <v>3.5814000000000004</v>
      </c>
      <c r="G3" s="3">
        <f xml:space="preserve"> 60-(14.41*(LN(F3)))</f>
        <v>41.616387952090278</v>
      </c>
    </row>
    <row r="4" spans="1:16" x14ac:dyDescent="0.2">
      <c r="A4">
        <v>1919960701</v>
      </c>
      <c r="B4" t="s">
        <v>188</v>
      </c>
      <c r="C4" s="2">
        <v>35256</v>
      </c>
      <c r="D4" s="3">
        <v>11</v>
      </c>
      <c r="F4" s="3">
        <f>D4*0.3048</f>
        <v>3.3528000000000002</v>
      </c>
      <c r="G4" s="3">
        <f t="shared" ref="G4:G46" si="0" xml:space="preserve"> 60-(14.41*(LN(F4)))</f>
        <v>42.566842267970074</v>
      </c>
    </row>
    <row r="5" spans="1:16" x14ac:dyDescent="0.2">
      <c r="A5">
        <v>1919960801</v>
      </c>
      <c r="B5" t="s">
        <v>188</v>
      </c>
      <c r="C5" s="2">
        <v>35282</v>
      </c>
      <c r="D5" s="3">
        <v>10.5</v>
      </c>
      <c r="F5" s="3">
        <f t="shared" ref="F5:F46" si="1">D5*0.3048</f>
        <v>3.2004000000000001</v>
      </c>
      <c r="G5" s="3">
        <f t="shared" si="0"/>
        <v>43.237195693268887</v>
      </c>
    </row>
    <row r="6" spans="1:16" x14ac:dyDescent="0.2">
      <c r="A6">
        <v>1919960901</v>
      </c>
      <c r="B6" t="s">
        <v>188</v>
      </c>
      <c r="C6" s="2">
        <v>35312</v>
      </c>
      <c r="D6" s="3">
        <v>10</v>
      </c>
      <c r="F6" s="3">
        <f t="shared" si="1"/>
        <v>3.048</v>
      </c>
      <c r="G6" s="3">
        <f t="shared" si="0"/>
        <v>43.940261958950401</v>
      </c>
    </row>
    <row r="7" spans="1:16" x14ac:dyDescent="0.2">
      <c r="A7">
        <v>1919970501</v>
      </c>
      <c r="B7" t="s">
        <v>188</v>
      </c>
      <c r="C7" s="2">
        <v>35569</v>
      </c>
      <c r="D7">
        <v>11.5</v>
      </c>
      <c r="E7"/>
      <c r="F7" s="3">
        <f t="shared" si="1"/>
        <v>3.5052000000000003</v>
      </c>
      <c r="G7" s="3">
        <f t="shared" si="0"/>
        <v>41.926292369324358</v>
      </c>
      <c r="H7"/>
    </row>
    <row r="8" spans="1:16" x14ac:dyDescent="0.2">
      <c r="A8">
        <v>1919970502</v>
      </c>
      <c r="B8" t="s">
        <v>188</v>
      </c>
      <c r="C8" s="2">
        <v>35581</v>
      </c>
      <c r="D8">
        <v>12.5</v>
      </c>
      <c r="E8"/>
      <c r="F8" s="3">
        <f t="shared" si="1"/>
        <v>3.81</v>
      </c>
      <c r="G8" s="3">
        <f t="shared" si="0"/>
        <v>40.724763384512634</v>
      </c>
      <c r="H8"/>
    </row>
    <row r="9" spans="1:16" x14ac:dyDescent="0.2">
      <c r="A9">
        <v>1919970601</v>
      </c>
      <c r="B9" t="s">
        <v>188</v>
      </c>
      <c r="C9" s="2">
        <v>35598</v>
      </c>
      <c r="D9">
        <v>12</v>
      </c>
      <c r="E9"/>
      <c r="F9" s="3">
        <f t="shared" si="1"/>
        <v>3.6576000000000004</v>
      </c>
      <c r="G9" s="3">
        <f t="shared" si="0"/>
        <v>41.313008325549511</v>
      </c>
      <c r="H9"/>
    </row>
    <row r="10" spans="1:16" x14ac:dyDescent="0.2">
      <c r="A10">
        <v>1919970602</v>
      </c>
      <c r="B10" t="s">
        <v>188</v>
      </c>
      <c r="C10" s="2">
        <v>35608</v>
      </c>
      <c r="D10">
        <v>12.5</v>
      </c>
      <c r="E10"/>
      <c r="F10" s="3">
        <f t="shared" si="1"/>
        <v>3.81</v>
      </c>
      <c r="G10" s="3">
        <f t="shared" si="0"/>
        <v>40.724763384512634</v>
      </c>
      <c r="H10"/>
    </row>
    <row r="11" spans="1:16" x14ac:dyDescent="0.2">
      <c r="A11">
        <v>1919970701</v>
      </c>
      <c r="B11" t="s">
        <v>188</v>
      </c>
      <c r="C11" s="2">
        <v>35616</v>
      </c>
      <c r="D11">
        <v>11.5</v>
      </c>
      <c r="E11"/>
      <c r="F11" s="3">
        <f t="shared" si="1"/>
        <v>3.5052000000000003</v>
      </c>
      <c r="G11" s="3">
        <f t="shared" si="0"/>
        <v>41.926292369324358</v>
      </c>
      <c r="H11"/>
    </row>
    <row r="12" spans="1:16" x14ac:dyDescent="0.2">
      <c r="A12">
        <v>1919970702</v>
      </c>
      <c r="B12" t="s">
        <v>188</v>
      </c>
      <c r="C12" s="2">
        <v>35618</v>
      </c>
      <c r="D12">
        <v>12</v>
      </c>
      <c r="E12"/>
      <c r="F12" s="3">
        <f t="shared" si="1"/>
        <v>3.6576000000000004</v>
      </c>
      <c r="G12" s="3">
        <f t="shared" si="0"/>
        <v>41.313008325549511</v>
      </c>
      <c r="H12"/>
    </row>
    <row r="13" spans="1:16" x14ac:dyDescent="0.2">
      <c r="A13">
        <v>1919970801</v>
      </c>
      <c r="B13" t="s">
        <v>188</v>
      </c>
      <c r="C13" s="2">
        <v>35654</v>
      </c>
      <c r="D13">
        <v>10.5</v>
      </c>
      <c r="E13"/>
      <c r="F13" s="3">
        <f t="shared" si="1"/>
        <v>3.2004000000000001</v>
      </c>
      <c r="G13" s="3">
        <f t="shared" si="0"/>
        <v>43.237195693268887</v>
      </c>
      <c r="H13"/>
    </row>
    <row r="14" spans="1:16" x14ac:dyDescent="0.2">
      <c r="A14">
        <v>1919970901</v>
      </c>
      <c r="B14" t="s">
        <v>188</v>
      </c>
      <c r="C14" s="2">
        <v>35693</v>
      </c>
      <c r="D14">
        <v>9.5</v>
      </c>
      <c r="E14"/>
      <c r="F14" s="3">
        <f t="shared" si="1"/>
        <v>2.8956</v>
      </c>
      <c r="G14" s="3">
        <f t="shared" si="0"/>
        <v>44.679398331074999</v>
      </c>
      <c r="H14"/>
      <c r="I14" s="3">
        <v>0.3</v>
      </c>
      <c r="K14" s="3">
        <f>(9.81*(LN(I14)))+30.6</f>
        <v>18.78902678956257</v>
      </c>
    </row>
    <row r="15" spans="1:16" x14ac:dyDescent="0.2">
      <c r="A15">
        <v>1919971001</v>
      </c>
      <c r="B15" t="s">
        <v>188</v>
      </c>
      <c r="C15" s="2">
        <v>35715</v>
      </c>
      <c r="D15">
        <v>11</v>
      </c>
      <c r="E15"/>
      <c r="F15" s="3">
        <f t="shared" si="1"/>
        <v>3.3528000000000002</v>
      </c>
      <c r="G15" s="3">
        <f t="shared" si="0"/>
        <v>42.566842267970074</v>
      </c>
      <c r="I15" s="3">
        <v>0.97</v>
      </c>
      <c r="K15" s="3">
        <f t="shared" ref="K15:K34" si="2">(9.81*(LN(I15)))+30.6</f>
        <v>30.30119517457501</v>
      </c>
    </row>
    <row r="16" spans="1:16" x14ac:dyDescent="0.2">
      <c r="A16">
        <v>1919980601</v>
      </c>
      <c r="B16" t="s">
        <v>188</v>
      </c>
      <c r="C16" s="2">
        <v>35947</v>
      </c>
      <c r="D16">
        <v>10</v>
      </c>
      <c r="E16"/>
      <c r="F16" s="3">
        <f t="shared" si="1"/>
        <v>3.048</v>
      </c>
      <c r="G16" s="3">
        <f t="shared" si="0"/>
        <v>43.940261958950401</v>
      </c>
      <c r="H16"/>
    </row>
    <row r="17" spans="1:17" x14ac:dyDescent="0.2">
      <c r="A17">
        <v>1919980602</v>
      </c>
      <c r="B17" t="s">
        <v>188</v>
      </c>
      <c r="C17" s="2">
        <v>35963</v>
      </c>
      <c r="D17">
        <v>12.5</v>
      </c>
      <c r="E17"/>
      <c r="F17" s="3">
        <f t="shared" si="1"/>
        <v>3.81</v>
      </c>
      <c r="G17" s="3">
        <f t="shared" si="0"/>
        <v>40.724763384512634</v>
      </c>
      <c r="H17"/>
      <c r="I17" s="3">
        <v>0.99</v>
      </c>
      <c r="K17" s="3">
        <f t="shared" si="2"/>
        <v>30.501406205277153</v>
      </c>
    </row>
    <row r="18" spans="1:17" x14ac:dyDescent="0.2">
      <c r="A18">
        <v>1919980701</v>
      </c>
      <c r="B18" t="s">
        <v>188</v>
      </c>
      <c r="C18" s="2">
        <v>35986</v>
      </c>
      <c r="D18">
        <v>13.5</v>
      </c>
      <c r="E18"/>
      <c r="F18" s="3">
        <f t="shared" si="1"/>
        <v>4.1147999999999998</v>
      </c>
      <c r="G18" s="3">
        <f t="shared" si="0"/>
        <v>39.615754781741025</v>
      </c>
      <c r="H18"/>
    </row>
    <row r="19" spans="1:17" x14ac:dyDescent="0.2">
      <c r="A19">
        <v>1919980801</v>
      </c>
      <c r="B19" t="s">
        <v>188</v>
      </c>
      <c r="C19" s="2">
        <v>36010</v>
      </c>
      <c r="D19">
        <v>9.5</v>
      </c>
      <c r="E19"/>
      <c r="F19" s="3">
        <f t="shared" si="1"/>
        <v>2.8956</v>
      </c>
      <c r="G19" s="3">
        <f t="shared" si="0"/>
        <v>44.679398331074999</v>
      </c>
      <c r="H19"/>
    </row>
    <row r="20" spans="1:17" x14ac:dyDescent="0.2">
      <c r="A20">
        <v>1919980802</v>
      </c>
      <c r="B20" t="s">
        <v>188</v>
      </c>
      <c r="C20" s="2">
        <v>36023</v>
      </c>
      <c r="D20">
        <v>10</v>
      </c>
      <c r="E20"/>
      <c r="F20" s="3">
        <f t="shared" si="1"/>
        <v>3.048</v>
      </c>
      <c r="G20" s="3">
        <f t="shared" si="0"/>
        <v>43.940261958950401</v>
      </c>
      <c r="H20"/>
      <c r="I20" s="3">
        <v>0.9</v>
      </c>
      <c r="K20" s="3">
        <f t="shared" si="2"/>
        <v>29.566413341396725</v>
      </c>
    </row>
    <row r="21" spans="1:17" x14ac:dyDescent="0.2">
      <c r="A21">
        <v>1919980901</v>
      </c>
      <c r="B21" t="s">
        <v>188</v>
      </c>
      <c r="C21" s="2">
        <v>36039</v>
      </c>
      <c r="D21">
        <v>10</v>
      </c>
      <c r="E21"/>
      <c r="F21" s="3">
        <f t="shared" si="1"/>
        <v>3.048</v>
      </c>
      <c r="G21" s="3">
        <f t="shared" si="0"/>
        <v>43.940261958950401</v>
      </c>
      <c r="H21"/>
      <c r="I21" s="3">
        <v>0.81</v>
      </c>
      <c r="K21" s="3">
        <f t="shared" si="2"/>
        <v>28.532826682793448</v>
      </c>
    </row>
    <row r="22" spans="1:17" x14ac:dyDescent="0.2">
      <c r="A22">
        <v>1919980902</v>
      </c>
      <c r="B22" t="s">
        <v>188</v>
      </c>
      <c r="C22" s="2">
        <v>36055</v>
      </c>
      <c r="D22">
        <v>11</v>
      </c>
      <c r="E22"/>
      <c r="F22" s="3">
        <f t="shared" si="1"/>
        <v>3.3528000000000002</v>
      </c>
      <c r="G22" s="3">
        <f t="shared" si="0"/>
        <v>42.566842267970074</v>
      </c>
      <c r="H22"/>
      <c r="I22" s="3">
        <v>0.59</v>
      </c>
      <c r="K22" s="3">
        <f t="shared" si="2"/>
        <v>25.423922800171933</v>
      </c>
    </row>
    <row r="23" spans="1:17" x14ac:dyDescent="0.2">
      <c r="A23">
        <v>1919981001</v>
      </c>
      <c r="B23" t="s">
        <v>188</v>
      </c>
      <c r="C23" s="2">
        <v>36072</v>
      </c>
      <c r="D23">
        <v>10.5</v>
      </c>
      <c r="E23"/>
      <c r="F23" s="3">
        <f t="shared" si="1"/>
        <v>3.2004000000000001</v>
      </c>
      <c r="G23" s="3">
        <f t="shared" si="0"/>
        <v>43.237195693268887</v>
      </c>
      <c r="I23" s="3">
        <v>0.22</v>
      </c>
      <c r="K23" s="3">
        <f t="shared" si="2"/>
        <v>15.746406942901903</v>
      </c>
    </row>
    <row r="24" spans="1:17" x14ac:dyDescent="0.2">
      <c r="A24">
        <v>1920040601</v>
      </c>
      <c r="B24" t="s">
        <v>188</v>
      </c>
      <c r="C24" s="2">
        <v>38142</v>
      </c>
      <c r="D24" s="3">
        <v>14</v>
      </c>
      <c r="F24" s="3">
        <f t="shared" si="1"/>
        <v>4.2671999999999999</v>
      </c>
      <c r="G24" s="3">
        <f t="shared" si="0"/>
        <v>39.091697029238723</v>
      </c>
      <c r="N24" s="3">
        <v>22.22</v>
      </c>
      <c r="Q24" t="s">
        <v>261</v>
      </c>
    </row>
    <row r="25" spans="1:17" x14ac:dyDescent="0.2">
      <c r="A25">
        <v>1920040602</v>
      </c>
      <c r="B25" t="s">
        <v>188</v>
      </c>
      <c r="C25" s="2">
        <v>38159</v>
      </c>
      <c r="D25" s="3">
        <v>15</v>
      </c>
      <c r="F25" s="3">
        <f t="shared" si="1"/>
        <v>4.5720000000000001</v>
      </c>
      <c r="G25" s="3">
        <f t="shared" si="0"/>
        <v>38.097509751111744</v>
      </c>
      <c r="I25">
        <v>0.63</v>
      </c>
      <c r="J25"/>
      <c r="K25" s="3">
        <f t="shared" si="2"/>
        <v>26.067432141357759</v>
      </c>
      <c r="L25"/>
      <c r="M25"/>
      <c r="N25" s="3">
        <v>21.66</v>
      </c>
      <c r="Q25" t="s">
        <v>256</v>
      </c>
    </row>
    <row r="26" spans="1:17" x14ac:dyDescent="0.2">
      <c r="A26">
        <v>1920040603</v>
      </c>
      <c r="B26" t="s">
        <v>188</v>
      </c>
      <c r="C26" s="2">
        <v>38166</v>
      </c>
      <c r="D26" s="3">
        <v>14</v>
      </c>
      <c r="F26" s="3">
        <f t="shared" si="1"/>
        <v>4.2671999999999999</v>
      </c>
      <c r="G26" s="3">
        <f t="shared" si="0"/>
        <v>39.091697029238723</v>
      </c>
      <c r="I26">
        <v>2.5</v>
      </c>
      <c r="J26"/>
      <c r="K26" s="3">
        <f t="shared" si="2"/>
        <v>39.588812079685468</v>
      </c>
      <c r="L26"/>
      <c r="M26"/>
      <c r="N26" s="3">
        <v>22.22</v>
      </c>
      <c r="Q26" t="s">
        <v>258</v>
      </c>
    </row>
    <row r="27" spans="1:17" x14ac:dyDescent="0.2">
      <c r="A27">
        <v>1920040701</v>
      </c>
      <c r="B27" t="s">
        <v>188</v>
      </c>
      <c r="C27" s="2">
        <v>38175</v>
      </c>
      <c r="D27" s="3">
        <v>13.5</v>
      </c>
      <c r="F27" s="3">
        <f t="shared" si="1"/>
        <v>4.1147999999999998</v>
      </c>
      <c r="G27" s="3">
        <f t="shared" si="0"/>
        <v>39.615754781741025</v>
      </c>
      <c r="I27">
        <v>2.1</v>
      </c>
      <c r="J27"/>
      <c r="K27" s="3">
        <f t="shared" si="2"/>
        <v>37.878405351795195</v>
      </c>
      <c r="L27"/>
      <c r="M27"/>
      <c r="N27" s="3">
        <v>18.88</v>
      </c>
      <c r="Q27" t="s">
        <v>262</v>
      </c>
    </row>
    <row r="28" spans="1:17" x14ac:dyDescent="0.2">
      <c r="A28">
        <v>1920040702</v>
      </c>
      <c r="B28" t="s">
        <v>188</v>
      </c>
      <c r="C28" s="2">
        <v>38180</v>
      </c>
      <c r="D28" s="3">
        <v>17</v>
      </c>
      <c r="F28" s="3">
        <f t="shared" si="1"/>
        <v>5.1816000000000004</v>
      </c>
      <c r="G28" s="3">
        <f t="shared" si="0"/>
        <v>36.293908861144516</v>
      </c>
      <c r="I28">
        <v>1.6</v>
      </c>
      <c r="J28"/>
      <c r="K28" s="3">
        <f t="shared" si="2"/>
        <v>35.21073560290067</v>
      </c>
      <c r="L28"/>
      <c r="M28"/>
      <c r="N28" s="3">
        <v>26.66</v>
      </c>
      <c r="Q28" t="s">
        <v>257</v>
      </c>
    </row>
    <row r="29" spans="1:17" x14ac:dyDescent="0.2">
      <c r="A29">
        <v>1920040703</v>
      </c>
      <c r="B29" t="s">
        <v>188</v>
      </c>
      <c r="C29" s="2">
        <v>38187</v>
      </c>
      <c r="D29" s="3">
        <v>16</v>
      </c>
      <c r="F29" s="3">
        <f t="shared" si="1"/>
        <v>4.8768000000000002</v>
      </c>
      <c r="G29" s="3">
        <f t="shared" si="0"/>
        <v>37.167509661519347</v>
      </c>
      <c r="N29" s="3">
        <v>25.55</v>
      </c>
      <c r="Q29" t="s">
        <v>255</v>
      </c>
    </row>
    <row r="30" spans="1:17" x14ac:dyDescent="0.2">
      <c r="A30">
        <v>1920040704</v>
      </c>
      <c r="B30" t="s">
        <v>188</v>
      </c>
      <c r="C30" s="2">
        <v>38194</v>
      </c>
      <c r="D30" s="3">
        <v>16.5</v>
      </c>
      <c r="F30" s="3">
        <f t="shared" si="1"/>
        <v>5.0292000000000003</v>
      </c>
      <c r="G30" s="3">
        <f t="shared" si="0"/>
        <v>36.724090060131431</v>
      </c>
      <c r="I30">
        <v>2.4</v>
      </c>
      <c r="J30"/>
      <c r="K30" s="3">
        <f t="shared" si="2"/>
        <v>39.188348313441757</v>
      </c>
      <c r="L30"/>
      <c r="M30"/>
      <c r="N30" s="3">
        <v>25.55</v>
      </c>
      <c r="Q30" t="s">
        <v>260</v>
      </c>
    </row>
    <row r="31" spans="1:17" x14ac:dyDescent="0.2">
      <c r="A31">
        <v>1920040801</v>
      </c>
      <c r="B31" t="s">
        <v>188</v>
      </c>
      <c r="C31" s="2">
        <v>38201</v>
      </c>
      <c r="D31" s="3">
        <v>11.5</v>
      </c>
      <c r="F31" s="3">
        <f t="shared" si="1"/>
        <v>3.5052000000000003</v>
      </c>
      <c r="G31" s="3">
        <f t="shared" si="0"/>
        <v>41.926292369324358</v>
      </c>
      <c r="N31" s="3">
        <v>25</v>
      </c>
      <c r="Q31" t="s">
        <v>263</v>
      </c>
    </row>
    <row r="32" spans="1:17" x14ac:dyDescent="0.2">
      <c r="A32">
        <v>1920040802</v>
      </c>
      <c r="B32" t="s">
        <v>188</v>
      </c>
      <c r="C32" s="2">
        <v>38229</v>
      </c>
      <c r="D32" s="3">
        <v>13.5</v>
      </c>
      <c r="F32" s="3">
        <f t="shared" si="1"/>
        <v>4.1147999999999998</v>
      </c>
      <c r="G32" s="3">
        <f t="shared" si="0"/>
        <v>39.615754781741025</v>
      </c>
      <c r="I32">
        <v>1.6</v>
      </c>
      <c r="J32"/>
      <c r="K32" s="3">
        <f t="shared" si="2"/>
        <v>35.21073560290067</v>
      </c>
      <c r="L32"/>
      <c r="M32"/>
      <c r="N32" s="3">
        <v>22.22</v>
      </c>
    </row>
    <row r="33" spans="1:16" x14ac:dyDescent="0.2">
      <c r="A33">
        <v>1920040901</v>
      </c>
      <c r="B33" t="s">
        <v>188</v>
      </c>
      <c r="C33" s="2">
        <v>38239</v>
      </c>
      <c r="D33" s="3">
        <v>13.5</v>
      </c>
      <c r="F33" s="3">
        <f t="shared" si="1"/>
        <v>4.1147999999999998</v>
      </c>
      <c r="G33" s="3">
        <f t="shared" si="0"/>
        <v>39.615754781741025</v>
      </c>
      <c r="I33">
        <v>2.7</v>
      </c>
      <c r="J33"/>
      <c r="K33" s="3">
        <f t="shared" si="2"/>
        <v>40.34379989323088</v>
      </c>
      <c r="L33"/>
      <c r="M33"/>
      <c r="N33" s="3">
        <v>21.11</v>
      </c>
    </row>
    <row r="34" spans="1:16" x14ac:dyDescent="0.2">
      <c r="A34">
        <v>1920040902</v>
      </c>
      <c r="B34" t="s">
        <v>188</v>
      </c>
      <c r="C34" s="2">
        <v>38248</v>
      </c>
      <c r="D34" s="3">
        <v>14</v>
      </c>
      <c r="E34" s="3">
        <f>AVERAGE(D24:D32)</f>
        <v>14.555555555555555</v>
      </c>
      <c r="F34" s="3">
        <f t="shared" si="1"/>
        <v>4.2671999999999999</v>
      </c>
      <c r="G34" s="3">
        <f t="shared" si="0"/>
        <v>39.091697029238723</v>
      </c>
      <c r="H34" s="3">
        <f>AVERAGE(G24:G32)</f>
        <v>38.624912702798987</v>
      </c>
      <c r="I34">
        <v>2.7</v>
      </c>
      <c r="J34" s="3">
        <f>AVERAGE(I24:I32)</f>
        <v>1.8049999999999999</v>
      </c>
      <c r="K34" s="3">
        <f t="shared" si="2"/>
        <v>40.34379989323088</v>
      </c>
      <c r="L34" s="3">
        <f>AVERAGE(K24:K32)</f>
        <v>35.524078182013589</v>
      </c>
      <c r="M34" s="3">
        <f>AVERAGE(L34,H34)</f>
        <v>37.074495442406288</v>
      </c>
      <c r="N34" s="3">
        <v>21.11</v>
      </c>
    </row>
    <row r="35" spans="1:16" x14ac:dyDescent="0.2">
      <c r="A35">
        <v>1920050501</v>
      </c>
      <c r="B35" t="s">
        <v>188</v>
      </c>
      <c r="C35" s="2">
        <v>38474</v>
      </c>
      <c r="D35" s="3">
        <v>13.5</v>
      </c>
      <c r="F35" s="3">
        <f t="shared" si="1"/>
        <v>4.1147999999999998</v>
      </c>
      <c r="G35" s="3">
        <f t="shared" si="0"/>
        <v>39.615754781741025</v>
      </c>
      <c r="N35" s="3">
        <v>10</v>
      </c>
      <c r="O35">
        <v>7</v>
      </c>
      <c r="P35" t="s">
        <v>628</v>
      </c>
    </row>
    <row r="36" spans="1:16" x14ac:dyDescent="0.2">
      <c r="A36">
        <v>1920050502</v>
      </c>
      <c r="B36" t="s">
        <v>188</v>
      </c>
      <c r="C36" s="2">
        <v>38497</v>
      </c>
      <c r="D36" s="3">
        <v>15</v>
      </c>
      <c r="F36" s="3">
        <f t="shared" si="1"/>
        <v>4.5720000000000001</v>
      </c>
      <c r="G36" s="3">
        <f t="shared" si="0"/>
        <v>38.097509751111744</v>
      </c>
      <c r="I36"/>
      <c r="J36"/>
      <c r="L36"/>
      <c r="M36"/>
      <c r="N36" s="3">
        <v>17</v>
      </c>
      <c r="P36" t="s">
        <v>490</v>
      </c>
    </row>
    <row r="37" spans="1:16" x14ac:dyDescent="0.2">
      <c r="A37">
        <v>1920050701</v>
      </c>
      <c r="B37" t="s">
        <v>188</v>
      </c>
      <c r="C37" s="2">
        <v>38563</v>
      </c>
      <c r="D37" s="3">
        <v>11</v>
      </c>
      <c r="F37" s="3">
        <f t="shared" si="1"/>
        <v>3.3528000000000002</v>
      </c>
      <c r="G37" s="3">
        <f t="shared" si="0"/>
        <v>42.566842267970074</v>
      </c>
      <c r="I37">
        <v>1.9</v>
      </c>
      <c r="J37"/>
      <c r="K37" s="3">
        <f>(9.81*(LN(I37)))+30.6</f>
        <v>36.896586623351197</v>
      </c>
      <c r="L37"/>
      <c r="M37"/>
      <c r="N37" s="3">
        <v>25</v>
      </c>
      <c r="O37">
        <v>28</v>
      </c>
      <c r="P37" t="s">
        <v>490</v>
      </c>
    </row>
    <row r="38" spans="1:16" x14ac:dyDescent="0.2">
      <c r="A38">
        <v>1920050901</v>
      </c>
      <c r="B38" t="s">
        <v>188</v>
      </c>
      <c r="C38" s="2">
        <v>38612</v>
      </c>
      <c r="D38" s="3">
        <v>13</v>
      </c>
      <c r="F38" s="3">
        <f t="shared" si="1"/>
        <v>3.9624000000000001</v>
      </c>
      <c r="G38" s="3">
        <f t="shared" si="0"/>
        <v>40.159592907973853</v>
      </c>
      <c r="I38">
        <v>2.8</v>
      </c>
      <c r="J38"/>
      <c r="K38" s="3">
        <f>(9.81*(LN(I38)))+30.6</f>
        <v>40.70056648254716</v>
      </c>
      <c r="N38" s="3">
        <v>21</v>
      </c>
      <c r="P38" t="s">
        <v>629</v>
      </c>
    </row>
    <row r="39" spans="1:16" x14ac:dyDescent="0.2">
      <c r="A39">
        <v>1920060401</v>
      </c>
      <c r="B39" t="s">
        <v>188</v>
      </c>
      <c r="C39" s="2">
        <v>38825</v>
      </c>
      <c r="D39" s="3">
        <v>14</v>
      </c>
      <c r="F39" s="3">
        <f t="shared" si="1"/>
        <v>4.2671999999999999</v>
      </c>
      <c r="G39" s="3">
        <f t="shared" si="0"/>
        <v>39.091697029238723</v>
      </c>
      <c r="N39" s="3">
        <v>14</v>
      </c>
      <c r="P39" t="s">
        <v>630</v>
      </c>
    </row>
    <row r="40" spans="1:16" x14ac:dyDescent="0.2">
      <c r="A40">
        <v>1920060601</v>
      </c>
      <c r="B40" t="s">
        <v>188</v>
      </c>
      <c r="C40" s="2">
        <v>38887</v>
      </c>
      <c r="D40" s="3">
        <v>13</v>
      </c>
      <c r="F40" s="3">
        <f t="shared" si="1"/>
        <v>3.9624000000000001</v>
      </c>
      <c r="G40" s="3">
        <f t="shared" si="0"/>
        <v>40.159592907973853</v>
      </c>
      <c r="I40" s="5">
        <v>3.2</v>
      </c>
      <c r="J40" s="5"/>
      <c r="K40" s="3">
        <f t="shared" ref="K40:K46" si="3">(9.81*(LN(I40)))+30.6</f>
        <v>42.01050944419373</v>
      </c>
      <c r="L40"/>
      <c r="M40"/>
      <c r="N40" s="3">
        <v>24</v>
      </c>
      <c r="O40">
        <v>26</v>
      </c>
      <c r="P40" t="s">
        <v>391</v>
      </c>
    </row>
    <row r="41" spans="1:16" x14ac:dyDescent="0.2">
      <c r="A41">
        <v>1920060701</v>
      </c>
      <c r="B41" t="s">
        <v>188</v>
      </c>
      <c r="C41" s="2">
        <v>38911</v>
      </c>
      <c r="D41" s="3">
        <v>13</v>
      </c>
      <c r="F41" s="3">
        <f t="shared" si="1"/>
        <v>3.9624000000000001</v>
      </c>
      <c r="G41" s="3">
        <f t="shared" si="0"/>
        <v>40.159592907973853</v>
      </c>
      <c r="I41" s="5">
        <v>2</v>
      </c>
      <c r="J41" s="5"/>
      <c r="K41" s="3">
        <f t="shared" si="3"/>
        <v>37.399773841293069</v>
      </c>
      <c r="L41"/>
      <c r="M41"/>
      <c r="N41" s="3">
        <v>25</v>
      </c>
      <c r="O41">
        <v>32</v>
      </c>
      <c r="P41" t="s">
        <v>631</v>
      </c>
    </row>
    <row r="42" spans="1:16" x14ac:dyDescent="0.2">
      <c r="A42">
        <v>1920060801</v>
      </c>
      <c r="B42" t="s">
        <v>188</v>
      </c>
      <c r="C42" s="2">
        <v>38932</v>
      </c>
      <c r="D42" s="3">
        <v>9</v>
      </c>
      <c r="F42" s="3">
        <f t="shared" si="1"/>
        <v>2.7432000000000003</v>
      </c>
      <c r="G42" s="3">
        <f t="shared" si="0"/>
        <v>45.458506989579675</v>
      </c>
      <c r="I42" s="5">
        <v>2.8</v>
      </c>
      <c r="J42" s="3">
        <f>AVERAGE(I40:I42)</f>
        <v>2.6666666666666665</v>
      </c>
      <c r="K42" s="3">
        <f t="shared" si="3"/>
        <v>40.70056648254716</v>
      </c>
      <c r="L42" s="3">
        <f>AVERAGE(K40:K42)</f>
        <v>40.036949922677984</v>
      </c>
      <c r="M42" s="3">
        <f>AVERAGE(L42,H42)</f>
        <v>40.036949922677984</v>
      </c>
      <c r="N42" s="3">
        <v>28</v>
      </c>
      <c r="O42">
        <v>30</v>
      </c>
      <c r="P42" t="s">
        <v>632</v>
      </c>
    </row>
    <row r="43" spans="1:16" x14ac:dyDescent="0.2">
      <c r="A43">
        <v>1920070601</v>
      </c>
      <c r="B43" t="s">
        <v>188</v>
      </c>
      <c r="C43" s="2">
        <v>39257</v>
      </c>
      <c r="D43" s="3">
        <v>13.5</v>
      </c>
      <c r="F43" s="3">
        <f t="shared" si="1"/>
        <v>4.1147999999999998</v>
      </c>
      <c r="G43" s="3">
        <f t="shared" si="0"/>
        <v>39.615754781741025</v>
      </c>
      <c r="I43">
        <v>1.1000000000000001</v>
      </c>
      <c r="J43"/>
      <c r="K43" s="3">
        <f t="shared" si="3"/>
        <v>31.534992863880429</v>
      </c>
      <c r="N43" s="3">
        <v>23.89</v>
      </c>
      <c r="P43" t="s">
        <v>862</v>
      </c>
    </row>
    <row r="44" spans="1:16" x14ac:dyDescent="0.2">
      <c r="A44">
        <v>1920070701</v>
      </c>
      <c r="B44" t="s">
        <v>188</v>
      </c>
      <c r="C44" s="2">
        <v>39287</v>
      </c>
      <c r="D44" s="3">
        <v>9</v>
      </c>
      <c r="F44" s="3">
        <f t="shared" si="1"/>
        <v>2.7432000000000003</v>
      </c>
      <c r="G44" s="3">
        <f t="shared" si="0"/>
        <v>45.458506989579675</v>
      </c>
      <c r="I44">
        <v>1</v>
      </c>
      <c r="J44"/>
      <c r="K44" s="3">
        <f t="shared" si="3"/>
        <v>30.6</v>
      </c>
      <c r="L44"/>
      <c r="M44"/>
      <c r="N44" s="3">
        <v>26.11</v>
      </c>
      <c r="P44" t="s">
        <v>864</v>
      </c>
    </row>
    <row r="45" spans="1:16" x14ac:dyDescent="0.2">
      <c r="A45">
        <v>1920070801</v>
      </c>
      <c r="B45" t="s">
        <v>188</v>
      </c>
      <c r="C45" s="2">
        <v>39308</v>
      </c>
      <c r="D45" s="3">
        <v>8</v>
      </c>
      <c r="F45" s="3">
        <f t="shared" si="1"/>
        <v>2.4384000000000001</v>
      </c>
      <c r="G45" s="3">
        <f t="shared" si="0"/>
        <v>47.155760533388161</v>
      </c>
      <c r="I45">
        <v>2.2000000000000002</v>
      </c>
      <c r="J45"/>
      <c r="K45" s="3">
        <f t="shared" si="3"/>
        <v>38.334766705173493</v>
      </c>
      <c r="L45"/>
      <c r="M45"/>
      <c r="N45" s="3">
        <v>25.56</v>
      </c>
      <c r="P45" t="s">
        <v>863</v>
      </c>
    </row>
    <row r="46" spans="1:16" x14ac:dyDescent="0.2">
      <c r="A46">
        <v>1920070802</v>
      </c>
      <c r="B46" t="s">
        <v>188</v>
      </c>
      <c r="C46" s="2">
        <v>39325</v>
      </c>
      <c r="D46" s="3">
        <v>9.5</v>
      </c>
      <c r="F46" s="3">
        <f t="shared" si="1"/>
        <v>2.8956</v>
      </c>
      <c r="G46" s="3">
        <f t="shared" si="0"/>
        <v>44.679398331074999</v>
      </c>
      <c r="I46">
        <v>3.1</v>
      </c>
      <c r="J46"/>
      <c r="K46" s="3">
        <f t="shared" si="3"/>
        <v>41.699054713727698</v>
      </c>
      <c r="L46" s="3">
        <f>AVERAGE(K43:K46)</f>
        <v>35.542203570695406</v>
      </c>
      <c r="M46" s="3">
        <f>AVERAGE(L46,H46)</f>
        <v>35.542203570695406</v>
      </c>
      <c r="N46" s="3">
        <v>20.56</v>
      </c>
      <c r="P46" t="s">
        <v>403</v>
      </c>
    </row>
    <row r="47" spans="1:16" x14ac:dyDescent="0.2">
      <c r="K47" s="2"/>
    </row>
    <row r="48" spans="1:16" x14ac:dyDescent="0.2">
      <c r="K48" s="2"/>
    </row>
    <row r="51" spans="7:7" x14ac:dyDescent="0.2">
      <c r="G51"/>
    </row>
    <row r="52" spans="7:7" x14ac:dyDescent="0.2">
      <c r="G52"/>
    </row>
    <row r="53" spans="7:7" x14ac:dyDescent="0.2">
      <c r="G53"/>
    </row>
    <row r="54" spans="7:7" x14ac:dyDescent="0.2">
      <c r="G54"/>
    </row>
  </sheetData>
  <phoneticPr fontId="14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pane ySplit="1" topLeftCell="A2" activePane="bottomLeft" state="frozen"/>
      <selection pane="bottomLeft" activeCell="H7" sqref="H7"/>
    </sheetView>
  </sheetViews>
  <sheetFormatPr defaultRowHeight="12.75" x14ac:dyDescent="0.2"/>
  <cols>
    <col min="1" max="1" width="11" bestFit="1" customWidth="1"/>
    <col min="2" max="2" width="11" customWidth="1"/>
    <col min="4" max="7" width="9.140625" style="3"/>
  </cols>
  <sheetData>
    <row r="1" spans="1:14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634</v>
      </c>
      <c r="F1" s="14" t="s">
        <v>277</v>
      </c>
      <c r="G1" s="17" t="s">
        <v>278</v>
      </c>
      <c r="H1" s="17" t="s">
        <v>283</v>
      </c>
      <c r="I1" s="14" t="s">
        <v>177</v>
      </c>
      <c r="J1" s="16" t="s">
        <v>280</v>
      </c>
      <c r="K1" s="14" t="s">
        <v>284</v>
      </c>
      <c r="L1" s="14" t="s">
        <v>285</v>
      </c>
      <c r="M1" s="14" t="s">
        <v>267</v>
      </c>
      <c r="N1" s="14" t="s">
        <v>264</v>
      </c>
    </row>
    <row r="2" spans="1:14" x14ac:dyDescent="0.2">
      <c r="B2" t="s">
        <v>379</v>
      </c>
      <c r="C2" s="2">
        <v>38516</v>
      </c>
      <c r="D2" s="3">
        <v>13</v>
      </c>
      <c r="F2" s="3">
        <f>D2*0.3048</f>
        <v>3.9624000000000001</v>
      </c>
      <c r="G2" s="3">
        <f xml:space="preserve"> 60-(14.41*(LN(F2)))</f>
        <v>40.159592907973853</v>
      </c>
      <c r="M2">
        <v>20</v>
      </c>
    </row>
    <row r="3" spans="1:14" x14ac:dyDescent="0.2">
      <c r="B3" t="s">
        <v>379</v>
      </c>
      <c r="C3" s="2">
        <v>38525</v>
      </c>
      <c r="D3" s="3">
        <v>15</v>
      </c>
      <c r="F3" s="3">
        <f>D3*0.3048</f>
        <v>4.5720000000000001</v>
      </c>
      <c r="G3" s="3">
        <f xml:space="preserve"> 60-(14.41*(LN(F3)))</f>
        <v>38.097509751111744</v>
      </c>
      <c r="M3">
        <v>21</v>
      </c>
    </row>
    <row r="4" spans="1:14" x14ac:dyDescent="0.2">
      <c r="B4" t="s">
        <v>379</v>
      </c>
      <c r="C4" s="2">
        <v>38543</v>
      </c>
      <c r="D4" s="3">
        <v>12</v>
      </c>
      <c r="F4" s="3">
        <f>D4*0.3048</f>
        <v>3.6576000000000004</v>
      </c>
      <c r="G4" s="3">
        <f xml:space="preserve"> 60-(14.41*(LN(F4)))</f>
        <v>41.313008325549511</v>
      </c>
      <c r="M4">
        <v>23</v>
      </c>
    </row>
    <row r="5" spans="1:14" x14ac:dyDescent="0.2">
      <c r="B5" t="s">
        <v>379</v>
      </c>
      <c r="C5" s="2">
        <v>38570</v>
      </c>
      <c r="D5" s="3">
        <v>11</v>
      </c>
      <c r="F5" s="3">
        <f>D5*0.3048</f>
        <v>3.3528000000000002</v>
      </c>
      <c r="G5" s="3">
        <f xml:space="preserve"> 60-(14.41*(LN(F5)))</f>
        <v>42.566842267970074</v>
      </c>
      <c r="M5">
        <v>23</v>
      </c>
    </row>
    <row r="6" spans="1:14" x14ac:dyDescent="0.2">
      <c r="B6" t="s">
        <v>379</v>
      </c>
      <c r="C6" s="2">
        <v>38590</v>
      </c>
      <c r="D6" s="3">
        <v>12</v>
      </c>
      <c r="F6" s="3">
        <f>D6*0.3048</f>
        <v>3.6576000000000004</v>
      </c>
      <c r="G6" s="3">
        <f xml:space="preserve"> 60-(14.41*(LN(F6)))</f>
        <v>41.313008325549511</v>
      </c>
      <c r="H6" s="3"/>
      <c r="M6">
        <v>23</v>
      </c>
    </row>
    <row r="7" spans="1:14" x14ac:dyDescent="0.2">
      <c r="C7" s="2"/>
    </row>
    <row r="8" spans="1:14" x14ac:dyDescent="0.2">
      <c r="C8" s="2"/>
    </row>
    <row r="9" spans="1:14" x14ac:dyDescent="0.2">
      <c r="C9" s="2"/>
    </row>
    <row r="10" spans="1:14" x14ac:dyDescent="0.2">
      <c r="C10" s="2"/>
    </row>
    <row r="11" spans="1:14" x14ac:dyDescent="0.2">
      <c r="C11" s="2"/>
    </row>
    <row r="12" spans="1:14" x14ac:dyDescent="0.2">
      <c r="C12" s="2"/>
    </row>
    <row r="13" spans="1:14" x14ac:dyDescent="0.2">
      <c r="C13" s="2"/>
    </row>
    <row r="14" spans="1:14" x14ac:dyDescent="0.2">
      <c r="C14" s="2"/>
    </row>
    <row r="15" spans="1:14" x14ac:dyDescent="0.2">
      <c r="C15" s="2"/>
    </row>
    <row r="16" spans="1:14" x14ac:dyDescent="0.2">
      <c r="C16" s="2"/>
    </row>
    <row r="17" spans="3:3" x14ac:dyDescent="0.2">
      <c r="C17" s="2"/>
    </row>
    <row r="18" spans="3:3" x14ac:dyDescent="0.2">
      <c r="C18" s="2"/>
    </row>
    <row r="19" spans="3:3" x14ac:dyDescent="0.2">
      <c r="C19" s="2"/>
    </row>
    <row r="20" spans="3:3" x14ac:dyDescent="0.2">
      <c r="C20" s="2"/>
    </row>
    <row r="21" spans="3:3" x14ac:dyDescent="0.2">
      <c r="C21" s="2"/>
    </row>
    <row r="22" spans="3:3" x14ac:dyDescent="0.2">
      <c r="C22" s="2"/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8"/>
  <sheetViews>
    <sheetView workbookViewId="0">
      <pane xSplit="3" ySplit="1" topLeftCell="D196" activePane="bottomRight" state="frozen"/>
      <selection pane="topRight" activeCell="D1" sqref="D1"/>
      <selection pane="bottomLeft" activeCell="A2" sqref="A2"/>
      <selection pane="bottomRight" activeCell="I213" sqref="I213:I216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10.140625" style="37" bestFit="1" customWidth="1"/>
    <col min="4" max="13" width="9.140625" style="39"/>
    <col min="14" max="14" width="14.5703125" style="39" customWidth="1"/>
    <col min="15" max="15" width="12.140625" style="37" bestFit="1" customWidth="1"/>
    <col min="16" max="16" width="22.710937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334</v>
      </c>
      <c r="G1" s="68" t="s">
        <v>278</v>
      </c>
      <c r="H1" s="68" t="s">
        <v>279</v>
      </c>
      <c r="I1" s="86" t="s">
        <v>177</v>
      </c>
      <c r="J1" s="86" t="s">
        <v>643</v>
      </c>
      <c r="K1" s="87" t="s">
        <v>280</v>
      </c>
      <c r="L1" s="67" t="s">
        <v>339</v>
      </c>
      <c r="M1" s="87" t="s">
        <v>335</v>
      </c>
      <c r="N1" s="68" t="s">
        <v>267</v>
      </c>
      <c r="O1" s="68" t="s">
        <v>281</v>
      </c>
      <c r="P1" s="68" t="s">
        <v>264</v>
      </c>
      <c r="Q1" s="180" t="s">
        <v>294</v>
      </c>
      <c r="R1" s="183" t="s">
        <v>635</v>
      </c>
      <c r="S1" s="183" t="s">
        <v>279</v>
      </c>
      <c r="T1" s="184" t="s">
        <v>643</v>
      </c>
    </row>
    <row r="2" spans="1:20" ht="15" x14ac:dyDescent="0.25">
      <c r="A2" s="37">
        <v>2119910601</v>
      </c>
      <c r="B2" s="37" t="s">
        <v>233</v>
      </c>
      <c r="C2" s="38">
        <v>33398</v>
      </c>
      <c r="D2" s="39">
        <v>7</v>
      </c>
      <c r="F2" s="39">
        <f>D2*0.3048</f>
        <v>2.1335999999999999</v>
      </c>
      <c r="G2" s="39">
        <f t="shared" ref="G2:G65" si="0" xml:space="preserve"> 60-(14.41*(LN(F2)))</f>
        <v>49.079947901107531</v>
      </c>
      <c r="I2" s="39">
        <v>0.5</v>
      </c>
      <c r="K2" s="39">
        <f>(9.81*(LN(I2)))+30.6</f>
        <v>23.800226158706938</v>
      </c>
      <c r="Q2" s="179">
        <v>1991</v>
      </c>
      <c r="R2" s="182">
        <v>8.4285714285714288</v>
      </c>
      <c r="S2" s="182">
        <v>46.544349682353122</v>
      </c>
      <c r="T2" s="182">
        <v>0.41666666666666669</v>
      </c>
    </row>
    <row r="3" spans="1:20" ht="15" x14ac:dyDescent="0.25">
      <c r="A3" s="37">
        <v>2119910602</v>
      </c>
      <c r="B3" s="37" t="s">
        <v>233</v>
      </c>
      <c r="C3" s="38">
        <v>33412</v>
      </c>
      <c r="D3" s="39">
        <v>10</v>
      </c>
      <c r="F3" s="39">
        <f t="shared" ref="F3:F66" si="1">D3*0.3048</f>
        <v>3.048</v>
      </c>
      <c r="G3" s="39">
        <f t="shared" si="0"/>
        <v>43.940261958950401</v>
      </c>
      <c r="I3" s="39">
        <v>0.1</v>
      </c>
      <c r="K3" s="39">
        <f>(9.81*(LN(I3)))+30.6</f>
        <v>8.0116402377284146</v>
      </c>
      <c r="O3" s="39"/>
      <c r="Q3" s="179">
        <v>1992</v>
      </c>
      <c r="R3" s="182">
        <v>7.8461538461538458</v>
      </c>
      <c r="S3" s="182">
        <v>47.451789359191139</v>
      </c>
      <c r="T3" s="182">
        <v>0.43333333333333335</v>
      </c>
    </row>
    <row r="4" spans="1:20" ht="15" x14ac:dyDescent="0.25">
      <c r="A4" s="37">
        <v>2119910701</v>
      </c>
      <c r="B4" s="37" t="s">
        <v>233</v>
      </c>
      <c r="C4" s="38">
        <v>33426</v>
      </c>
      <c r="D4" s="39">
        <v>10</v>
      </c>
      <c r="F4" s="39">
        <f t="shared" si="1"/>
        <v>3.048</v>
      </c>
      <c r="G4" s="39">
        <f t="shared" si="0"/>
        <v>43.940261958950401</v>
      </c>
      <c r="I4" s="39">
        <v>0.5</v>
      </c>
      <c r="K4" s="39">
        <f>(9.81*(LN(I4)))+30.6</f>
        <v>23.800226158706938</v>
      </c>
      <c r="O4" s="39"/>
      <c r="Q4" s="179">
        <v>1993</v>
      </c>
      <c r="R4" s="182">
        <v>8.5384615384615383</v>
      </c>
      <c r="S4" s="182">
        <v>46.3255311802818</v>
      </c>
      <c r="T4" s="181"/>
    </row>
    <row r="5" spans="1:20" ht="15" x14ac:dyDescent="0.25">
      <c r="A5" s="37">
        <v>2119910702</v>
      </c>
      <c r="B5" s="37" t="s">
        <v>233</v>
      </c>
      <c r="C5" s="38">
        <v>33440</v>
      </c>
      <c r="D5" s="39">
        <v>9</v>
      </c>
      <c r="F5" s="39">
        <f t="shared" si="1"/>
        <v>2.7432000000000003</v>
      </c>
      <c r="G5" s="39">
        <f t="shared" si="0"/>
        <v>45.458506989579675</v>
      </c>
      <c r="I5" s="39">
        <v>0.9</v>
      </c>
      <c r="K5" s="39">
        <f>(9.81*(LN(I5)))+30.6</f>
        <v>29.566413341396725</v>
      </c>
      <c r="O5" s="39"/>
      <c r="Q5" s="179">
        <v>1994</v>
      </c>
      <c r="R5" s="182">
        <v>8.1923076923076916</v>
      </c>
      <c r="S5" s="182">
        <v>47.161676518227281</v>
      </c>
      <c r="T5" s="182">
        <v>0.79833333333333334</v>
      </c>
    </row>
    <row r="6" spans="1:20" ht="15" x14ac:dyDescent="0.25">
      <c r="A6" s="37">
        <v>2119910703</v>
      </c>
      <c r="B6" s="37" t="s">
        <v>233</v>
      </c>
      <c r="C6" s="38">
        <v>33447</v>
      </c>
      <c r="D6" s="39">
        <v>8</v>
      </c>
      <c r="F6" s="39">
        <f t="shared" si="1"/>
        <v>2.4384000000000001</v>
      </c>
      <c r="G6" s="39">
        <f t="shared" si="0"/>
        <v>47.155760533388161</v>
      </c>
      <c r="O6" s="39"/>
      <c r="Q6" s="179">
        <v>1995</v>
      </c>
      <c r="R6" s="182">
        <v>7.384615384615385</v>
      </c>
      <c r="S6" s="182">
        <v>48.743532943977954</v>
      </c>
      <c r="T6" s="182">
        <v>8.666666666666667E-2</v>
      </c>
    </row>
    <row r="7" spans="1:20" ht="15" x14ac:dyDescent="0.25">
      <c r="A7" s="37">
        <v>2119910801</v>
      </c>
      <c r="B7" s="37" t="s">
        <v>233</v>
      </c>
      <c r="C7" s="38">
        <v>33454</v>
      </c>
      <c r="D7" s="39">
        <v>8</v>
      </c>
      <c r="F7" s="39">
        <f t="shared" si="1"/>
        <v>2.4384000000000001</v>
      </c>
      <c r="G7" s="39">
        <f t="shared" si="0"/>
        <v>47.155760533388161</v>
      </c>
      <c r="I7" s="39">
        <v>0.4</v>
      </c>
      <c r="K7" s="39">
        <f>(9.81*(LN(I7)))+30.6</f>
        <v>21.611187920314542</v>
      </c>
      <c r="O7" s="39"/>
      <c r="Q7" s="179">
        <v>1996</v>
      </c>
      <c r="R7" s="182">
        <v>7.8461538461538458</v>
      </c>
      <c r="S7" s="182">
        <v>47.527014389985304</v>
      </c>
      <c r="T7" s="182">
        <v>0.41714285714285715</v>
      </c>
    </row>
    <row r="8" spans="1:20" ht="15" x14ac:dyDescent="0.25">
      <c r="A8" s="37">
        <v>2119910802</v>
      </c>
      <c r="B8" s="37" t="s">
        <v>233</v>
      </c>
      <c r="C8" s="38">
        <v>33468</v>
      </c>
      <c r="D8" s="39">
        <v>7</v>
      </c>
      <c r="F8" s="39">
        <f t="shared" si="1"/>
        <v>2.1335999999999999</v>
      </c>
      <c r="G8" s="39">
        <f t="shared" si="0"/>
        <v>49.079947901107531</v>
      </c>
      <c r="I8" s="39">
        <v>0.1</v>
      </c>
      <c r="K8" s="39">
        <f>(9.81*(LN(I8)))+30.6</f>
        <v>8.0116402377284146</v>
      </c>
      <c r="O8" s="39"/>
      <c r="Q8" s="179">
        <v>1997</v>
      </c>
      <c r="R8" s="182">
        <v>7</v>
      </c>
      <c r="S8" s="182">
        <v>49.310483930159641</v>
      </c>
      <c r="T8" s="182">
        <v>0.13499999999999998</v>
      </c>
    </row>
    <row r="9" spans="1:20" ht="15" x14ac:dyDescent="0.25">
      <c r="A9" s="37">
        <v>2119910901</v>
      </c>
      <c r="B9" s="37" t="s">
        <v>233</v>
      </c>
      <c r="C9" s="38">
        <v>33482</v>
      </c>
      <c r="D9" s="39">
        <v>7</v>
      </c>
      <c r="F9" s="39">
        <f t="shared" si="1"/>
        <v>2.1335999999999999</v>
      </c>
      <c r="G9" s="39">
        <f t="shared" si="0"/>
        <v>49.079947901107531</v>
      </c>
      <c r="I9" s="39">
        <v>0.1</v>
      </c>
      <c r="K9" s="39">
        <f>(9.81*(LN(I9)))+30.6</f>
        <v>8.0116402377284146</v>
      </c>
      <c r="O9" s="39"/>
      <c r="Q9" s="179">
        <v>1998</v>
      </c>
      <c r="R9" s="182">
        <v>6.9285714285714288</v>
      </c>
      <c r="S9" s="182">
        <v>49.323505544727269</v>
      </c>
      <c r="T9" s="182">
        <v>0.20499999999999999</v>
      </c>
    </row>
    <row r="10" spans="1:20" ht="15" x14ac:dyDescent="0.25">
      <c r="A10" s="37">
        <v>2119910902</v>
      </c>
      <c r="B10" s="37" t="s">
        <v>233</v>
      </c>
      <c r="C10" s="38">
        <v>33489</v>
      </c>
      <c r="D10" s="39">
        <v>8</v>
      </c>
      <c r="E10" s="39">
        <f>AVERAGE(D2:D8)</f>
        <v>8.4285714285714288</v>
      </c>
      <c r="F10" s="39">
        <f t="shared" si="1"/>
        <v>2.4384000000000001</v>
      </c>
      <c r="G10" s="39">
        <f t="shared" si="0"/>
        <v>47.155760533388161</v>
      </c>
      <c r="H10" s="39">
        <f>AVERAGE(G2:G8)</f>
        <v>46.544349682353122</v>
      </c>
      <c r="I10" s="39">
        <v>0.3</v>
      </c>
      <c r="J10" s="39">
        <f>AVERAGE(I2:I8)</f>
        <v>0.41666666666666669</v>
      </c>
      <c r="K10" s="39">
        <f>(9.81*(LN(I10)))+30.6</f>
        <v>18.78902678956257</v>
      </c>
      <c r="L10" s="39">
        <f>AVERAGE(K2:K8)</f>
        <v>19.13355567576366</v>
      </c>
      <c r="M10" s="39">
        <f>AVERAGE(L10,H10)</f>
        <v>32.838952679058394</v>
      </c>
      <c r="O10" s="39"/>
      <c r="Q10" s="179">
        <v>1999</v>
      </c>
      <c r="R10" s="182">
        <v>5.7142857142857144</v>
      </c>
      <c r="S10" s="182">
        <v>52.486613657643737</v>
      </c>
      <c r="T10" s="181"/>
    </row>
    <row r="11" spans="1:20" ht="15" x14ac:dyDescent="0.25">
      <c r="A11" s="37">
        <v>2119920501</v>
      </c>
      <c r="B11" s="37" t="s">
        <v>233</v>
      </c>
      <c r="C11" s="38">
        <v>33755</v>
      </c>
      <c r="D11" s="39">
        <v>7</v>
      </c>
      <c r="F11" s="39">
        <f t="shared" si="1"/>
        <v>2.1335999999999999</v>
      </c>
      <c r="G11" s="39">
        <f t="shared" si="0"/>
        <v>49.079947901107531</v>
      </c>
      <c r="I11" s="39">
        <v>0.2</v>
      </c>
      <c r="K11" s="39">
        <f>(9.81*(LN(I11)))+30.6</f>
        <v>14.811414079021477</v>
      </c>
      <c r="O11" s="39"/>
      <c r="Q11" s="179">
        <v>2000</v>
      </c>
      <c r="R11" s="182">
        <v>4.416666666666667</v>
      </c>
      <c r="S11" s="182">
        <v>57.01613582955428</v>
      </c>
      <c r="T11" s="182">
        <v>0.125</v>
      </c>
    </row>
    <row r="12" spans="1:20" ht="15" x14ac:dyDescent="0.25">
      <c r="A12" s="37">
        <v>2119920601</v>
      </c>
      <c r="B12" s="37" t="s">
        <v>233</v>
      </c>
      <c r="C12" s="38">
        <v>33762</v>
      </c>
      <c r="D12" s="39">
        <v>7</v>
      </c>
      <c r="F12" s="39">
        <f t="shared" si="1"/>
        <v>2.1335999999999999</v>
      </c>
      <c r="G12" s="39">
        <f t="shared" si="0"/>
        <v>49.079947901107531</v>
      </c>
      <c r="O12" s="39">
        <v>10</v>
      </c>
      <c r="Q12" s="179">
        <v>2001</v>
      </c>
      <c r="R12" s="182"/>
      <c r="S12" s="182"/>
      <c r="T12" s="182"/>
    </row>
    <row r="13" spans="1:20" ht="15" x14ac:dyDescent="0.25">
      <c r="A13" s="37">
        <v>2119920602</v>
      </c>
      <c r="B13" s="37" t="s">
        <v>233</v>
      </c>
      <c r="C13" s="38">
        <v>33769</v>
      </c>
      <c r="D13" s="39">
        <v>7</v>
      </c>
      <c r="F13" s="39">
        <f t="shared" si="1"/>
        <v>2.1335999999999999</v>
      </c>
      <c r="G13" s="39">
        <f t="shared" si="0"/>
        <v>49.079947901107531</v>
      </c>
      <c r="I13" s="39">
        <v>0.1</v>
      </c>
      <c r="K13" s="39">
        <f>(9.81*(LN(I13)))+30.6</f>
        <v>8.0116402377284146</v>
      </c>
      <c r="O13" s="39">
        <v>10</v>
      </c>
      <c r="Q13" s="179">
        <v>2002</v>
      </c>
      <c r="R13" s="182"/>
      <c r="S13" s="182"/>
      <c r="T13" s="182"/>
    </row>
    <row r="14" spans="1:20" ht="15" x14ac:dyDescent="0.25">
      <c r="A14" s="37">
        <v>2119920603</v>
      </c>
      <c r="B14" s="37" t="s">
        <v>233</v>
      </c>
      <c r="C14" s="38">
        <v>33776</v>
      </c>
      <c r="D14" s="39">
        <v>8</v>
      </c>
      <c r="F14" s="39">
        <f t="shared" si="1"/>
        <v>2.4384000000000001</v>
      </c>
      <c r="G14" s="39">
        <f t="shared" si="0"/>
        <v>47.155760533388161</v>
      </c>
      <c r="O14" s="39">
        <v>4.4400000000000004</v>
      </c>
      <c r="Q14" s="179">
        <v>2003</v>
      </c>
      <c r="R14" s="182"/>
      <c r="S14" s="182"/>
      <c r="T14" s="182"/>
    </row>
    <row r="15" spans="1:20" ht="15" x14ac:dyDescent="0.25">
      <c r="A15" s="37">
        <v>2119920604</v>
      </c>
      <c r="B15" s="37" t="s">
        <v>233</v>
      </c>
      <c r="C15" s="38">
        <v>33783</v>
      </c>
      <c r="D15" s="39">
        <v>8</v>
      </c>
      <c r="F15" s="39">
        <f t="shared" si="1"/>
        <v>2.4384000000000001</v>
      </c>
      <c r="G15" s="39">
        <f t="shared" si="0"/>
        <v>47.155760533388161</v>
      </c>
      <c r="I15" s="39">
        <v>0.1</v>
      </c>
      <c r="K15" s="39">
        <f>(9.81*(LN(I15)))+30.6</f>
        <v>8.0116402377284146</v>
      </c>
      <c r="O15" s="39">
        <v>15.55</v>
      </c>
      <c r="Q15" s="179">
        <v>2004</v>
      </c>
      <c r="R15" s="182"/>
      <c r="S15" s="182"/>
      <c r="T15" s="182"/>
    </row>
    <row r="16" spans="1:20" ht="15" x14ac:dyDescent="0.25">
      <c r="A16" s="37">
        <v>2119920701</v>
      </c>
      <c r="B16" s="37" t="s">
        <v>233</v>
      </c>
      <c r="C16" s="38">
        <v>33790</v>
      </c>
      <c r="D16" s="39">
        <v>8</v>
      </c>
      <c r="F16" s="39">
        <f t="shared" si="1"/>
        <v>2.4384000000000001</v>
      </c>
      <c r="G16" s="39">
        <f t="shared" si="0"/>
        <v>47.155760533388161</v>
      </c>
      <c r="O16" s="39">
        <v>15.55</v>
      </c>
      <c r="Q16" s="179">
        <v>2005</v>
      </c>
      <c r="R16" s="182"/>
      <c r="S16" s="182"/>
      <c r="T16" s="182"/>
    </row>
    <row r="17" spans="1:20" ht="15" x14ac:dyDescent="0.25">
      <c r="A17" s="37">
        <v>2119920702</v>
      </c>
      <c r="B17" s="37" t="s">
        <v>233</v>
      </c>
      <c r="C17" s="38">
        <v>33797</v>
      </c>
      <c r="D17" s="39">
        <v>8</v>
      </c>
      <c r="F17" s="39">
        <f t="shared" si="1"/>
        <v>2.4384000000000001</v>
      </c>
      <c r="G17" s="39">
        <f t="shared" si="0"/>
        <v>47.155760533388161</v>
      </c>
      <c r="I17" s="39">
        <v>0.1</v>
      </c>
      <c r="K17" s="39">
        <f>(9.81*(LN(I17)))+30.6</f>
        <v>8.0116402377284146</v>
      </c>
      <c r="O17" s="39">
        <v>17.22</v>
      </c>
      <c r="Q17" s="179">
        <v>2006</v>
      </c>
      <c r="R17" s="182"/>
      <c r="S17" s="182"/>
      <c r="T17" s="182"/>
    </row>
    <row r="18" spans="1:20" ht="15" x14ac:dyDescent="0.25">
      <c r="A18" s="37">
        <v>2119920703</v>
      </c>
      <c r="B18" s="37" t="s">
        <v>233</v>
      </c>
      <c r="C18" s="38">
        <v>33804</v>
      </c>
      <c r="D18" s="39">
        <v>8</v>
      </c>
      <c r="F18" s="39">
        <f t="shared" si="1"/>
        <v>2.4384000000000001</v>
      </c>
      <c r="G18" s="39">
        <f t="shared" si="0"/>
        <v>47.155760533388161</v>
      </c>
      <c r="O18" s="39">
        <v>18.329999999999998</v>
      </c>
      <c r="Q18" s="179">
        <v>2007</v>
      </c>
      <c r="R18" s="182"/>
      <c r="S18" s="182"/>
      <c r="T18" s="182"/>
    </row>
    <row r="19" spans="1:20" ht="15" x14ac:dyDescent="0.25">
      <c r="A19" s="37">
        <v>2119920704</v>
      </c>
      <c r="B19" s="37" t="s">
        <v>233</v>
      </c>
      <c r="C19" s="38">
        <v>33811</v>
      </c>
      <c r="D19" s="39">
        <v>8</v>
      </c>
      <c r="F19" s="39">
        <f t="shared" si="1"/>
        <v>2.4384000000000001</v>
      </c>
      <c r="G19" s="39">
        <f t="shared" si="0"/>
        <v>47.155760533388161</v>
      </c>
      <c r="I19" s="39">
        <v>0.5</v>
      </c>
      <c r="K19" s="39">
        <f>(9.81*(LN(I19)))+30.6</f>
        <v>23.800226158706938</v>
      </c>
      <c r="O19" s="39">
        <v>16.66</v>
      </c>
      <c r="Q19" s="179">
        <v>2008</v>
      </c>
      <c r="R19" s="182"/>
      <c r="S19" s="182"/>
      <c r="T19" s="182"/>
    </row>
    <row r="20" spans="1:20" ht="15" x14ac:dyDescent="0.25">
      <c r="A20" s="37">
        <v>2119920801</v>
      </c>
      <c r="B20" s="37" t="s">
        <v>233</v>
      </c>
      <c r="C20" s="38">
        <v>33818</v>
      </c>
      <c r="D20" s="39">
        <v>8</v>
      </c>
      <c r="F20" s="39">
        <f t="shared" si="1"/>
        <v>2.4384000000000001</v>
      </c>
      <c r="G20" s="39">
        <f t="shared" si="0"/>
        <v>47.155760533388161</v>
      </c>
      <c r="O20" s="39">
        <v>15.55</v>
      </c>
      <c r="Q20" s="179">
        <v>2009</v>
      </c>
      <c r="R20" s="182"/>
      <c r="S20" s="182"/>
      <c r="T20" s="182"/>
    </row>
    <row r="21" spans="1:20" ht="15" x14ac:dyDescent="0.25">
      <c r="A21" s="37">
        <v>2119920802</v>
      </c>
      <c r="B21" s="37" t="s">
        <v>233</v>
      </c>
      <c r="C21" s="38">
        <v>33825</v>
      </c>
      <c r="D21" s="39">
        <v>8</v>
      </c>
      <c r="F21" s="39">
        <f t="shared" si="1"/>
        <v>2.4384000000000001</v>
      </c>
      <c r="G21" s="39">
        <f t="shared" si="0"/>
        <v>47.155760533388161</v>
      </c>
      <c r="I21" s="39">
        <v>1.2</v>
      </c>
      <c r="K21" s="39">
        <f>(9.81*(LN(I21)))+30.6</f>
        <v>32.388574472148697</v>
      </c>
      <c r="O21" s="39">
        <v>18.329999999999998</v>
      </c>
      <c r="Q21" s="179">
        <v>2010</v>
      </c>
      <c r="R21" s="182">
        <v>5.8250000000000002</v>
      </c>
      <c r="S21" s="182">
        <v>52.237512064071737</v>
      </c>
      <c r="T21" s="181"/>
    </row>
    <row r="22" spans="1:20" ht="15" x14ac:dyDescent="0.25">
      <c r="A22" s="37">
        <v>2119920803</v>
      </c>
      <c r="B22" s="37" t="s">
        <v>233</v>
      </c>
      <c r="C22" s="38">
        <v>33832</v>
      </c>
      <c r="D22" s="39">
        <v>8</v>
      </c>
      <c r="F22" s="39">
        <f t="shared" si="1"/>
        <v>2.4384000000000001</v>
      </c>
      <c r="G22" s="39">
        <f t="shared" si="0"/>
        <v>47.155760533388161</v>
      </c>
      <c r="O22" s="39">
        <v>16.11</v>
      </c>
      <c r="Q22" s="179">
        <v>2011</v>
      </c>
      <c r="R22" s="182"/>
      <c r="S22" s="182"/>
      <c r="T22" s="181"/>
    </row>
    <row r="23" spans="1:20" ht="15" x14ac:dyDescent="0.25">
      <c r="A23" s="37">
        <v>2119920804</v>
      </c>
      <c r="B23" s="37" t="s">
        <v>233</v>
      </c>
      <c r="C23" s="38">
        <v>33839</v>
      </c>
      <c r="D23" s="39">
        <v>8</v>
      </c>
      <c r="F23" s="39">
        <f t="shared" si="1"/>
        <v>2.4384000000000001</v>
      </c>
      <c r="G23" s="39">
        <f t="shared" si="0"/>
        <v>47.155760533388161</v>
      </c>
      <c r="I23" s="39">
        <v>0.6</v>
      </c>
      <c r="K23" s="39">
        <f>(9.81*(LN(I23)))+30.6</f>
        <v>25.588800630855634</v>
      </c>
      <c r="O23" s="39">
        <v>16.66</v>
      </c>
      <c r="Q23" s="179">
        <v>2012</v>
      </c>
      <c r="R23" s="182">
        <v>8.7307692307692299</v>
      </c>
      <c r="S23" s="182">
        <v>46.619874392614129</v>
      </c>
      <c r="T23" s="182">
        <v>0.96571428571428564</v>
      </c>
    </row>
    <row r="24" spans="1:20" x14ac:dyDescent="0.2">
      <c r="A24" s="37">
        <v>2119920805</v>
      </c>
      <c r="B24" s="37" t="s">
        <v>233</v>
      </c>
      <c r="C24" s="38">
        <v>33846</v>
      </c>
      <c r="D24" s="39">
        <v>8</v>
      </c>
      <c r="F24" s="39">
        <f t="shared" si="1"/>
        <v>2.4384000000000001</v>
      </c>
      <c r="G24" s="39">
        <f t="shared" si="0"/>
        <v>47.155760533388161</v>
      </c>
      <c r="O24" s="39">
        <v>15.55</v>
      </c>
    </row>
    <row r="25" spans="1:20" x14ac:dyDescent="0.2">
      <c r="A25" s="37">
        <v>2119920901</v>
      </c>
      <c r="B25" s="37" t="s">
        <v>233</v>
      </c>
      <c r="C25" s="38">
        <v>33853</v>
      </c>
      <c r="D25" s="39">
        <v>8</v>
      </c>
      <c r="F25" s="39">
        <f t="shared" si="1"/>
        <v>2.4384000000000001</v>
      </c>
      <c r="G25" s="39">
        <f t="shared" si="0"/>
        <v>47.155760533388161</v>
      </c>
      <c r="I25" s="39">
        <v>0.2</v>
      </c>
      <c r="K25" s="39">
        <f>(9.81*(LN(I25)))+30.6</f>
        <v>14.811414079021477</v>
      </c>
      <c r="O25" s="39">
        <v>18.329999999999998</v>
      </c>
    </row>
    <row r="26" spans="1:20" x14ac:dyDescent="0.2">
      <c r="A26" s="37">
        <v>2119920902</v>
      </c>
      <c r="B26" s="37" t="s">
        <v>233</v>
      </c>
      <c r="C26" s="38">
        <v>33860</v>
      </c>
      <c r="D26" s="39">
        <v>8</v>
      </c>
      <c r="E26" s="39">
        <f>AVERAGE(D12:D24)</f>
        <v>7.8461538461538458</v>
      </c>
      <c r="F26" s="39">
        <f t="shared" si="1"/>
        <v>2.4384000000000001</v>
      </c>
      <c r="G26" s="39">
        <f t="shared" si="0"/>
        <v>47.155760533388161</v>
      </c>
      <c r="H26" s="39">
        <f>AVERAGE(G12:G24)</f>
        <v>47.451789359191139</v>
      </c>
      <c r="J26" s="39">
        <f>AVERAGE(I12:I24)</f>
        <v>0.43333333333333335</v>
      </c>
      <c r="L26" s="39">
        <f>AVERAGE(K12:K24)</f>
        <v>17.635420329149419</v>
      </c>
      <c r="M26" s="39">
        <f>AVERAGE(L26,H26)</f>
        <v>32.543604844170275</v>
      </c>
      <c r="O26" s="39">
        <v>18.329999999999998</v>
      </c>
    </row>
    <row r="27" spans="1:20" x14ac:dyDescent="0.2">
      <c r="A27" s="37">
        <v>2119930501</v>
      </c>
      <c r="B27" s="37" t="s">
        <v>233</v>
      </c>
      <c r="C27" s="38">
        <v>34111</v>
      </c>
      <c r="D27" s="39">
        <v>11.5</v>
      </c>
      <c r="F27" s="39">
        <f t="shared" si="1"/>
        <v>3.5052000000000003</v>
      </c>
      <c r="G27" s="39">
        <f t="shared" si="0"/>
        <v>41.926292369324358</v>
      </c>
      <c r="O27" s="39">
        <v>10</v>
      </c>
    </row>
    <row r="28" spans="1:20" x14ac:dyDescent="0.2">
      <c r="A28" s="37">
        <v>2119930502</v>
      </c>
      <c r="B28" s="37" t="s">
        <v>233</v>
      </c>
      <c r="C28" s="38">
        <v>34118</v>
      </c>
      <c r="D28" s="39">
        <v>11.5</v>
      </c>
      <c r="F28" s="39">
        <f t="shared" si="1"/>
        <v>3.5052000000000003</v>
      </c>
      <c r="G28" s="39">
        <f t="shared" si="0"/>
        <v>41.926292369324358</v>
      </c>
      <c r="O28" s="39">
        <v>11.11</v>
      </c>
    </row>
    <row r="29" spans="1:20" x14ac:dyDescent="0.2">
      <c r="A29" s="37">
        <v>2119930601</v>
      </c>
      <c r="B29" s="37" t="s">
        <v>233</v>
      </c>
      <c r="C29" s="38">
        <v>34125</v>
      </c>
      <c r="D29" s="39">
        <v>11</v>
      </c>
      <c r="F29" s="39">
        <f t="shared" si="1"/>
        <v>3.3528000000000002</v>
      </c>
      <c r="G29" s="39">
        <f t="shared" si="0"/>
        <v>42.566842267970074</v>
      </c>
      <c r="O29" s="39">
        <v>8.8800000000000008</v>
      </c>
    </row>
    <row r="30" spans="1:20" x14ac:dyDescent="0.2">
      <c r="A30" s="37">
        <v>2119930602</v>
      </c>
      <c r="B30" s="37" t="s">
        <v>233</v>
      </c>
      <c r="C30" s="38">
        <v>34132</v>
      </c>
      <c r="D30" s="39">
        <v>10</v>
      </c>
      <c r="F30" s="39">
        <f t="shared" si="1"/>
        <v>3.048</v>
      </c>
      <c r="G30" s="39">
        <f t="shared" si="0"/>
        <v>43.940261958950401</v>
      </c>
      <c r="O30" s="39">
        <v>21.11</v>
      </c>
    </row>
    <row r="31" spans="1:20" x14ac:dyDescent="0.2">
      <c r="A31" s="37">
        <v>2119930603</v>
      </c>
      <c r="B31" s="37" t="s">
        <v>233</v>
      </c>
      <c r="C31" s="38">
        <v>34140</v>
      </c>
      <c r="D31" s="39">
        <v>10</v>
      </c>
      <c r="F31" s="39">
        <f t="shared" si="1"/>
        <v>3.048</v>
      </c>
      <c r="G31" s="39">
        <f t="shared" si="0"/>
        <v>43.940261958950401</v>
      </c>
      <c r="O31" s="39">
        <v>15.55</v>
      </c>
    </row>
    <row r="32" spans="1:20" x14ac:dyDescent="0.2">
      <c r="A32" s="37">
        <v>2119930604</v>
      </c>
      <c r="B32" s="37" t="s">
        <v>233</v>
      </c>
      <c r="C32" s="38">
        <v>34147</v>
      </c>
      <c r="D32" s="39">
        <v>8</v>
      </c>
      <c r="F32" s="39">
        <f t="shared" si="1"/>
        <v>2.4384000000000001</v>
      </c>
      <c r="G32" s="39">
        <f t="shared" si="0"/>
        <v>47.155760533388161</v>
      </c>
      <c r="O32" s="39">
        <v>15.55</v>
      </c>
    </row>
    <row r="33" spans="1:15" x14ac:dyDescent="0.2">
      <c r="A33" s="37">
        <v>2119930701</v>
      </c>
      <c r="B33" s="37" t="s">
        <v>233</v>
      </c>
      <c r="C33" s="38">
        <v>34154</v>
      </c>
      <c r="D33" s="39">
        <v>7</v>
      </c>
      <c r="F33" s="39">
        <f t="shared" si="1"/>
        <v>2.1335999999999999</v>
      </c>
      <c r="G33" s="39">
        <f t="shared" si="0"/>
        <v>49.079947901107531</v>
      </c>
      <c r="O33" s="39">
        <v>23.88</v>
      </c>
    </row>
    <row r="34" spans="1:15" x14ac:dyDescent="0.2">
      <c r="A34" s="37">
        <v>2119930702</v>
      </c>
      <c r="B34" s="37" t="s">
        <v>233</v>
      </c>
      <c r="C34" s="38">
        <v>34160</v>
      </c>
      <c r="D34" s="39">
        <v>8</v>
      </c>
      <c r="F34" s="39">
        <f t="shared" si="1"/>
        <v>2.4384000000000001</v>
      </c>
      <c r="G34" s="39">
        <f t="shared" si="0"/>
        <v>47.155760533388161</v>
      </c>
      <c r="O34" s="39">
        <v>18.329999999999998</v>
      </c>
    </row>
    <row r="35" spans="1:15" x14ac:dyDescent="0.2">
      <c r="A35" s="37">
        <v>2119930703</v>
      </c>
      <c r="B35" s="37" t="s">
        <v>233</v>
      </c>
      <c r="C35" s="38">
        <v>34167</v>
      </c>
      <c r="D35" s="39">
        <v>9</v>
      </c>
      <c r="F35" s="39">
        <f t="shared" si="1"/>
        <v>2.7432000000000003</v>
      </c>
      <c r="G35" s="39">
        <f t="shared" si="0"/>
        <v>45.458506989579675</v>
      </c>
      <c r="O35" s="39">
        <v>18.329999999999998</v>
      </c>
    </row>
    <row r="36" spans="1:15" x14ac:dyDescent="0.2">
      <c r="A36" s="37">
        <v>2119930704</v>
      </c>
      <c r="B36" s="37" t="s">
        <v>233</v>
      </c>
      <c r="C36" s="38">
        <v>34174</v>
      </c>
      <c r="D36" s="39">
        <v>8</v>
      </c>
      <c r="F36" s="39">
        <f t="shared" si="1"/>
        <v>2.4384000000000001</v>
      </c>
      <c r="G36" s="39">
        <f t="shared" si="0"/>
        <v>47.155760533388161</v>
      </c>
      <c r="O36" s="39">
        <v>23.88</v>
      </c>
    </row>
    <row r="37" spans="1:15" x14ac:dyDescent="0.2">
      <c r="A37" s="37">
        <v>2119930705</v>
      </c>
      <c r="B37" s="37" t="s">
        <v>233</v>
      </c>
      <c r="C37" s="38">
        <v>34181</v>
      </c>
      <c r="D37" s="39">
        <v>8</v>
      </c>
      <c r="F37" s="39">
        <f t="shared" si="1"/>
        <v>2.4384000000000001</v>
      </c>
      <c r="G37" s="39">
        <f t="shared" si="0"/>
        <v>47.155760533388161</v>
      </c>
      <c r="O37" s="39">
        <v>18.329999999999998</v>
      </c>
    </row>
    <row r="38" spans="1:15" x14ac:dyDescent="0.2">
      <c r="A38" s="37">
        <v>2119930801</v>
      </c>
      <c r="B38" s="37" t="s">
        <v>233</v>
      </c>
      <c r="C38" s="38">
        <v>34188</v>
      </c>
      <c r="D38" s="39">
        <v>8</v>
      </c>
      <c r="F38" s="39">
        <f t="shared" si="1"/>
        <v>2.4384000000000001</v>
      </c>
      <c r="G38" s="39">
        <f t="shared" si="0"/>
        <v>47.155760533388161</v>
      </c>
      <c r="O38" s="39">
        <v>23.88</v>
      </c>
    </row>
    <row r="39" spans="1:15" x14ac:dyDescent="0.2">
      <c r="A39" s="37">
        <v>2119930802</v>
      </c>
      <c r="B39" s="37" t="s">
        <v>233</v>
      </c>
      <c r="C39" s="38">
        <v>34195</v>
      </c>
      <c r="D39" s="39">
        <v>8</v>
      </c>
      <c r="F39" s="39">
        <f t="shared" si="1"/>
        <v>2.4384000000000001</v>
      </c>
      <c r="G39" s="39">
        <f t="shared" si="0"/>
        <v>47.155760533388161</v>
      </c>
      <c r="O39" s="39">
        <v>23.88</v>
      </c>
    </row>
    <row r="40" spans="1:15" x14ac:dyDescent="0.2">
      <c r="A40" s="37">
        <v>2119930803</v>
      </c>
      <c r="B40" s="37" t="s">
        <v>233</v>
      </c>
      <c r="C40" s="38">
        <v>34202</v>
      </c>
      <c r="D40" s="39">
        <v>8</v>
      </c>
      <c r="F40" s="39">
        <f t="shared" si="1"/>
        <v>2.4384000000000001</v>
      </c>
      <c r="G40" s="39">
        <f t="shared" si="0"/>
        <v>47.155760533388161</v>
      </c>
      <c r="O40" s="39">
        <v>21.11</v>
      </c>
    </row>
    <row r="41" spans="1:15" x14ac:dyDescent="0.2">
      <c r="A41" s="37">
        <v>2119930804</v>
      </c>
      <c r="B41" s="37" t="s">
        <v>233</v>
      </c>
      <c r="C41" s="38">
        <v>34209</v>
      </c>
      <c r="D41" s="39">
        <v>8</v>
      </c>
      <c r="F41" s="39">
        <f t="shared" si="1"/>
        <v>2.4384000000000001</v>
      </c>
      <c r="G41" s="39">
        <f t="shared" si="0"/>
        <v>47.155760533388161</v>
      </c>
      <c r="O41" s="39">
        <v>15.55</v>
      </c>
    </row>
    <row r="42" spans="1:15" x14ac:dyDescent="0.2">
      <c r="A42" s="37">
        <v>2119930901</v>
      </c>
      <c r="B42" s="37" t="s">
        <v>233</v>
      </c>
      <c r="C42" s="38">
        <v>34217</v>
      </c>
      <c r="D42" s="39">
        <v>8</v>
      </c>
      <c r="F42" s="39">
        <f t="shared" si="1"/>
        <v>2.4384000000000001</v>
      </c>
      <c r="G42" s="39">
        <f t="shared" si="0"/>
        <v>47.155760533388161</v>
      </c>
      <c r="O42" s="39">
        <v>15.55</v>
      </c>
    </row>
    <row r="43" spans="1:15" x14ac:dyDescent="0.2">
      <c r="A43" s="37">
        <v>2119930902</v>
      </c>
      <c r="B43" s="37" t="s">
        <v>233</v>
      </c>
      <c r="C43" s="38">
        <v>34224</v>
      </c>
      <c r="D43" s="39">
        <v>7</v>
      </c>
      <c r="E43" s="39">
        <f>AVERAGE(D29:D41)</f>
        <v>8.5384615384615383</v>
      </c>
      <c r="F43" s="39">
        <f t="shared" si="1"/>
        <v>2.1335999999999999</v>
      </c>
      <c r="G43" s="39">
        <f t="shared" si="0"/>
        <v>49.079947901107531</v>
      </c>
      <c r="H43" s="39">
        <f>AVERAGE(G29:G41)</f>
        <v>46.3255311802818</v>
      </c>
      <c r="N43" s="37" t="s">
        <v>633</v>
      </c>
      <c r="O43" s="39"/>
    </row>
    <row r="44" spans="1:15" x14ac:dyDescent="0.2">
      <c r="A44" s="37">
        <v>2119940501</v>
      </c>
      <c r="B44" s="37" t="s">
        <v>233</v>
      </c>
      <c r="C44" s="38">
        <v>34483</v>
      </c>
      <c r="D44" s="39">
        <v>6</v>
      </c>
      <c r="F44" s="39">
        <f t="shared" si="1"/>
        <v>1.8288000000000002</v>
      </c>
      <c r="G44" s="39">
        <f t="shared" si="0"/>
        <v>51.301259197418318</v>
      </c>
      <c r="I44" s="39">
        <v>1.54</v>
      </c>
      <c r="K44" s="39">
        <f>(9.81*(LN(I44)))+30.6</f>
        <v>34.835785505134524</v>
      </c>
      <c r="O44" s="39">
        <v>21.11</v>
      </c>
    </row>
    <row r="45" spans="1:15" x14ac:dyDescent="0.2">
      <c r="A45" s="37">
        <v>2119940601</v>
      </c>
      <c r="B45" s="37" t="s">
        <v>233</v>
      </c>
      <c r="C45" s="38">
        <v>34490</v>
      </c>
      <c r="D45" s="39">
        <v>5.5</v>
      </c>
      <c r="F45" s="39">
        <f t="shared" si="1"/>
        <v>1.6764000000000001</v>
      </c>
      <c r="G45" s="39">
        <f t="shared" si="0"/>
        <v>52.555093139838888</v>
      </c>
      <c r="O45" s="39">
        <v>20</v>
      </c>
    </row>
    <row r="46" spans="1:15" x14ac:dyDescent="0.2">
      <c r="A46" s="37">
        <v>2119940602</v>
      </c>
      <c r="B46" s="37" t="s">
        <v>233</v>
      </c>
      <c r="C46" s="38">
        <v>34497</v>
      </c>
      <c r="D46" s="39">
        <v>6.5</v>
      </c>
      <c r="F46" s="39">
        <f t="shared" si="1"/>
        <v>1.9812000000000001</v>
      </c>
      <c r="G46" s="39">
        <f t="shared" si="0"/>
        <v>50.147843779842667</v>
      </c>
      <c r="I46" s="39">
        <v>0.1</v>
      </c>
      <c r="K46" s="39">
        <f>(9.81*(LN(I46)))+30.6</f>
        <v>8.0116402377284146</v>
      </c>
      <c r="O46" s="39">
        <v>18.329999999999998</v>
      </c>
    </row>
    <row r="47" spans="1:15" x14ac:dyDescent="0.2">
      <c r="A47" s="37">
        <v>2119940603</v>
      </c>
      <c r="B47" s="37" t="s">
        <v>233</v>
      </c>
      <c r="C47" s="38">
        <v>34504</v>
      </c>
      <c r="D47" s="39">
        <v>6.5</v>
      </c>
      <c r="F47" s="39">
        <f t="shared" si="1"/>
        <v>1.9812000000000001</v>
      </c>
      <c r="G47" s="39">
        <f t="shared" si="0"/>
        <v>50.147843779842667</v>
      </c>
      <c r="O47" s="39">
        <v>26.66</v>
      </c>
    </row>
    <row r="48" spans="1:15" x14ac:dyDescent="0.2">
      <c r="A48" s="37">
        <v>2119940604</v>
      </c>
      <c r="B48" s="37" t="s">
        <v>233</v>
      </c>
      <c r="C48" s="38">
        <v>34511</v>
      </c>
      <c r="D48" s="39">
        <v>7</v>
      </c>
      <c r="F48" s="39">
        <f t="shared" si="1"/>
        <v>2.1335999999999999</v>
      </c>
      <c r="G48" s="39">
        <f t="shared" si="0"/>
        <v>49.079947901107531</v>
      </c>
      <c r="I48" s="39">
        <v>1</v>
      </c>
      <c r="K48" s="39">
        <f>(9.81*(LN(I48)))+30.6</f>
        <v>30.6</v>
      </c>
      <c r="O48" s="39">
        <v>21.11</v>
      </c>
    </row>
    <row r="49" spans="1:16" x14ac:dyDescent="0.2">
      <c r="A49" s="37">
        <v>2119940701</v>
      </c>
      <c r="B49" s="37" t="s">
        <v>233</v>
      </c>
      <c r="C49" s="38">
        <v>34518</v>
      </c>
      <c r="D49" s="39">
        <v>11</v>
      </c>
      <c r="F49" s="39">
        <f t="shared" si="1"/>
        <v>3.3528000000000002</v>
      </c>
      <c r="G49" s="39">
        <f t="shared" si="0"/>
        <v>42.566842267970074</v>
      </c>
      <c r="O49" s="39">
        <v>23.88</v>
      </c>
    </row>
    <row r="50" spans="1:16" x14ac:dyDescent="0.2">
      <c r="A50" s="37">
        <v>2119940702</v>
      </c>
      <c r="B50" s="37" t="s">
        <v>233</v>
      </c>
      <c r="C50" s="38">
        <v>34525</v>
      </c>
      <c r="D50" s="39">
        <v>11</v>
      </c>
      <c r="F50" s="39">
        <f t="shared" si="1"/>
        <v>3.3528000000000002</v>
      </c>
      <c r="G50" s="39">
        <f t="shared" si="0"/>
        <v>42.566842267970074</v>
      </c>
      <c r="I50" s="39">
        <v>1.58</v>
      </c>
      <c r="K50" s="39">
        <f>(9.81*(LN(I50)))+30.6</f>
        <v>35.087337749451372</v>
      </c>
      <c r="O50" s="39">
        <v>18.329999999999998</v>
      </c>
    </row>
    <row r="51" spans="1:16" x14ac:dyDescent="0.2">
      <c r="A51" s="37">
        <v>2119940703</v>
      </c>
      <c r="B51" s="37" t="s">
        <v>233</v>
      </c>
      <c r="C51" s="38">
        <v>34532</v>
      </c>
      <c r="D51" s="39">
        <v>10</v>
      </c>
      <c r="F51" s="39">
        <f t="shared" si="1"/>
        <v>3.048</v>
      </c>
      <c r="G51" s="39">
        <f t="shared" si="0"/>
        <v>43.940261958950401</v>
      </c>
      <c r="O51" s="39">
        <v>26.66</v>
      </c>
    </row>
    <row r="52" spans="1:16" x14ac:dyDescent="0.2">
      <c r="A52" s="37">
        <v>2119940704</v>
      </c>
      <c r="B52" s="37" t="s">
        <v>233</v>
      </c>
      <c r="C52" s="38">
        <v>34539</v>
      </c>
      <c r="D52" s="39">
        <v>10</v>
      </c>
      <c r="F52" s="39">
        <f t="shared" si="1"/>
        <v>3.048</v>
      </c>
      <c r="G52" s="39">
        <f t="shared" si="0"/>
        <v>43.940261958950401</v>
      </c>
      <c r="I52" s="39">
        <v>0.05</v>
      </c>
      <c r="K52" s="39">
        <f>(9.81*(LN(I52)))+30.6</f>
        <v>1.2118663964353509</v>
      </c>
      <c r="O52" s="39">
        <v>26.66</v>
      </c>
    </row>
    <row r="53" spans="1:16" x14ac:dyDescent="0.2">
      <c r="A53" s="37">
        <v>2119940705</v>
      </c>
      <c r="B53" s="37" t="s">
        <v>233</v>
      </c>
      <c r="C53" s="38">
        <v>34546</v>
      </c>
      <c r="D53" s="39">
        <v>9</v>
      </c>
      <c r="F53" s="39">
        <f t="shared" si="1"/>
        <v>2.7432000000000003</v>
      </c>
      <c r="G53" s="39">
        <f t="shared" si="0"/>
        <v>45.458506989579675</v>
      </c>
      <c r="O53" s="39">
        <v>23.88</v>
      </c>
    </row>
    <row r="54" spans="1:16" x14ac:dyDescent="0.2">
      <c r="A54" s="37">
        <v>2119940801</v>
      </c>
      <c r="B54" s="37" t="s">
        <v>233</v>
      </c>
      <c r="C54" s="38">
        <v>34553</v>
      </c>
      <c r="D54" s="39">
        <v>9</v>
      </c>
      <c r="F54" s="39">
        <f t="shared" si="1"/>
        <v>2.7432000000000003</v>
      </c>
      <c r="G54" s="39">
        <f t="shared" si="0"/>
        <v>45.458506989579675</v>
      </c>
      <c r="I54" s="39">
        <v>0.32</v>
      </c>
      <c r="K54" s="39">
        <f>(9.81*(LN(I54)))+30.6</f>
        <v>19.422149681922143</v>
      </c>
      <c r="O54" s="39">
        <v>21.11</v>
      </c>
    </row>
    <row r="55" spans="1:16" x14ac:dyDescent="0.2">
      <c r="A55" s="37">
        <v>2119940802</v>
      </c>
      <c r="B55" s="37" t="s">
        <v>233</v>
      </c>
      <c r="C55" s="38">
        <v>34560</v>
      </c>
      <c r="D55" s="39">
        <v>7</v>
      </c>
      <c r="F55" s="39">
        <f t="shared" si="1"/>
        <v>2.1335999999999999</v>
      </c>
      <c r="G55" s="39">
        <f t="shared" si="0"/>
        <v>49.079947901107531</v>
      </c>
      <c r="O55" s="39">
        <v>15.55</v>
      </c>
    </row>
    <row r="56" spans="1:16" x14ac:dyDescent="0.2">
      <c r="A56" s="37">
        <v>2119940803</v>
      </c>
      <c r="B56" s="37" t="s">
        <v>233</v>
      </c>
      <c r="C56" s="38">
        <v>34567</v>
      </c>
      <c r="D56" s="39">
        <v>7</v>
      </c>
      <c r="F56" s="39">
        <f t="shared" si="1"/>
        <v>2.1335999999999999</v>
      </c>
      <c r="G56" s="39">
        <f t="shared" si="0"/>
        <v>49.079947901107531</v>
      </c>
      <c r="I56" s="39">
        <v>1.74</v>
      </c>
      <c r="K56" s="39">
        <f>(9.81*(LN(I56)))+30.6</f>
        <v>36.033612960751356</v>
      </c>
      <c r="O56" s="39">
        <v>15.55</v>
      </c>
    </row>
    <row r="57" spans="1:16" x14ac:dyDescent="0.2">
      <c r="A57" s="37">
        <v>2119940804</v>
      </c>
      <c r="B57" s="37" t="s">
        <v>233</v>
      </c>
      <c r="C57" s="38">
        <v>34574</v>
      </c>
      <c r="D57" s="39">
        <v>7</v>
      </c>
      <c r="F57" s="39">
        <f t="shared" si="1"/>
        <v>2.1335999999999999</v>
      </c>
      <c r="G57" s="39">
        <f t="shared" si="0"/>
        <v>49.079947901107531</v>
      </c>
      <c r="O57" s="39">
        <v>21.11</v>
      </c>
    </row>
    <row r="58" spans="1:16" x14ac:dyDescent="0.2">
      <c r="A58" s="37">
        <v>2119940901</v>
      </c>
      <c r="B58" s="37" t="s">
        <v>233</v>
      </c>
      <c r="C58" s="38">
        <v>34581</v>
      </c>
      <c r="D58" s="39">
        <v>7</v>
      </c>
      <c r="E58" s="39">
        <f>AVERAGE(D45:D57)</f>
        <v>8.1923076923076916</v>
      </c>
      <c r="F58" s="39">
        <f t="shared" si="1"/>
        <v>2.1335999999999999</v>
      </c>
      <c r="G58" s="39">
        <f t="shared" si="0"/>
        <v>49.079947901107531</v>
      </c>
      <c r="H58" s="39">
        <f>AVERAGE(G45:G57)</f>
        <v>47.161676518227281</v>
      </c>
      <c r="I58" s="39">
        <v>0.05</v>
      </c>
      <c r="J58" s="39">
        <f>AVERAGE(I45:I57)</f>
        <v>0.79833333333333334</v>
      </c>
      <c r="K58" s="39">
        <f>(9.81*(LN(I58)))+30.6</f>
        <v>1.2118663964353509</v>
      </c>
      <c r="L58" s="39">
        <f>AVERAGE(K45:K57)</f>
        <v>21.727767837714776</v>
      </c>
      <c r="M58" s="39">
        <f>AVERAGE(L58,H58)</f>
        <v>34.44472217797103</v>
      </c>
      <c r="O58" s="39">
        <v>23.33</v>
      </c>
    </row>
    <row r="59" spans="1:16" x14ac:dyDescent="0.2">
      <c r="A59" s="37">
        <v>2119950501</v>
      </c>
      <c r="B59" s="37" t="s">
        <v>233</v>
      </c>
      <c r="C59" s="38">
        <v>34846</v>
      </c>
      <c r="D59" s="39">
        <v>6</v>
      </c>
      <c r="F59" s="39">
        <f t="shared" si="1"/>
        <v>1.8288000000000002</v>
      </c>
      <c r="G59" s="39">
        <f t="shared" si="0"/>
        <v>51.301259197418318</v>
      </c>
      <c r="I59" s="39">
        <v>0.27</v>
      </c>
      <c r="K59" s="39">
        <f>(9.81*(LN(I59)))+30.6</f>
        <v>17.755440130959293</v>
      </c>
      <c r="O59" s="39"/>
    </row>
    <row r="60" spans="1:16" x14ac:dyDescent="0.2">
      <c r="A60" s="37">
        <v>2119950601</v>
      </c>
      <c r="B60" s="37" t="s">
        <v>233</v>
      </c>
      <c r="C60" s="38">
        <v>34853</v>
      </c>
      <c r="D60" s="39">
        <v>6</v>
      </c>
      <c r="F60" s="39">
        <f t="shared" si="1"/>
        <v>1.8288000000000002</v>
      </c>
      <c r="G60" s="39">
        <f t="shared" si="0"/>
        <v>51.301259197418318</v>
      </c>
      <c r="O60" s="39"/>
    </row>
    <row r="61" spans="1:16" x14ac:dyDescent="0.2">
      <c r="A61" s="37">
        <v>2119950602</v>
      </c>
      <c r="B61" s="37" t="s">
        <v>233</v>
      </c>
      <c r="C61" s="38">
        <v>34862</v>
      </c>
      <c r="D61" s="39">
        <v>5</v>
      </c>
      <c r="F61" s="39">
        <f t="shared" si="1"/>
        <v>1.524</v>
      </c>
      <c r="G61" s="39">
        <f t="shared" si="0"/>
        <v>53.928512830819209</v>
      </c>
      <c r="I61" s="39">
        <v>0.27</v>
      </c>
      <c r="K61" s="39">
        <f>(9.81*(LN(I61)))+30.6</f>
        <v>17.755440130959293</v>
      </c>
      <c r="O61" s="39"/>
    </row>
    <row r="62" spans="1:16" x14ac:dyDescent="0.2">
      <c r="A62" s="37">
        <v>2119950603</v>
      </c>
      <c r="B62" s="37" t="s">
        <v>233</v>
      </c>
      <c r="C62" s="38">
        <v>34867</v>
      </c>
      <c r="D62" s="39">
        <v>4</v>
      </c>
      <c r="F62" s="39">
        <f t="shared" si="1"/>
        <v>1.2192000000000001</v>
      </c>
      <c r="G62" s="39">
        <f t="shared" si="0"/>
        <v>57.144011405256975</v>
      </c>
      <c r="O62" s="39"/>
    </row>
    <row r="63" spans="1:16" x14ac:dyDescent="0.2">
      <c r="A63" s="37">
        <v>2119950604</v>
      </c>
      <c r="B63" s="37" t="s">
        <v>233</v>
      </c>
      <c r="C63" s="38">
        <v>34874</v>
      </c>
      <c r="D63" s="39">
        <v>6</v>
      </c>
      <c r="F63" s="39">
        <f t="shared" si="1"/>
        <v>1.8288000000000002</v>
      </c>
      <c r="G63" s="39">
        <f t="shared" si="0"/>
        <v>51.301259197418318</v>
      </c>
      <c r="I63" s="39">
        <v>0.05</v>
      </c>
      <c r="K63" s="39">
        <f>(9.81*(LN(I63)))+30.6</f>
        <v>1.2118663964353509</v>
      </c>
      <c r="O63" s="39"/>
      <c r="P63" s="37" t="s">
        <v>268</v>
      </c>
    </row>
    <row r="64" spans="1:16" x14ac:dyDescent="0.2">
      <c r="A64" s="37">
        <v>2119950701</v>
      </c>
      <c r="B64" s="37" t="s">
        <v>233</v>
      </c>
      <c r="C64" s="38">
        <v>34881</v>
      </c>
      <c r="D64" s="39">
        <v>7</v>
      </c>
      <c r="F64" s="39">
        <f t="shared" si="1"/>
        <v>2.1335999999999999</v>
      </c>
      <c r="G64" s="39">
        <f t="shared" si="0"/>
        <v>49.079947901107531</v>
      </c>
      <c r="O64" s="39"/>
    </row>
    <row r="65" spans="1:16" x14ac:dyDescent="0.2">
      <c r="A65" s="37">
        <v>2119950702</v>
      </c>
      <c r="B65" s="37" t="s">
        <v>233</v>
      </c>
      <c r="C65" s="38">
        <v>34888</v>
      </c>
      <c r="D65" s="39">
        <v>7</v>
      </c>
      <c r="F65" s="39">
        <f t="shared" si="1"/>
        <v>2.1335999999999999</v>
      </c>
      <c r="G65" s="39">
        <f t="shared" si="0"/>
        <v>49.079947901107531</v>
      </c>
      <c r="I65" s="39">
        <v>0.05</v>
      </c>
      <c r="K65" s="39">
        <f>(9.81*(LN(I65)))+30.6</f>
        <v>1.2118663964353509</v>
      </c>
      <c r="O65" s="39"/>
      <c r="P65" s="37" t="s">
        <v>268</v>
      </c>
    </row>
    <row r="66" spans="1:16" x14ac:dyDescent="0.2">
      <c r="A66" s="37">
        <v>2119950703</v>
      </c>
      <c r="B66" s="37" t="s">
        <v>233</v>
      </c>
      <c r="C66" s="38">
        <v>34895</v>
      </c>
      <c r="D66" s="39">
        <v>7</v>
      </c>
      <c r="F66" s="39">
        <f t="shared" si="1"/>
        <v>2.1335999999999999</v>
      </c>
      <c r="G66" s="39">
        <f t="shared" ref="G66:G186" si="2" xml:space="preserve"> 60-(14.41*(LN(F66)))</f>
        <v>49.079947901107531</v>
      </c>
      <c r="O66" s="39"/>
    </row>
    <row r="67" spans="1:16" x14ac:dyDescent="0.2">
      <c r="A67" s="37">
        <v>2119950704</v>
      </c>
      <c r="B67" s="37" t="s">
        <v>233</v>
      </c>
      <c r="C67" s="38">
        <v>34902</v>
      </c>
      <c r="D67" s="39">
        <v>9</v>
      </c>
      <c r="F67" s="39">
        <f t="shared" ref="F67:F185" si="3">D67*0.3048</f>
        <v>2.7432000000000003</v>
      </c>
      <c r="G67" s="39">
        <f t="shared" si="2"/>
        <v>45.458506989579675</v>
      </c>
      <c r="I67" s="39">
        <v>0.05</v>
      </c>
      <c r="K67" s="39">
        <f>(9.81*(LN(I67)))+30.6</f>
        <v>1.2118663964353509</v>
      </c>
      <c r="O67" s="39"/>
      <c r="P67" s="37" t="s">
        <v>268</v>
      </c>
    </row>
    <row r="68" spans="1:16" x14ac:dyDescent="0.2">
      <c r="A68" s="37">
        <v>2119950705</v>
      </c>
      <c r="B68" s="37" t="s">
        <v>233</v>
      </c>
      <c r="C68" s="38">
        <v>34909</v>
      </c>
      <c r="D68" s="39">
        <v>9</v>
      </c>
      <c r="F68" s="39">
        <f t="shared" si="3"/>
        <v>2.7432000000000003</v>
      </c>
      <c r="G68" s="39">
        <f t="shared" si="2"/>
        <v>45.458506989579675</v>
      </c>
      <c r="O68" s="39"/>
    </row>
    <row r="69" spans="1:16" x14ac:dyDescent="0.2">
      <c r="A69" s="37">
        <v>2119950801</v>
      </c>
      <c r="B69" s="37" t="s">
        <v>233</v>
      </c>
      <c r="C69" s="38">
        <v>34916</v>
      </c>
      <c r="D69" s="39">
        <v>9</v>
      </c>
      <c r="F69" s="39">
        <f t="shared" si="3"/>
        <v>2.7432000000000003</v>
      </c>
      <c r="G69" s="39">
        <f t="shared" si="2"/>
        <v>45.458506989579675</v>
      </c>
      <c r="I69" s="39">
        <v>0.05</v>
      </c>
      <c r="K69" s="39">
        <f>(9.81*(LN(I69)))+30.6</f>
        <v>1.2118663964353509</v>
      </c>
      <c r="O69" s="39"/>
      <c r="P69" s="37" t="s">
        <v>268</v>
      </c>
    </row>
    <row r="70" spans="1:16" x14ac:dyDescent="0.2">
      <c r="A70" s="37">
        <v>2119950802</v>
      </c>
      <c r="B70" s="37" t="s">
        <v>233</v>
      </c>
      <c r="C70" s="38">
        <v>34923</v>
      </c>
      <c r="D70" s="39">
        <v>9</v>
      </c>
      <c r="F70" s="39">
        <f t="shared" si="3"/>
        <v>2.7432000000000003</v>
      </c>
      <c r="G70" s="39">
        <f t="shared" si="2"/>
        <v>45.458506989579675</v>
      </c>
      <c r="O70" s="39"/>
    </row>
    <row r="71" spans="1:16" x14ac:dyDescent="0.2">
      <c r="A71" s="37">
        <v>2119950803</v>
      </c>
      <c r="B71" s="37" t="s">
        <v>233</v>
      </c>
      <c r="C71" s="38">
        <v>34930</v>
      </c>
      <c r="D71" s="39">
        <v>9</v>
      </c>
      <c r="F71" s="39">
        <f t="shared" si="3"/>
        <v>2.7432000000000003</v>
      </c>
      <c r="G71" s="39">
        <f t="shared" si="2"/>
        <v>45.458506989579675</v>
      </c>
      <c r="I71" s="39">
        <v>0.05</v>
      </c>
      <c r="K71" s="39">
        <f>(9.81*(LN(I71)))+30.6</f>
        <v>1.2118663964353509</v>
      </c>
      <c r="O71" s="39"/>
      <c r="P71" s="37" t="s">
        <v>268</v>
      </c>
    </row>
    <row r="72" spans="1:16" x14ac:dyDescent="0.2">
      <c r="A72" s="37">
        <v>2119950804</v>
      </c>
      <c r="B72" s="37" t="s">
        <v>233</v>
      </c>
      <c r="C72" s="38">
        <v>34937</v>
      </c>
      <c r="D72" s="39">
        <v>9</v>
      </c>
      <c r="F72" s="39">
        <f t="shared" si="3"/>
        <v>2.7432000000000003</v>
      </c>
      <c r="G72" s="39">
        <f t="shared" si="2"/>
        <v>45.458506989579675</v>
      </c>
      <c r="O72" s="39"/>
    </row>
    <row r="73" spans="1:16" x14ac:dyDescent="0.2">
      <c r="A73" s="37">
        <v>2119950901</v>
      </c>
      <c r="B73" s="37" t="s">
        <v>233</v>
      </c>
      <c r="C73" s="38">
        <v>34944</v>
      </c>
      <c r="D73" s="39">
        <v>9</v>
      </c>
      <c r="F73" s="39">
        <f t="shared" si="3"/>
        <v>2.7432000000000003</v>
      </c>
      <c r="G73" s="39">
        <f t="shared" si="2"/>
        <v>45.458506989579675</v>
      </c>
      <c r="O73" s="39"/>
    </row>
    <row r="74" spans="1:16" x14ac:dyDescent="0.2">
      <c r="A74" s="37">
        <v>2119950902</v>
      </c>
      <c r="B74" s="37" t="s">
        <v>233</v>
      </c>
      <c r="C74" s="38">
        <v>34951</v>
      </c>
      <c r="D74" s="39">
        <v>9</v>
      </c>
      <c r="E74" s="39">
        <f>AVERAGE(D60:D72)</f>
        <v>7.384615384615385</v>
      </c>
      <c r="F74" s="39">
        <f t="shared" si="3"/>
        <v>2.7432000000000003</v>
      </c>
      <c r="G74" s="39">
        <f t="shared" si="2"/>
        <v>45.458506989579675</v>
      </c>
      <c r="H74" s="39">
        <f>AVERAGE(G60:G72)</f>
        <v>48.743532943977954</v>
      </c>
      <c r="J74" s="39">
        <f>AVERAGE(I60:I72)</f>
        <v>8.666666666666667E-2</v>
      </c>
      <c r="L74" s="39">
        <f>AVERAGE(K60:K72)</f>
        <v>3.9691286855226746</v>
      </c>
      <c r="M74" s="39">
        <f>AVERAGE(L74,H74)</f>
        <v>26.356330814750315</v>
      </c>
      <c r="O74" s="39"/>
    </row>
    <row r="75" spans="1:16" x14ac:dyDescent="0.2">
      <c r="A75" s="37">
        <v>2119960601</v>
      </c>
      <c r="B75" s="37" t="s">
        <v>233</v>
      </c>
      <c r="C75" s="38">
        <v>35219</v>
      </c>
      <c r="D75" s="39">
        <v>9</v>
      </c>
      <c r="F75" s="39">
        <f t="shared" si="3"/>
        <v>2.7432000000000003</v>
      </c>
      <c r="G75" s="39">
        <f t="shared" si="2"/>
        <v>45.458506989579675</v>
      </c>
      <c r="I75" s="39">
        <v>0.84</v>
      </c>
      <c r="K75" s="39">
        <f>(9.81*(LN(I75)))+30.6</f>
        <v>28.889593272109732</v>
      </c>
      <c r="O75" s="39">
        <v>21.11</v>
      </c>
    </row>
    <row r="76" spans="1:16" x14ac:dyDescent="0.2">
      <c r="A76" s="37">
        <v>2119960602</v>
      </c>
      <c r="B76" s="37" t="s">
        <v>233</v>
      </c>
      <c r="C76" s="38">
        <v>35225</v>
      </c>
      <c r="D76" s="39">
        <v>8</v>
      </c>
      <c r="F76" s="39">
        <f t="shared" si="3"/>
        <v>2.4384000000000001</v>
      </c>
      <c r="G76" s="39">
        <f t="shared" si="2"/>
        <v>47.155760533388161</v>
      </c>
      <c r="O76" s="39">
        <v>18.329999999999998</v>
      </c>
    </row>
    <row r="77" spans="1:16" x14ac:dyDescent="0.2">
      <c r="A77" s="37">
        <v>2119960603</v>
      </c>
      <c r="B77" s="37" t="s">
        <v>233</v>
      </c>
      <c r="C77" s="38">
        <v>35232</v>
      </c>
      <c r="D77" s="39">
        <v>7</v>
      </c>
      <c r="F77" s="39">
        <f t="shared" si="3"/>
        <v>2.1335999999999999</v>
      </c>
      <c r="G77" s="39">
        <f t="shared" si="2"/>
        <v>49.079947901107531</v>
      </c>
      <c r="I77" s="39">
        <v>0.33</v>
      </c>
      <c r="K77" s="39">
        <f>(9.81*(LN(I77)))+30.6</f>
        <v>19.724019653442994</v>
      </c>
      <c r="O77" s="39">
        <v>21.11</v>
      </c>
    </row>
    <row r="78" spans="1:16" x14ac:dyDescent="0.2">
      <c r="A78" s="37">
        <v>2119960604</v>
      </c>
      <c r="B78" s="37" t="s">
        <v>233</v>
      </c>
      <c r="C78" s="38">
        <v>35239</v>
      </c>
      <c r="D78" s="39">
        <v>6</v>
      </c>
      <c r="F78" s="39">
        <f t="shared" si="3"/>
        <v>1.8288000000000002</v>
      </c>
      <c r="G78" s="39">
        <f t="shared" si="2"/>
        <v>51.301259197418318</v>
      </c>
      <c r="O78" s="39">
        <v>18.329999999999998</v>
      </c>
    </row>
    <row r="79" spans="1:16" x14ac:dyDescent="0.2">
      <c r="A79" s="37">
        <v>2119960605</v>
      </c>
      <c r="B79" s="37" t="s">
        <v>233</v>
      </c>
      <c r="C79" s="38">
        <v>35246</v>
      </c>
      <c r="D79" s="39">
        <v>7</v>
      </c>
      <c r="F79" s="39">
        <f t="shared" si="3"/>
        <v>2.1335999999999999</v>
      </c>
      <c r="G79" s="39">
        <f t="shared" si="2"/>
        <v>49.079947901107531</v>
      </c>
      <c r="I79" s="39">
        <v>0.37</v>
      </c>
      <c r="K79" s="39">
        <f>(9.81*(LN(I79)))+30.6</f>
        <v>20.846385198496666</v>
      </c>
      <c r="O79" s="39">
        <v>26.66</v>
      </c>
    </row>
    <row r="80" spans="1:16" x14ac:dyDescent="0.2">
      <c r="A80" s="37">
        <v>2119960701</v>
      </c>
      <c r="B80" s="37" t="s">
        <v>233</v>
      </c>
      <c r="C80" s="38">
        <v>35253</v>
      </c>
      <c r="D80" s="39">
        <v>7</v>
      </c>
      <c r="F80" s="39">
        <f t="shared" si="3"/>
        <v>2.1335999999999999</v>
      </c>
      <c r="G80" s="39">
        <f t="shared" si="2"/>
        <v>49.079947901107531</v>
      </c>
      <c r="O80" s="39">
        <v>21.11</v>
      </c>
    </row>
    <row r="81" spans="1:15" x14ac:dyDescent="0.2">
      <c r="A81" s="37">
        <v>2119960702</v>
      </c>
      <c r="B81" s="37" t="s">
        <v>233</v>
      </c>
      <c r="C81" s="38">
        <v>35260</v>
      </c>
      <c r="D81" s="39">
        <v>8</v>
      </c>
      <c r="F81" s="39">
        <f t="shared" si="3"/>
        <v>2.4384000000000001</v>
      </c>
      <c r="G81" s="39">
        <f t="shared" si="2"/>
        <v>47.155760533388161</v>
      </c>
      <c r="I81" s="39">
        <v>0.42</v>
      </c>
      <c r="K81" s="39">
        <f>(9.81*(LN(I81)))+30.6</f>
        <v>22.089819430816668</v>
      </c>
      <c r="O81" s="39">
        <v>18.329999999999998</v>
      </c>
    </row>
    <row r="82" spans="1:15" x14ac:dyDescent="0.2">
      <c r="A82" s="37">
        <v>2119960703</v>
      </c>
      <c r="B82" s="37" t="s">
        <v>233</v>
      </c>
      <c r="C82" s="38">
        <v>35267</v>
      </c>
      <c r="D82" s="39">
        <v>8</v>
      </c>
      <c r="F82" s="39">
        <f t="shared" si="3"/>
        <v>2.4384000000000001</v>
      </c>
      <c r="G82" s="39">
        <f t="shared" si="2"/>
        <v>47.155760533388161</v>
      </c>
      <c r="O82" s="39">
        <v>15.55</v>
      </c>
    </row>
    <row r="83" spans="1:15" x14ac:dyDescent="0.2">
      <c r="A83" s="37">
        <v>2119960801</v>
      </c>
      <c r="B83" s="37" t="s">
        <v>233</v>
      </c>
      <c r="C83" s="38">
        <v>35278</v>
      </c>
      <c r="D83" s="39">
        <v>9</v>
      </c>
      <c r="F83" s="39">
        <f t="shared" si="3"/>
        <v>2.7432000000000003</v>
      </c>
      <c r="G83" s="39">
        <f t="shared" si="2"/>
        <v>45.458506989579675</v>
      </c>
      <c r="I83" s="39">
        <v>0.28000000000000003</v>
      </c>
      <c r="K83" s="39">
        <f>(9.81*(LN(I83)))+30.6</f>
        <v>18.112206720275577</v>
      </c>
      <c r="O83" s="39">
        <v>21.11</v>
      </c>
    </row>
    <row r="84" spans="1:15" x14ac:dyDescent="0.2">
      <c r="A84" s="37">
        <v>2119960802</v>
      </c>
      <c r="B84" s="37" t="s">
        <v>233</v>
      </c>
      <c r="C84" s="38">
        <v>35281</v>
      </c>
      <c r="D84" s="39">
        <v>9</v>
      </c>
      <c r="F84" s="39">
        <f t="shared" si="3"/>
        <v>2.7432000000000003</v>
      </c>
      <c r="G84" s="39">
        <f t="shared" si="2"/>
        <v>45.458506989579675</v>
      </c>
      <c r="O84" s="39">
        <v>26.66</v>
      </c>
    </row>
    <row r="85" spans="1:15" x14ac:dyDescent="0.2">
      <c r="A85" s="37">
        <v>2119960803</v>
      </c>
      <c r="B85" s="37" t="s">
        <v>233</v>
      </c>
      <c r="C85" s="38">
        <v>35288</v>
      </c>
      <c r="D85" s="39">
        <v>8</v>
      </c>
      <c r="F85" s="39">
        <f t="shared" si="3"/>
        <v>2.4384000000000001</v>
      </c>
      <c r="G85" s="39">
        <f t="shared" si="2"/>
        <v>47.155760533388161</v>
      </c>
      <c r="I85" s="39">
        <v>0.05</v>
      </c>
      <c r="K85" s="39">
        <f>(9.81*(LN(I85)))+30.6</f>
        <v>1.2118663964353509</v>
      </c>
      <c r="O85" s="39">
        <v>15.55</v>
      </c>
    </row>
    <row r="86" spans="1:15" x14ac:dyDescent="0.2">
      <c r="A86" s="37">
        <v>2119960804</v>
      </c>
      <c r="B86" s="37" t="s">
        <v>233</v>
      </c>
      <c r="C86" s="38">
        <v>35295</v>
      </c>
      <c r="D86" s="39">
        <v>8</v>
      </c>
      <c r="F86" s="39">
        <f t="shared" si="3"/>
        <v>2.4384000000000001</v>
      </c>
      <c r="G86" s="39">
        <f t="shared" si="2"/>
        <v>47.155760533388161</v>
      </c>
      <c r="O86" s="39">
        <v>21.11</v>
      </c>
    </row>
    <row r="87" spans="1:15" x14ac:dyDescent="0.2">
      <c r="A87" s="37">
        <v>2119960805</v>
      </c>
      <c r="B87" s="37" t="s">
        <v>233</v>
      </c>
      <c r="C87" s="38">
        <v>35304</v>
      </c>
      <c r="D87" s="39">
        <v>8</v>
      </c>
      <c r="F87" s="39">
        <f t="shared" si="3"/>
        <v>2.4384000000000001</v>
      </c>
      <c r="G87" s="39">
        <f t="shared" si="2"/>
        <v>47.155760533388161</v>
      </c>
      <c r="I87" s="39">
        <v>0.63</v>
      </c>
      <c r="K87" s="39">
        <f>(9.81*(LN(I87)))+30.6</f>
        <v>26.067432141357759</v>
      </c>
      <c r="O87" s="39">
        <v>21.11</v>
      </c>
    </row>
    <row r="88" spans="1:15" x14ac:dyDescent="0.2">
      <c r="A88" s="37">
        <v>2119960901</v>
      </c>
      <c r="B88" s="37" t="s">
        <v>233</v>
      </c>
      <c r="C88" s="38">
        <v>35309</v>
      </c>
      <c r="D88" s="39">
        <v>8</v>
      </c>
      <c r="F88" s="39">
        <f t="shared" si="3"/>
        <v>2.4384000000000001</v>
      </c>
      <c r="G88" s="39">
        <f t="shared" si="2"/>
        <v>47.155760533388161</v>
      </c>
      <c r="O88" s="39">
        <v>18.329999999999998</v>
      </c>
    </row>
    <row r="89" spans="1:15" x14ac:dyDescent="0.2">
      <c r="A89" s="37">
        <v>2119960902</v>
      </c>
      <c r="B89" s="37" t="s">
        <v>233</v>
      </c>
      <c r="C89" s="38">
        <v>35316</v>
      </c>
      <c r="D89" s="39">
        <v>8</v>
      </c>
      <c r="E89" s="39">
        <f>AVERAGE(D75:D87)</f>
        <v>7.8461538461538458</v>
      </c>
      <c r="F89" s="39">
        <f t="shared" si="3"/>
        <v>2.4384000000000001</v>
      </c>
      <c r="G89" s="39">
        <f t="shared" si="2"/>
        <v>47.155760533388161</v>
      </c>
      <c r="H89" s="39">
        <f>AVERAGE(G75:G87)</f>
        <v>47.527014389985304</v>
      </c>
      <c r="I89" s="39">
        <v>0.28000000000000003</v>
      </c>
      <c r="J89" s="39">
        <f>AVERAGE(I75:I87)</f>
        <v>0.41714285714285715</v>
      </c>
      <c r="K89" s="39">
        <f>(9.81*(LN(I89)))+30.6</f>
        <v>18.112206720275577</v>
      </c>
      <c r="L89" s="39">
        <f>AVERAGE(K75:K87)</f>
        <v>19.563046116133535</v>
      </c>
      <c r="M89" s="39">
        <f>AVERAGE(L89,H89)</f>
        <v>33.545030253059423</v>
      </c>
      <c r="O89" s="39">
        <v>21.11</v>
      </c>
    </row>
    <row r="90" spans="1:15" x14ac:dyDescent="0.2">
      <c r="A90" s="37">
        <v>2119970501</v>
      </c>
      <c r="B90" s="37" t="s">
        <v>233</v>
      </c>
      <c r="C90" s="38">
        <v>35576</v>
      </c>
      <c r="D90" s="39">
        <v>8</v>
      </c>
      <c r="F90" s="39">
        <f t="shared" si="3"/>
        <v>2.4384000000000001</v>
      </c>
      <c r="G90" s="39">
        <f t="shared" si="2"/>
        <v>47.155760533388161</v>
      </c>
      <c r="I90" s="39">
        <v>0.1</v>
      </c>
      <c r="K90" s="39">
        <f>(9.81*(LN(I90)))+30.6</f>
        <v>8.0116402377284146</v>
      </c>
      <c r="O90" s="39">
        <v>10</v>
      </c>
    </row>
    <row r="91" spans="1:15" x14ac:dyDescent="0.2">
      <c r="A91" s="37">
        <v>2119970601</v>
      </c>
      <c r="B91" s="37" t="s">
        <v>233</v>
      </c>
      <c r="C91" s="38">
        <v>35583</v>
      </c>
      <c r="D91" s="39">
        <v>8</v>
      </c>
      <c r="F91" s="39">
        <f t="shared" si="3"/>
        <v>2.4384000000000001</v>
      </c>
      <c r="G91" s="39">
        <f t="shared" si="2"/>
        <v>47.155760533388161</v>
      </c>
      <c r="I91" s="39">
        <v>0.1</v>
      </c>
      <c r="K91" s="39">
        <f>(9.81*(LN(I91)))+30.6</f>
        <v>8.0116402377284146</v>
      </c>
      <c r="O91" s="39">
        <v>21.11</v>
      </c>
    </row>
    <row r="92" spans="1:15" x14ac:dyDescent="0.2">
      <c r="A92" s="37">
        <v>2119970602</v>
      </c>
      <c r="B92" s="37" t="s">
        <v>233</v>
      </c>
      <c r="C92" s="38">
        <v>35589</v>
      </c>
      <c r="D92" s="39">
        <v>7</v>
      </c>
      <c r="F92" s="39">
        <f t="shared" si="3"/>
        <v>2.1335999999999999</v>
      </c>
      <c r="G92" s="39">
        <f t="shared" si="2"/>
        <v>49.079947901107531</v>
      </c>
      <c r="I92" s="39">
        <v>0.1</v>
      </c>
      <c r="K92" s="39">
        <f>(9.81*(LN(I92)))+30.6</f>
        <v>8.0116402377284146</v>
      </c>
      <c r="O92" s="39">
        <v>23.88</v>
      </c>
    </row>
    <row r="93" spans="1:15" x14ac:dyDescent="0.2">
      <c r="A93" s="37">
        <v>2119970603</v>
      </c>
      <c r="B93" s="37" t="s">
        <v>233</v>
      </c>
      <c r="C93" s="38">
        <v>35596</v>
      </c>
      <c r="D93" s="39">
        <v>5</v>
      </c>
      <c r="F93" s="39">
        <f t="shared" si="3"/>
        <v>1.524</v>
      </c>
      <c r="G93" s="39">
        <f t="shared" si="2"/>
        <v>53.928512830819209</v>
      </c>
      <c r="O93" s="39">
        <v>18.329999999999998</v>
      </c>
    </row>
    <row r="94" spans="1:15" x14ac:dyDescent="0.2">
      <c r="A94" s="37">
        <v>2119970604</v>
      </c>
      <c r="B94" s="37" t="s">
        <v>233</v>
      </c>
      <c r="C94" s="38">
        <v>35603</v>
      </c>
      <c r="D94" s="39">
        <v>5</v>
      </c>
      <c r="F94" s="39">
        <f t="shared" si="3"/>
        <v>1.524</v>
      </c>
      <c r="G94" s="39">
        <f t="shared" si="2"/>
        <v>53.928512830819209</v>
      </c>
      <c r="O94" s="39">
        <v>21.11</v>
      </c>
    </row>
    <row r="95" spans="1:15" x14ac:dyDescent="0.2">
      <c r="A95" s="37">
        <v>2119970605</v>
      </c>
      <c r="B95" s="37" t="s">
        <v>233</v>
      </c>
      <c r="C95" s="38">
        <v>35610</v>
      </c>
      <c r="D95" s="39">
        <v>5</v>
      </c>
      <c r="F95" s="39">
        <f t="shared" si="3"/>
        <v>1.524</v>
      </c>
      <c r="G95" s="39">
        <f t="shared" si="2"/>
        <v>53.928512830819209</v>
      </c>
      <c r="O95" s="39">
        <v>21.11</v>
      </c>
    </row>
    <row r="96" spans="1:15" x14ac:dyDescent="0.2">
      <c r="A96" s="37">
        <v>2119970701</v>
      </c>
      <c r="B96" s="37" t="s">
        <v>233</v>
      </c>
      <c r="C96" s="38">
        <v>35616</v>
      </c>
      <c r="D96" s="39">
        <v>7</v>
      </c>
      <c r="F96" s="39">
        <f t="shared" si="3"/>
        <v>2.1335999999999999</v>
      </c>
      <c r="G96" s="39">
        <f t="shared" si="2"/>
        <v>49.079947901107531</v>
      </c>
      <c r="I96" s="39">
        <v>0.1</v>
      </c>
      <c r="K96" s="39">
        <f>(9.81*(LN(I96)))+30.6</f>
        <v>8.0116402377284146</v>
      </c>
      <c r="O96" s="39">
        <v>18.329999999999998</v>
      </c>
    </row>
    <row r="97" spans="1:15" x14ac:dyDescent="0.2">
      <c r="A97" s="37">
        <v>2119970702</v>
      </c>
      <c r="B97" s="37" t="s">
        <v>233</v>
      </c>
      <c r="C97" s="38">
        <v>35624</v>
      </c>
      <c r="D97" s="39">
        <v>8</v>
      </c>
      <c r="F97" s="39">
        <f t="shared" si="3"/>
        <v>2.4384000000000001</v>
      </c>
      <c r="G97" s="39">
        <f t="shared" si="2"/>
        <v>47.155760533388161</v>
      </c>
      <c r="O97" s="39">
        <v>23.88</v>
      </c>
    </row>
    <row r="98" spans="1:15" x14ac:dyDescent="0.2">
      <c r="A98" s="37">
        <v>2119970703</v>
      </c>
      <c r="B98" s="37" t="s">
        <v>233</v>
      </c>
      <c r="C98" s="38">
        <v>35632</v>
      </c>
      <c r="D98" s="39">
        <v>7</v>
      </c>
      <c r="F98" s="39">
        <f t="shared" si="3"/>
        <v>2.1335999999999999</v>
      </c>
      <c r="G98" s="39">
        <f t="shared" si="2"/>
        <v>49.079947901107531</v>
      </c>
      <c r="I98" s="39">
        <v>0.1</v>
      </c>
      <c r="K98" s="39">
        <f>(9.81*(LN(I98)))+30.6</f>
        <v>8.0116402377284146</v>
      </c>
      <c r="O98" s="39">
        <v>18.329999999999998</v>
      </c>
    </row>
    <row r="99" spans="1:15" x14ac:dyDescent="0.2">
      <c r="A99" s="37">
        <v>2119970704</v>
      </c>
      <c r="B99" s="37" t="s">
        <v>233</v>
      </c>
      <c r="C99" s="38">
        <v>35638</v>
      </c>
      <c r="D99" s="39">
        <v>7</v>
      </c>
      <c r="F99" s="39">
        <f t="shared" si="3"/>
        <v>2.1335999999999999</v>
      </c>
      <c r="G99" s="39">
        <f t="shared" si="2"/>
        <v>49.079947901107531</v>
      </c>
      <c r="O99" s="39">
        <v>26.66</v>
      </c>
    </row>
    <row r="100" spans="1:15" x14ac:dyDescent="0.2">
      <c r="A100" s="37">
        <v>2119970801</v>
      </c>
      <c r="B100" s="37" t="s">
        <v>233</v>
      </c>
      <c r="C100" s="38">
        <v>35645</v>
      </c>
      <c r="D100" s="39">
        <v>8</v>
      </c>
      <c r="F100" s="39">
        <f t="shared" si="3"/>
        <v>2.4384000000000001</v>
      </c>
      <c r="G100" s="39">
        <f t="shared" si="2"/>
        <v>47.155760533388161</v>
      </c>
      <c r="O100" s="39">
        <v>21.11</v>
      </c>
    </row>
    <row r="101" spans="1:15" x14ac:dyDescent="0.2">
      <c r="A101" s="37">
        <v>2119970802</v>
      </c>
      <c r="B101" s="37" t="s">
        <v>233</v>
      </c>
      <c r="C101" s="38">
        <v>35650</v>
      </c>
      <c r="D101" s="39">
        <v>8</v>
      </c>
      <c r="F101" s="39">
        <f t="shared" si="3"/>
        <v>2.4384000000000001</v>
      </c>
      <c r="G101" s="39">
        <f t="shared" si="2"/>
        <v>47.155760533388161</v>
      </c>
      <c r="O101" s="39">
        <v>18.329999999999998</v>
      </c>
    </row>
    <row r="102" spans="1:15" x14ac:dyDescent="0.2">
      <c r="A102" s="37">
        <v>2119970803</v>
      </c>
      <c r="B102" s="37" t="s">
        <v>233</v>
      </c>
      <c r="C102" s="38">
        <v>35659</v>
      </c>
      <c r="D102" s="39">
        <v>9</v>
      </c>
      <c r="F102" s="39">
        <f t="shared" si="3"/>
        <v>2.7432000000000003</v>
      </c>
      <c r="G102" s="39">
        <f t="shared" si="2"/>
        <v>45.458506989579675</v>
      </c>
      <c r="I102" s="39">
        <v>0.31</v>
      </c>
      <c r="K102" s="39">
        <f>(9.81*(LN(I102)))+30.6</f>
        <v>19.110694951456111</v>
      </c>
      <c r="O102" s="39">
        <v>15.55</v>
      </c>
    </row>
    <row r="103" spans="1:15" x14ac:dyDescent="0.2">
      <c r="A103" s="37">
        <v>2119970804</v>
      </c>
      <c r="B103" s="37" t="s">
        <v>233</v>
      </c>
      <c r="C103" s="38">
        <v>35666</v>
      </c>
      <c r="D103" s="39">
        <v>7</v>
      </c>
      <c r="F103" s="39">
        <f t="shared" si="3"/>
        <v>2.1335999999999999</v>
      </c>
      <c r="G103" s="39">
        <f t="shared" si="2"/>
        <v>49.079947901107531</v>
      </c>
      <c r="O103" s="39">
        <v>15.55</v>
      </c>
    </row>
    <row r="104" spans="1:15" x14ac:dyDescent="0.2">
      <c r="A104" s="37">
        <v>2119970805</v>
      </c>
      <c r="B104" s="37" t="s">
        <v>233</v>
      </c>
      <c r="C104" s="38">
        <v>35673</v>
      </c>
      <c r="D104" s="39">
        <v>7</v>
      </c>
      <c r="F104" s="39">
        <f t="shared" si="3"/>
        <v>2.1335999999999999</v>
      </c>
      <c r="G104" s="39">
        <f t="shared" si="2"/>
        <v>49.079947901107531</v>
      </c>
      <c r="I104" s="39">
        <v>0.1</v>
      </c>
      <c r="K104" s="39">
        <f>(9.81*(LN(I104)))+30.6</f>
        <v>8.0116402377284146</v>
      </c>
      <c r="O104" s="39">
        <v>15.55</v>
      </c>
    </row>
    <row r="105" spans="1:15" x14ac:dyDescent="0.2">
      <c r="A105" s="37">
        <v>2119970901</v>
      </c>
      <c r="B105" s="37" t="s">
        <v>233</v>
      </c>
      <c r="C105" s="38">
        <v>35674</v>
      </c>
      <c r="D105" s="39">
        <v>8</v>
      </c>
      <c r="E105" s="39">
        <f>AVERAGE(D91:D104)</f>
        <v>7</v>
      </c>
      <c r="F105" s="39">
        <f t="shared" si="3"/>
        <v>2.4384000000000001</v>
      </c>
      <c r="G105" s="39">
        <f t="shared" si="2"/>
        <v>47.155760533388161</v>
      </c>
      <c r="H105" s="39">
        <f>AVERAGE(G91:G104)</f>
        <v>49.310483930159641</v>
      </c>
      <c r="J105" s="39">
        <f>AVERAGE(I91:I104)</f>
        <v>0.13499999999999998</v>
      </c>
      <c r="L105" s="39">
        <f>AVERAGE(K91:K104)</f>
        <v>9.8614826900163646</v>
      </c>
      <c r="M105" s="39">
        <f>AVERAGE(L105,H105)</f>
        <v>29.585983310088004</v>
      </c>
      <c r="O105" s="39">
        <v>21.11</v>
      </c>
    </row>
    <row r="106" spans="1:15" x14ac:dyDescent="0.2">
      <c r="A106" s="37">
        <v>2119980501</v>
      </c>
      <c r="B106" s="37" t="s">
        <v>233</v>
      </c>
      <c r="C106" s="38">
        <v>35932</v>
      </c>
      <c r="D106" s="39">
        <v>4</v>
      </c>
      <c r="F106" s="39">
        <f t="shared" si="3"/>
        <v>1.2192000000000001</v>
      </c>
      <c r="G106" s="39">
        <f t="shared" si="2"/>
        <v>57.144011405256975</v>
      </c>
      <c r="I106" s="39">
        <v>0.45</v>
      </c>
      <c r="K106" s="39">
        <f>(9.81*(LN(I106)))+30.6</f>
        <v>22.766639500103661</v>
      </c>
      <c r="O106" s="39"/>
    </row>
    <row r="107" spans="1:15" x14ac:dyDescent="0.2">
      <c r="A107" s="37">
        <v>2119980502</v>
      </c>
      <c r="B107" s="37" t="s">
        <v>233</v>
      </c>
      <c r="C107" s="38">
        <v>35939</v>
      </c>
      <c r="D107" s="39">
        <v>4</v>
      </c>
      <c r="F107" s="39">
        <f t="shared" si="3"/>
        <v>1.2192000000000001</v>
      </c>
      <c r="G107" s="39">
        <f t="shared" si="2"/>
        <v>57.144011405256975</v>
      </c>
      <c r="O107" s="39"/>
    </row>
    <row r="108" spans="1:15" x14ac:dyDescent="0.2">
      <c r="A108" s="37">
        <v>2119980601</v>
      </c>
      <c r="B108" s="37" t="s">
        <v>233</v>
      </c>
      <c r="C108" s="38">
        <v>35949</v>
      </c>
      <c r="D108" s="39">
        <v>6</v>
      </c>
      <c r="F108" s="39">
        <f t="shared" si="3"/>
        <v>1.8288000000000002</v>
      </c>
      <c r="G108" s="39">
        <f t="shared" si="2"/>
        <v>51.301259197418318</v>
      </c>
      <c r="I108" s="39" t="s">
        <v>200</v>
      </c>
      <c r="K108" s="39">
        <v>0</v>
      </c>
      <c r="O108" s="39"/>
    </row>
    <row r="109" spans="1:15" x14ac:dyDescent="0.2">
      <c r="A109" s="37">
        <v>2119980602</v>
      </c>
      <c r="B109" s="37" t="s">
        <v>233</v>
      </c>
      <c r="C109" s="38">
        <v>35953</v>
      </c>
      <c r="D109" s="39">
        <v>6</v>
      </c>
      <c r="F109" s="39">
        <f t="shared" si="3"/>
        <v>1.8288000000000002</v>
      </c>
      <c r="G109" s="39">
        <f t="shared" si="2"/>
        <v>51.301259197418318</v>
      </c>
      <c r="O109" s="39"/>
    </row>
    <row r="110" spans="1:15" x14ac:dyDescent="0.2">
      <c r="A110" s="37">
        <v>2119980603</v>
      </c>
      <c r="B110" s="37" t="s">
        <v>233</v>
      </c>
      <c r="C110" s="38">
        <v>35959</v>
      </c>
      <c r="D110" s="39">
        <v>6</v>
      </c>
      <c r="F110" s="39">
        <f t="shared" si="3"/>
        <v>1.8288000000000002</v>
      </c>
      <c r="G110" s="39">
        <f t="shared" si="2"/>
        <v>51.301259197418318</v>
      </c>
      <c r="I110" s="39">
        <v>0.35</v>
      </c>
      <c r="K110" s="39">
        <f>(9.81*(LN(I110)))+30.6</f>
        <v>20.301244958667972</v>
      </c>
      <c r="O110" s="39"/>
    </row>
    <row r="111" spans="1:15" x14ac:dyDescent="0.2">
      <c r="A111" s="37">
        <v>2119980604</v>
      </c>
      <c r="B111" s="37" t="s">
        <v>233</v>
      </c>
      <c r="C111" s="38">
        <v>35967</v>
      </c>
      <c r="D111" s="39">
        <v>7</v>
      </c>
      <c r="F111" s="39">
        <f t="shared" si="3"/>
        <v>2.1335999999999999</v>
      </c>
      <c r="G111" s="39">
        <f t="shared" si="2"/>
        <v>49.079947901107531</v>
      </c>
      <c r="O111" s="39"/>
    </row>
    <row r="112" spans="1:15" x14ac:dyDescent="0.2">
      <c r="A112" s="37">
        <v>2119980605</v>
      </c>
      <c r="B112" s="37" t="s">
        <v>233</v>
      </c>
      <c r="C112" s="38">
        <v>35974</v>
      </c>
      <c r="D112" s="39">
        <v>7</v>
      </c>
      <c r="F112" s="39">
        <f t="shared" si="3"/>
        <v>2.1335999999999999</v>
      </c>
      <c r="G112" s="39">
        <f t="shared" si="2"/>
        <v>49.079947901107531</v>
      </c>
      <c r="I112" s="39" t="s">
        <v>200</v>
      </c>
      <c r="K112" s="39">
        <v>0</v>
      </c>
      <c r="O112" s="39"/>
    </row>
    <row r="113" spans="1:15" x14ac:dyDescent="0.2">
      <c r="A113" s="37">
        <v>2119980701</v>
      </c>
      <c r="B113" s="37" t="s">
        <v>233</v>
      </c>
      <c r="C113" s="38">
        <v>35981</v>
      </c>
      <c r="D113" s="39">
        <v>7</v>
      </c>
      <c r="F113" s="39">
        <f t="shared" si="3"/>
        <v>2.1335999999999999</v>
      </c>
      <c r="G113" s="39">
        <f t="shared" si="2"/>
        <v>49.079947901107531</v>
      </c>
      <c r="O113" s="39"/>
    </row>
    <row r="114" spans="1:15" x14ac:dyDescent="0.2">
      <c r="A114" s="37">
        <v>2119980702</v>
      </c>
      <c r="B114" s="37" t="s">
        <v>233</v>
      </c>
      <c r="C114" s="38">
        <v>35988</v>
      </c>
      <c r="D114" s="39">
        <v>8</v>
      </c>
      <c r="F114" s="39">
        <f t="shared" si="3"/>
        <v>2.4384000000000001</v>
      </c>
      <c r="G114" s="39">
        <f t="shared" si="2"/>
        <v>47.155760533388161</v>
      </c>
      <c r="I114" s="39">
        <v>0.06</v>
      </c>
      <c r="K114" s="39">
        <f>(9.81*(LN(I114)))+30.6</f>
        <v>3.0004408685840431</v>
      </c>
      <c r="O114" s="39"/>
    </row>
    <row r="115" spans="1:15" x14ac:dyDescent="0.2">
      <c r="A115" s="37">
        <v>2119980703</v>
      </c>
      <c r="B115" s="37" t="s">
        <v>233</v>
      </c>
      <c r="C115" s="38">
        <v>35995</v>
      </c>
      <c r="D115" s="39">
        <v>8</v>
      </c>
      <c r="F115" s="39">
        <f t="shared" si="3"/>
        <v>2.4384000000000001</v>
      </c>
      <c r="G115" s="39">
        <f t="shared" si="2"/>
        <v>47.155760533388161</v>
      </c>
      <c r="O115" s="39"/>
    </row>
    <row r="116" spans="1:15" x14ac:dyDescent="0.2">
      <c r="A116" s="37">
        <v>2119980704</v>
      </c>
      <c r="B116" s="37" t="s">
        <v>233</v>
      </c>
      <c r="C116" s="38">
        <v>36002</v>
      </c>
      <c r="D116" s="39">
        <v>8</v>
      </c>
      <c r="F116" s="39">
        <f t="shared" si="3"/>
        <v>2.4384000000000001</v>
      </c>
      <c r="G116" s="39">
        <f t="shared" si="2"/>
        <v>47.155760533388161</v>
      </c>
      <c r="I116" s="39" t="s">
        <v>200</v>
      </c>
      <c r="K116" s="39">
        <v>0</v>
      </c>
      <c r="O116" s="39"/>
    </row>
    <row r="117" spans="1:15" x14ac:dyDescent="0.2">
      <c r="A117" s="37">
        <v>2119980801</v>
      </c>
      <c r="B117" s="37" t="s">
        <v>233</v>
      </c>
      <c r="C117" s="38">
        <v>36009</v>
      </c>
      <c r="D117" s="39">
        <v>7</v>
      </c>
      <c r="F117" s="39">
        <f t="shared" si="3"/>
        <v>2.1335999999999999</v>
      </c>
      <c r="G117" s="39">
        <f t="shared" si="2"/>
        <v>49.079947901107531</v>
      </c>
      <c r="O117" s="39"/>
    </row>
    <row r="118" spans="1:15" x14ac:dyDescent="0.2">
      <c r="A118" s="37">
        <v>2119980802</v>
      </c>
      <c r="B118" s="37" t="s">
        <v>233</v>
      </c>
      <c r="C118" s="38">
        <v>36016</v>
      </c>
      <c r="D118" s="39">
        <v>7</v>
      </c>
      <c r="F118" s="39">
        <f t="shared" si="3"/>
        <v>2.1335999999999999</v>
      </c>
      <c r="G118" s="39">
        <f t="shared" si="2"/>
        <v>49.079947901107531</v>
      </c>
      <c r="I118" s="39" t="s">
        <v>200</v>
      </c>
      <c r="K118" s="39">
        <v>0</v>
      </c>
      <c r="O118" s="39"/>
    </row>
    <row r="119" spans="1:15" x14ac:dyDescent="0.2">
      <c r="A119" s="37">
        <v>2119980803</v>
      </c>
      <c r="B119" s="37" t="s">
        <v>233</v>
      </c>
      <c r="C119" s="38">
        <v>36023</v>
      </c>
      <c r="D119" s="39">
        <v>8</v>
      </c>
      <c r="F119" s="39">
        <f t="shared" si="3"/>
        <v>2.4384000000000001</v>
      </c>
      <c r="G119" s="39">
        <f t="shared" si="2"/>
        <v>47.155760533388161</v>
      </c>
      <c r="O119" s="39"/>
    </row>
    <row r="120" spans="1:15" x14ac:dyDescent="0.2">
      <c r="A120" s="37">
        <v>2119980804</v>
      </c>
      <c r="B120" s="37" t="s">
        <v>233</v>
      </c>
      <c r="C120" s="38">
        <v>36030</v>
      </c>
      <c r="D120" s="39">
        <v>6</v>
      </c>
      <c r="F120" s="39">
        <f t="shared" si="3"/>
        <v>1.8288000000000002</v>
      </c>
      <c r="G120" s="39">
        <f t="shared" si="2"/>
        <v>51.301259197418318</v>
      </c>
      <c r="I120" s="39" t="s">
        <v>200</v>
      </c>
      <c r="K120" s="39">
        <v>0</v>
      </c>
      <c r="O120" s="39"/>
    </row>
    <row r="121" spans="1:15" x14ac:dyDescent="0.2">
      <c r="A121" s="37">
        <v>2119980805</v>
      </c>
      <c r="B121" s="37" t="s">
        <v>233</v>
      </c>
      <c r="C121" s="38">
        <v>36037</v>
      </c>
      <c r="D121" s="39">
        <v>6</v>
      </c>
      <c r="E121" s="39">
        <f>AVERAGE(D108:D121)</f>
        <v>6.9285714285714288</v>
      </c>
      <c r="F121" s="39">
        <f t="shared" si="3"/>
        <v>1.8288000000000002</v>
      </c>
      <c r="G121" s="39">
        <f t="shared" si="2"/>
        <v>51.301259197418318</v>
      </c>
      <c r="H121" s="39">
        <f>AVERAGE(G108:G121)</f>
        <v>49.323505544727269</v>
      </c>
      <c r="J121" s="39">
        <f>AVERAGE(I108:I121)</f>
        <v>0.20499999999999999</v>
      </c>
      <c r="L121" s="39">
        <f>AVERAGE(K108:K121)</f>
        <v>3.3288122610360023</v>
      </c>
      <c r="M121" s="39">
        <f>AVERAGE(L121,H121)</f>
        <v>26.326158902881634</v>
      </c>
      <c r="O121" s="39"/>
    </row>
    <row r="122" spans="1:15" x14ac:dyDescent="0.2">
      <c r="A122" s="37">
        <v>2119990501</v>
      </c>
      <c r="B122" s="37" t="s">
        <v>233</v>
      </c>
      <c r="C122" s="38">
        <v>36309</v>
      </c>
      <c r="D122" s="39">
        <v>3</v>
      </c>
      <c r="F122" s="39">
        <f t="shared" si="3"/>
        <v>0.9144000000000001</v>
      </c>
      <c r="G122" s="39">
        <f t="shared" si="2"/>
        <v>61.289510069287132</v>
      </c>
      <c r="O122" s="39"/>
    </row>
    <row r="123" spans="1:15" x14ac:dyDescent="0.2">
      <c r="A123" s="37">
        <v>2119990601</v>
      </c>
      <c r="B123" s="37" t="s">
        <v>233</v>
      </c>
      <c r="C123" s="38">
        <v>36316</v>
      </c>
      <c r="D123" s="39">
        <v>4</v>
      </c>
      <c r="F123" s="39">
        <f t="shared" si="3"/>
        <v>1.2192000000000001</v>
      </c>
      <c r="G123" s="39">
        <f t="shared" si="2"/>
        <v>57.144011405256975</v>
      </c>
      <c r="O123" s="39"/>
    </row>
    <row r="124" spans="1:15" x14ac:dyDescent="0.2">
      <c r="A124" s="37">
        <v>2119990602</v>
      </c>
      <c r="B124" s="37" t="s">
        <v>233</v>
      </c>
      <c r="C124" s="38">
        <v>36325</v>
      </c>
      <c r="D124" s="39">
        <v>5</v>
      </c>
      <c r="F124" s="39">
        <f t="shared" si="3"/>
        <v>1.524</v>
      </c>
      <c r="G124" s="39">
        <f t="shared" si="2"/>
        <v>53.928512830819209</v>
      </c>
      <c r="O124" s="39"/>
    </row>
    <row r="125" spans="1:15" x14ac:dyDescent="0.2">
      <c r="A125" s="37">
        <v>2119990603</v>
      </c>
      <c r="B125" s="37" t="s">
        <v>233</v>
      </c>
      <c r="C125" s="38">
        <v>36330</v>
      </c>
      <c r="D125" s="39">
        <v>6</v>
      </c>
      <c r="F125" s="39">
        <f t="shared" si="3"/>
        <v>1.8288000000000002</v>
      </c>
      <c r="G125" s="39">
        <f t="shared" si="2"/>
        <v>51.301259197418318</v>
      </c>
      <c r="O125" s="39"/>
    </row>
    <row r="126" spans="1:15" x14ac:dyDescent="0.2">
      <c r="A126" s="37">
        <v>2119990604</v>
      </c>
      <c r="B126" s="37" t="s">
        <v>233</v>
      </c>
      <c r="C126" s="38">
        <v>36337</v>
      </c>
      <c r="D126" s="39">
        <v>7</v>
      </c>
      <c r="F126" s="39">
        <f t="shared" si="3"/>
        <v>2.1335999999999999</v>
      </c>
      <c r="G126" s="39">
        <f t="shared" si="2"/>
        <v>49.079947901107531</v>
      </c>
      <c r="O126" s="39"/>
    </row>
    <row r="127" spans="1:15" x14ac:dyDescent="0.2">
      <c r="A127" s="37">
        <v>2119990605</v>
      </c>
      <c r="B127" s="37" t="s">
        <v>233</v>
      </c>
      <c r="C127" s="38">
        <v>36339</v>
      </c>
      <c r="D127" s="39">
        <v>8</v>
      </c>
      <c r="F127" s="39">
        <f t="shared" si="3"/>
        <v>2.4384000000000001</v>
      </c>
      <c r="G127" s="39">
        <f t="shared" si="2"/>
        <v>47.155760533388161</v>
      </c>
      <c r="O127" s="39"/>
    </row>
    <row r="128" spans="1:15" x14ac:dyDescent="0.2">
      <c r="A128" s="37">
        <v>2119990701</v>
      </c>
      <c r="B128" s="37" t="s">
        <v>233</v>
      </c>
      <c r="C128" s="38">
        <v>36344</v>
      </c>
      <c r="D128" s="39">
        <v>8</v>
      </c>
      <c r="F128" s="39">
        <f t="shared" si="3"/>
        <v>2.4384000000000001</v>
      </c>
      <c r="G128" s="39">
        <f t="shared" si="2"/>
        <v>47.155760533388161</v>
      </c>
      <c r="O128" s="39"/>
    </row>
    <row r="129" spans="1:16" x14ac:dyDescent="0.2">
      <c r="A129" s="37">
        <v>2119990702</v>
      </c>
      <c r="B129" s="37" t="s">
        <v>233</v>
      </c>
      <c r="C129" s="38">
        <v>36352</v>
      </c>
      <c r="D129" s="39">
        <v>8</v>
      </c>
      <c r="F129" s="39">
        <f t="shared" si="3"/>
        <v>2.4384000000000001</v>
      </c>
      <c r="G129" s="39">
        <f t="shared" si="2"/>
        <v>47.155760533388161</v>
      </c>
      <c r="O129" s="39"/>
    </row>
    <row r="130" spans="1:16" x14ac:dyDescent="0.2">
      <c r="A130" s="37">
        <v>2119990703</v>
      </c>
      <c r="B130" s="37" t="s">
        <v>233</v>
      </c>
      <c r="C130" s="38">
        <v>36358</v>
      </c>
      <c r="D130" s="39">
        <v>6</v>
      </c>
      <c r="F130" s="39">
        <f t="shared" si="3"/>
        <v>1.8288000000000002</v>
      </c>
      <c r="G130" s="39">
        <f t="shared" si="2"/>
        <v>51.301259197418318</v>
      </c>
      <c r="O130" s="39"/>
    </row>
    <row r="131" spans="1:16" x14ac:dyDescent="0.2">
      <c r="A131" s="37">
        <v>2119990704</v>
      </c>
      <c r="B131" s="37" t="s">
        <v>233</v>
      </c>
      <c r="C131" s="38">
        <v>36365</v>
      </c>
      <c r="D131" s="39">
        <v>5</v>
      </c>
      <c r="F131" s="39">
        <f t="shared" si="3"/>
        <v>1.524</v>
      </c>
      <c r="G131" s="39">
        <f t="shared" si="2"/>
        <v>53.928512830819209</v>
      </c>
      <c r="O131" s="39"/>
    </row>
    <row r="132" spans="1:16" x14ac:dyDescent="0.2">
      <c r="A132" s="37">
        <v>2119990705</v>
      </c>
      <c r="B132" s="37" t="s">
        <v>233</v>
      </c>
      <c r="C132" s="38">
        <v>36372</v>
      </c>
      <c r="D132" s="39">
        <v>4</v>
      </c>
      <c r="F132" s="39">
        <f t="shared" si="3"/>
        <v>1.2192000000000001</v>
      </c>
      <c r="G132" s="39">
        <f t="shared" si="2"/>
        <v>57.144011405256975</v>
      </c>
      <c r="O132" s="39"/>
    </row>
    <row r="133" spans="1:16" x14ac:dyDescent="0.2">
      <c r="A133" s="37">
        <v>2119990801</v>
      </c>
      <c r="B133" s="37" t="s">
        <v>233</v>
      </c>
      <c r="C133" s="38">
        <v>36380</v>
      </c>
      <c r="D133" s="39">
        <v>4</v>
      </c>
      <c r="F133" s="39">
        <f t="shared" si="3"/>
        <v>1.2192000000000001</v>
      </c>
      <c r="G133" s="39">
        <f t="shared" si="2"/>
        <v>57.144011405256975</v>
      </c>
      <c r="O133" s="39"/>
    </row>
    <row r="134" spans="1:16" x14ac:dyDescent="0.2">
      <c r="A134" s="37">
        <v>2119990802</v>
      </c>
      <c r="B134" s="37" t="s">
        <v>233</v>
      </c>
      <c r="C134" s="38">
        <v>36387</v>
      </c>
      <c r="D134" s="39">
        <v>4</v>
      </c>
      <c r="F134" s="39">
        <f t="shared" si="3"/>
        <v>1.2192000000000001</v>
      </c>
      <c r="G134" s="39">
        <f t="shared" si="2"/>
        <v>57.144011405256975</v>
      </c>
      <c r="O134" s="39"/>
    </row>
    <row r="135" spans="1:16" x14ac:dyDescent="0.2">
      <c r="A135" s="37">
        <v>2119990803</v>
      </c>
      <c r="B135" s="37" t="s">
        <v>233</v>
      </c>
      <c r="C135" s="38">
        <v>36394</v>
      </c>
      <c r="D135" s="39">
        <v>6</v>
      </c>
      <c r="F135" s="39">
        <f t="shared" si="3"/>
        <v>1.8288000000000002</v>
      </c>
      <c r="G135" s="39">
        <f t="shared" si="2"/>
        <v>51.301259197418318</v>
      </c>
      <c r="O135" s="39"/>
    </row>
    <row r="136" spans="1:16" x14ac:dyDescent="0.2">
      <c r="A136" s="37">
        <v>2119990804</v>
      </c>
      <c r="B136" s="37" t="s">
        <v>233</v>
      </c>
      <c r="C136" s="38">
        <v>36401</v>
      </c>
      <c r="D136" s="39">
        <v>5</v>
      </c>
      <c r="F136" s="39">
        <f t="shared" si="3"/>
        <v>1.524</v>
      </c>
      <c r="G136" s="39">
        <f t="shared" si="2"/>
        <v>53.928512830819209</v>
      </c>
      <c r="O136" s="39"/>
    </row>
    <row r="137" spans="1:16" x14ac:dyDescent="0.2">
      <c r="A137" s="37">
        <v>2119990901</v>
      </c>
      <c r="B137" s="37" t="s">
        <v>233</v>
      </c>
      <c r="C137" s="38">
        <v>36408</v>
      </c>
      <c r="D137" s="39">
        <v>6</v>
      </c>
      <c r="F137" s="39">
        <f t="shared" si="3"/>
        <v>1.8288000000000002</v>
      </c>
      <c r="G137" s="39">
        <f t="shared" si="2"/>
        <v>51.301259197418318</v>
      </c>
      <c r="O137" s="39"/>
    </row>
    <row r="138" spans="1:16" x14ac:dyDescent="0.2">
      <c r="A138" s="37">
        <v>2119991001</v>
      </c>
      <c r="B138" s="37" t="s">
        <v>233</v>
      </c>
      <c r="C138" s="38">
        <v>36444</v>
      </c>
      <c r="E138" s="39">
        <f>AVERAGE(D123:D136)</f>
        <v>5.7142857142857144</v>
      </c>
      <c r="H138" s="39">
        <f>AVERAGE(G123:G136)</f>
        <v>52.486613657643737</v>
      </c>
      <c r="I138" s="39">
        <v>14.6</v>
      </c>
      <c r="O138" s="39"/>
      <c r="P138" s="37" t="s">
        <v>633</v>
      </c>
    </row>
    <row r="139" spans="1:16" x14ac:dyDescent="0.2">
      <c r="A139" s="37">
        <v>2120000601</v>
      </c>
      <c r="B139" s="37" t="s">
        <v>233</v>
      </c>
      <c r="C139" s="38">
        <v>36688</v>
      </c>
      <c r="D139" s="39">
        <v>2</v>
      </c>
      <c r="F139" s="39">
        <f t="shared" si="3"/>
        <v>0.60960000000000003</v>
      </c>
      <c r="G139" s="39">
        <f t="shared" si="2"/>
        <v>67.13226227712579</v>
      </c>
      <c r="O139" s="39">
        <v>30.55</v>
      </c>
    </row>
    <row r="140" spans="1:16" x14ac:dyDescent="0.2">
      <c r="A140" s="37">
        <v>2120000602</v>
      </c>
      <c r="B140" s="37" t="s">
        <v>233</v>
      </c>
      <c r="C140" s="38">
        <v>36695</v>
      </c>
      <c r="D140" s="39">
        <v>2</v>
      </c>
      <c r="F140" s="39">
        <f t="shared" si="3"/>
        <v>0.60960000000000003</v>
      </c>
      <c r="G140" s="39">
        <f t="shared" si="2"/>
        <v>67.13226227712579</v>
      </c>
      <c r="I140" s="39">
        <v>0.27</v>
      </c>
      <c r="K140" s="39">
        <f>(9.81*(LN(I140)))+30.6</f>
        <v>17.755440130959293</v>
      </c>
      <c r="O140" s="39">
        <v>21.11</v>
      </c>
    </row>
    <row r="141" spans="1:16" x14ac:dyDescent="0.2">
      <c r="A141" s="37">
        <v>2120000603</v>
      </c>
      <c r="B141" s="37" t="s">
        <v>233</v>
      </c>
      <c r="C141" s="38">
        <v>36701</v>
      </c>
      <c r="D141" s="39">
        <v>2</v>
      </c>
      <c r="F141" s="39">
        <f t="shared" si="3"/>
        <v>0.60960000000000003</v>
      </c>
      <c r="G141" s="39">
        <f t="shared" si="2"/>
        <v>67.13226227712579</v>
      </c>
      <c r="O141" s="39">
        <v>26.66</v>
      </c>
    </row>
    <row r="142" spans="1:16" x14ac:dyDescent="0.2">
      <c r="A142" s="37">
        <v>2120000701</v>
      </c>
      <c r="B142" s="37" t="s">
        <v>233</v>
      </c>
      <c r="C142" s="38">
        <v>36709</v>
      </c>
      <c r="D142" s="39">
        <v>3</v>
      </c>
      <c r="F142" s="39">
        <f t="shared" si="3"/>
        <v>0.9144000000000001</v>
      </c>
      <c r="G142" s="39">
        <f t="shared" si="2"/>
        <v>61.289510069287132</v>
      </c>
      <c r="O142" s="39">
        <v>24.44</v>
      </c>
    </row>
    <row r="143" spans="1:16" x14ac:dyDescent="0.2">
      <c r="A143" s="37">
        <v>2120000702</v>
      </c>
      <c r="B143" s="37" t="s">
        <v>233</v>
      </c>
      <c r="C143" s="38">
        <v>36716</v>
      </c>
      <c r="D143" s="39">
        <v>4</v>
      </c>
      <c r="F143" s="39">
        <f t="shared" si="3"/>
        <v>1.2192000000000001</v>
      </c>
      <c r="G143" s="39">
        <f t="shared" si="2"/>
        <v>57.144011405256975</v>
      </c>
      <c r="O143" s="39">
        <v>27.77</v>
      </c>
    </row>
    <row r="144" spans="1:16" x14ac:dyDescent="0.2">
      <c r="A144" s="37">
        <v>2120000703</v>
      </c>
      <c r="B144" s="37" t="s">
        <v>233</v>
      </c>
      <c r="C144" s="38">
        <v>36722</v>
      </c>
      <c r="D144" s="39">
        <v>5</v>
      </c>
      <c r="F144" s="39">
        <f t="shared" si="3"/>
        <v>1.524</v>
      </c>
      <c r="G144" s="39">
        <f t="shared" si="2"/>
        <v>53.928512830819209</v>
      </c>
      <c r="I144" s="39">
        <v>0.04</v>
      </c>
      <c r="K144" s="39">
        <f>(9.81*(LN(I144)))+30.6</f>
        <v>-0.97717184195704831</v>
      </c>
      <c r="O144" s="39">
        <v>23.88</v>
      </c>
    </row>
    <row r="145" spans="1:16" x14ac:dyDescent="0.2">
      <c r="A145" s="37">
        <v>2120000704</v>
      </c>
      <c r="B145" s="37" t="s">
        <v>233</v>
      </c>
      <c r="C145" s="38">
        <v>36729</v>
      </c>
      <c r="D145" s="39">
        <v>5</v>
      </c>
      <c r="F145" s="39">
        <f t="shared" si="3"/>
        <v>1.524</v>
      </c>
      <c r="G145" s="39">
        <f t="shared" si="2"/>
        <v>53.928512830819209</v>
      </c>
      <c r="O145" s="39">
        <v>27.77</v>
      </c>
    </row>
    <row r="146" spans="1:16" x14ac:dyDescent="0.2">
      <c r="A146" s="37">
        <v>2120000705</v>
      </c>
      <c r="B146" s="37" t="s">
        <v>233</v>
      </c>
      <c r="C146" s="38">
        <v>36736</v>
      </c>
      <c r="D146" s="39">
        <v>6</v>
      </c>
      <c r="F146" s="39">
        <f t="shared" si="3"/>
        <v>1.8288000000000002</v>
      </c>
      <c r="G146" s="39">
        <f t="shared" si="2"/>
        <v>51.301259197418318</v>
      </c>
      <c r="I146" s="39">
        <v>0.02</v>
      </c>
      <c r="K146" s="39">
        <f>(9.81*(LN(I146)))+30.6</f>
        <v>-7.776945683250112</v>
      </c>
      <c r="O146" s="39">
        <v>28.88</v>
      </c>
    </row>
    <row r="147" spans="1:16" x14ac:dyDescent="0.2">
      <c r="A147" s="37">
        <v>2120000801</v>
      </c>
      <c r="B147" s="37" t="s">
        <v>233</v>
      </c>
      <c r="C147" s="38">
        <v>36743</v>
      </c>
      <c r="D147" s="39">
        <v>6</v>
      </c>
      <c r="F147" s="39">
        <f t="shared" si="3"/>
        <v>1.8288000000000002</v>
      </c>
      <c r="G147" s="39">
        <f t="shared" si="2"/>
        <v>51.301259197418318</v>
      </c>
      <c r="O147" s="39">
        <v>27.77</v>
      </c>
    </row>
    <row r="148" spans="1:16" x14ac:dyDescent="0.2">
      <c r="A148" s="37">
        <v>2120000802</v>
      </c>
      <c r="B148" s="37" t="s">
        <v>233</v>
      </c>
      <c r="C148" s="38">
        <v>36750</v>
      </c>
      <c r="D148" s="39">
        <v>6</v>
      </c>
      <c r="F148" s="39">
        <f t="shared" si="3"/>
        <v>1.8288000000000002</v>
      </c>
      <c r="G148" s="39">
        <f t="shared" si="2"/>
        <v>51.301259197418318</v>
      </c>
      <c r="I148" s="39">
        <v>0.17</v>
      </c>
      <c r="K148" s="39">
        <f>(9.81*(LN(I148)))+30.6</f>
        <v>13.217103380648304</v>
      </c>
      <c r="O148" s="39">
        <v>23.88</v>
      </c>
    </row>
    <row r="149" spans="1:16" x14ac:dyDescent="0.2">
      <c r="A149" s="37">
        <v>2120000803</v>
      </c>
      <c r="B149" s="37" t="s">
        <v>233</v>
      </c>
      <c r="C149" s="38">
        <v>36757</v>
      </c>
      <c r="D149" s="39">
        <v>6</v>
      </c>
      <c r="F149" s="39">
        <f t="shared" si="3"/>
        <v>1.8288000000000002</v>
      </c>
      <c r="G149" s="39">
        <f t="shared" si="2"/>
        <v>51.301259197418318</v>
      </c>
      <c r="O149" s="39">
        <v>23.88</v>
      </c>
    </row>
    <row r="150" spans="1:16" x14ac:dyDescent="0.2">
      <c r="A150" s="37">
        <v>2120000804</v>
      </c>
      <c r="B150" s="37" t="s">
        <v>233</v>
      </c>
      <c r="C150" s="38">
        <v>36765</v>
      </c>
      <c r="D150" s="39">
        <v>6</v>
      </c>
      <c r="F150" s="39">
        <f t="shared" si="3"/>
        <v>1.8288000000000002</v>
      </c>
      <c r="G150" s="39">
        <f t="shared" si="2"/>
        <v>51.301259197418318</v>
      </c>
      <c r="O150" s="39">
        <v>26.66</v>
      </c>
    </row>
    <row r="151" spans="1:16" x14ac:dyDescent="0.2">
      <c r="A151" s="37">
        <v>2120000901</v>
      </c>
      <c r="B151" s="37" t="s">
        <v>233</v>
      </c>
      <c r="C151" s="38">
        <v>36772</v>
      </c>
      <c r="D151" s="39">
        <v>6</v>
      </c>
      <c r="E151" s="39">
        <f>AVERAGE(D139:D150)</f>
        <v>4.416666666666667</v>
      </c>
      <c r="F151" s="39">
        <f t="shared" si="3"/>
        <v>1.8288000000000002</v>
      </c>
      <c r="G151" s="39">
        <f t="shared" si="2"/>
        <v>51.301259197418318</v>
      </c>
      <c r="H151" s="39">
        <f>AVERAGE(G139:G150)</f>
        <v>57.01613582955428</v>
      </c>
      <c r="J151" s="39">
        <f>AVERAGE(I139:I150)</f>
        <v>0.125</v>
      </c>
      <c r="L151" s="39">
        <f>AVERAGE(K139:K150)</f>
        <v>5.5546064966001092</v>
      </c>
      <c r="M151" s="39">
        <f>AVERAGE(L151,H151)</f>
        <v>31.285371163077194</v>
      </c>
      <c r="O151" s="39">
        <v>21.11</v>
      </c>
    </row>
    <row r="152" spans="1:16" x14ac:dyDescent="0.2">
      <c r="A152" s="37">
        <v>2120060702</v>
      </c>
      <c r="B152" s="37" t="s">
        <v>233</v>
      </c>
      <c r="C152" s="38">
        <v>38912</v>
      </c>
      <c r="D152" s="39">
        <v>5</v>
      </c>
      <c r="F152" s="39">
        <f t="shared" si="3"/>
        <v>1.524</v>
      </c>
      <c r="G152" s="39">
        <f t="shared" si="2"/>
        <v>53.928512830819209</v>
      </c>
      <c r="O152" s="39"/>
    </row>
    <row r="153" spans="1:16" x14ac:dyDescent="0.2">
      <c r="A153" s="37">
        <v>2120060704</v>
      </c>
      <c r="B153" s="37" t="s">
        <v>233</v>
      </c>
      <c r="C153" s="38">
        <v>38925</v>
      </c>
      <c r="D153" s="39">
        <v>4.5</v>
      </c>
      <c r="F153" s="39">
        <f t="shared" si="3"/>
        <v>1.3716000000000002</v>
      </c>
      <c r="G153" s="39">
        <f t="shared" si="2"/>
        <v>55.446757861448489</v>
      </c>
      <c r="O153" s="39"/>
    </row>
    <row r="154" spans="1:16" x14ac:dyDescent="0.2">
      <c r="A154" s="37">
        <v>2120060801</v>
      </c>
      <c r="B154" s="37" t="s">
        <v>233</v>
      </c>
      <c r="C154" s="38">
        <v>38932</v>
      </c>
      <c r="D154" s="39">
        <v>5</v>
      </c>
      <c r="F154" s="39">
        <f t="shared" si="3"/>
        <v>1.524</v>
      </c>
      <c r="G154" s="39">
        <f t="shared" si="2"/>
        <v>53.928512830819209</v>
      </c>
      <c r="O154" s="39"/>
    </row>
    <row r="155" spans="1:16" x14ac:dyDescent="0.2">
      <c r="A155" s="37">
        <v>2120060802</v>
      </c>
      <c r="B155" s="37" t="s">
        <v>233</v>
      </c>
      <c r="C155" s="38">
        <v>38945</v>
      </c>
      <c r="D155" s="39">
        <v>4.5</v>
      </c>
      <c r="F155" s="39">
        <f t="shared" si="3"/>
        <v>1.3716000000000002</v>
      </c>
      <c r="G155" s="39">
        <f t="shared" si="2"/>
        <v>55.446757861448489</v>
      </c>
      <c r="O155" s="39"/>
    </row>
    <row r="156" spans="1:16" x14ac:dyDescent="0.2">
      <c r="A156" s="37">
        <v>2120060804</v>
      </c>
      <c r="B156" s="37" t="s">
        <v>233</v>
      </c>
      <c r="C156" s="38">
        <v>38960</v>
      </c>
      <c r="D156" s="39">
        <v>4</v>
      </c>
      <c r="F156" s="39">
        <f t="shared" si="3"/>
        <v>1.2192000000000001</v>
      </c>
      <c r="G156" s="39">
        <f t="shared" si="2"/>
        <v>57.144011405256975</v>
      </c>
      <c r="O156" s="39"/>
      <c r="P156" s="37" t="s">
        <v>633</v>
      </c>
    </row>
    <row r="157" spans="1:16" x14ac:dyDescent="0.2">
      <c r="A157" s="37">
        <v>2120070701</v>
      </c>
      <c r="B157" s="37" t="s">
        <v>233</v>
      </c>
      <c r="C157" s="38">
        <v>39270</v>
      </c>
      <c r="D157" s="39">
        <v>6.5</v>
      </c>
      <c r="F157" s="39">
        <f t="shared" si="3"/>
        <v>1.9812000000000001</v>
      </c>
      <c r="G157" s="39">
        <f t="shared" si="2"/>
        <v>50.147843779842667</v>
      </c>
      <c r="I157" s="39">
        <v>0.38</v>
      </c>
      <c r="K157" s="39">
        <f>(9.81*(LN(I157)))+30.6</f>
        <v>21.108000702372671</v>
      </c>
      <c r="N157" s="39">
        <v>21</v>
      </c>
      <c r="O157" s="39"/>
      <c r="P157" s="37" t="s">
        <v>728</v>
      </c>
    </row>
    <row r="158" spans="1:16" x14ac:dyDescent="0.2">
      <c r="A158" s="37">
        <v>2120070702</v>
      </c>
      <c r="B158" s="37" t="s">
        <v>233</v>
      </c>
      <c r="C158" s="38">
        <v>39276</v>
      </c>
      <c r="D158" s="39">
        <v>6</v>
      </c>
      <c r="F158" s="39">
        <f t="shared" si="3"/>
        <v>1.8288000000000002</v>
      </c>
      <c r="G158" s="39">
        <f t="shared" si="2"/>
        <v>51.301259197418318</v>
      </c>
      <c r="I158" s="39">
        <v>1.1000000000000001</v>
      </c>
      <c r="K158" s="39">
        <f>(9.81*(LN(I158)))+30.6</f>
        <v>31.534992863880429</v>
      </c>
      <c r="N158" s="39">
        <v>19</v>
      </c>
      <c r="O158" s="39"/>
      <c r="P158" s="37" t="s">
        <v>728</v>
      </c>
    </row>
    <row r="159" spans="1:16" x14ac:dyDescent="0.2">
      <c r="A159" s="37">
        <v>2120070703</v>
      </c>
      <c r="B159" s="37" t="s">
        <v>233</v>
      </c>
      <c r="C159" s="38">
        <v>39284</v>
      </c>
      <c r="D159" s="39">
        <v>8.5</v>
      </c>
      <c r="F159" s="39">
        <f t="shared" si="3"/>
        <v>2.5908000000000002</v>
      </c>
      <c r="G159" s="39">
        <f t="shared" si="2"/>
        <v>46.28215973301333</v>
      </c>
      <c r="I159" s="39">
        <v>0.23</v>
      </c>
      <c r="K159" s="39">
        <f>(9.81*(LN(I159)))+30.6</f>
        <v>16.182478733721783</v>
      </c>
      <c r="N159" s="39">
        <v>23</v>
      </c>
      <c r="O159" s="39"/>
      <c r="P159" s="37" t="s">
        <v>644</v>
      </c>
    </row>
    <row r="160" spans="1:16" x14ac:dyDescent="0.2">
      <c r="A160" s="37">
        <v>2120070704</v>
      </c>
      <c r="B160" s="37" t="s">
        <v>233</v>
      </c>
      <c r="C160" s="38">
        <v>39293</v>
      </c>
      <c r="D160" s="39">
        <v>6.67</v>
      </c>
      <c r="F160" s="39">
        <f t="shared" si="3"/>
        <v>2.0330159999999999</v>
      </c>
      <c r="G160" s="39">
        <f t="shared" si="2"/>
        <v>49.775810967438858</v>
      </c>
      <c r="I160" s="39">
        <v>0.73</v>
      </c>
      <c r="K160" s="39">
        <f>(9.81*(LN(I160)))+30.6</f>
        <v>27.512687593122543</v>
      </c>
      <c r="N160" s="39">
        <v>25</v>
      </c>
      <c r="O160" s="39"/>
      <c r="P160" s="37" t="s">
        <v>644</v>
      </c>
    </row>
    <row r="161" spans="1:16" x14ac:dyDescent="0.2">
      <c r="A161" s="37">
        <v>2120070801</v>
      </c>
      <c r="B161" s="37" t="s">
        <v>233</v>
      </c>
      <c r="C161" s="38">
        <v>39302</v>
      </c>
      <c r="D161" s="39">
        <v>6.17</v>
      </c>
      <c r="F161" s="39">
        <f t="shared" si="3"/>
        <v>1.8806160000000001</v>
      </c>
      <c r="G161" s="39">
        <f t="shared" si="2"/>
        <v>50.898652894606357</v>
      </c>
      <c r="N161" s="39">
        <v>26</v>
      </c>
      <c r="O161" s="39"/>
      <c r="P161" s="37" t="s">
        <v>644</v>
      </c>
    </row>
    <row r="162" spans="1:16" x14ac:dyDescent="0.2">
      <c r="A162" s="37">
        <v>2120070802</v>
      </c>
      <c r="B162" s="37" t="s">
        <v>233</v>
      </c>
      <c r="C162" s="38">
        <v>39313</v>
      </c>
      <c r="D162" s="39">
        <v>5</v>
      </c>
      <c r="F162" s="39">
        <f t="shared" si="3"/>
        <v>1.524</v>
      </c>
      <c r="G162" s="39">
        <f t="shared" si="2"/>
        <v>53.928512830819209</v>
      </c>
      <c r="I162" s="39">
        <v>0.02</v>
      </c>
      <c r="K162" s="39">
        <f>(9.81*(LN(I162)))+30.6</f>
        <v>-7.776945683250112</v>
      </c>
      <c r="N162" s="39">
        <v>19</v>
      </c>
      <c r="O162" s="39"/>
      <c r="P162" s="37" t="s">
        <v>451</v>
      </c>
    </row>
    <row r="163" spans="1:16" x14ac:dyDescent="0.2">
      <c r="A163" s="37">
        <v>2120070901</v>
      </c>
      <c r="B163" s="37" t="s">
        <v>233</v>
      </c>
      <c r="C163" s="38">
        <v>39326</v>
      </c>
      <c r="D163" s="39">
        <v>4.67</v>
      </c>
      <c r="F163" s="39">
        <f t="shared" si="3"/>
        <v>1.423416</v>
      </c>
      <c r="G163" s="39">
        <f t="shared" si="2"/>
        <v>54.91241092607418</v>
      </c>
      <c r="I163" s="39">
        <v>0.3</v>
      </c>
      <c r="K163" s="39">
        <f>(9.81*(LN(I163)))+30.6</f>
        <v>18.78902678956257</v>
      </c>
      <c r="N163" s="39">
        <v>22</v>
      </c>
      <c r="O163" s="39"/>
      <c r="P163" s="37" t="s">
        <v>451</v>
      </c>
    </row>
    <row r="164" spans="1:16" x14ac:dyDescent="0.2">
      <c r="A164" s="37">
        <v>2120080701</v>
      </c>
      <c r="B164" s="37" t="s">
        <v>233</v>
      </c>
      <c r="C164" s="38">
        <v>39636</v>
      </c>
      <c r="D164" s="39">
        <v>6.5</v>
      </c>
      <c r="F164" s="39">
        <f t="shared" si="3"/>
        <v>1.9812000000000001</v>
      </c>
      <c r="G164" s="39">
        <f t="shared" si="2"/>
        <v>50.147843779842667</v>
      </c>
      <c r="I164" s="39">
        <v>1.27</v>
      </c>
      <c r="K164" s="39">
        <f>(9.81*(LN(I164)))+30.6</f>
        <v>32.944755793615606</v>
      </c>
      <c r="N164" s="39">
        <v>24</v>
      </c>
      <c r="O164" s="39">
        <v>25.56</v>
      </c>
      <c r="P164" s="37" t="s">
        <v>885</v>
      </c>
    </row>
    <row r="165" spans="1:16" x14ac:dyDescent="0.2">
      <c r="A165" s="37">
        <v>2120080702</v>
      </c>
      <c r="B165" s="37" t="s">
        <v>233</v>
      </c>
      <c r="C165" s="38">
        <v>39652</v>
      </c>
      <c r="D165" s="39">
        <v>6.5</v>
      </c>
      <c r="F165" s="39">
        <f t="shared" si="3"/>
        <v>1.9812000000000001</v>
      </c>
      <c r="G165" s="39">
        <f t="shared" si="2"/>
        <v>50.147843779842667</v>
      </c>
      <c r="I165" s="39">
        <v>0.02</v>
      </c>
      <c r="K165" s="39">
        <f>(9.81*(LN(I165)))+30.6</f>
        <v>-7.776945683250112</v>
      </c>
      <c r="N165" s="39">
        <v>22</v>
      </c>
      <c r="O165" s="39">
        <v>23.89</v>
      </c>
      <c r="P165" s="37" t="s">
        <v>886</v>
      </c>
    </row>
    <row r="166" spans="1:16" x14ac:dyDescent="0.2">
      <c r="A166" s="37">
        <v>2120080703</v>
      </c>
      <c r="B166" s="37" t="s">
        <v>233</v>
      </c>
      <c r="C166" s="38">
        <v>39658</v>
      </c>
      <c r="D166" s="39">
        <v>6.5</v>
      </c>
      <c r="F166" s="39">
        <f t="shared" si="3"/>
        <v>1.9812000000000001</v>
      </c>
      <c r="G166" s="39">
        <f t="shared" si="2"/>
        <v>50.147843779842667</v>
      </c>
      <c r="N166" s="39">
        <v>23</v>
      </c>
      <c r="O166" s="39">
        <v>26.67</v>
      </c>
      <c r="P166" s="37" t="s">
        <v>887</v>
      </c>
    </row>
    <row r="167" spans="1:16" x14ac:dyDescent="0.2">
      <c r="A167" s="37">
        <v>2120080801</v>
      </c>
      <c r="B167" s="37" t="s">
        <v>233</v>
      </c>
      <c r="C167" s="38">
        <v>39673</v>
      </c>
      <c r="D167" s="39">
        <v>4.5</v>
      </c>
      <c r="F167" s="39">
        <f t="shared" si="3"/>
        <v>1.3716000000000002</v>
      </c>
      <c r="G167" s="39">
        <f t="shared" si="2"/>
        <v>55.446757861448489</v>
      </c>
      <c r="I167" s="39">
        <v>0.06</v>
      </c>
      <c r="K167" s="39">
        <f>(9.81*(LN(I167)))+30.6</f>
        <v>3.0004408685840431</v>
      </c>
      <c r="N167" s="39">
        <v>22</v>
      </c>
      <c r="O167" s="39">
        <v>25.56</v>
      </c>
      <c r="P167" s="37" t="s">
        <v>887</v>
      </c>
    </row>
    <row r="168" spans="1:16" x14ac:dyDescent="0.2">
      <c r="A168" s="37">
        <v>2120080802</v>
      </c>
      <c r="B168" s="37" t="s">
        <v>233</v>
      </c>
      <c r="C168" s="38">
        <v>39681</v>
      </c>
      <c r="D168" s="39">
        <v>3.5</v>
      </c>
      <c r="F168" s="39">
        <f t="shared" si="3"/>
        <v>1.0668</v>
      </c>
      <c r="G168" s="39">
        <f t="shared" si="2"/>
        <v>59.068198772976345</v>
      </c>
      <c r="N168" s="39">
        <v>22</v>
      </c>
      <c r="O168" s="39">
        <v>26.67</v>
      </c>
      <c r="P168" s="37" t="s">
        <v>888</v>
      </c>
    </row>
    <row r="169" spans="1:16" x14ac:dyDescent="0.2">
      <c r="A169" s="37">
        <v>2120080803</v>
      </c>
      <c r="B169" s="37" t="s">
        <v>233</v>
      </c>
      <c r="C169" s="38">
        <v>39689</v>
      </c>
      <c r="D169" s="39">
        <v>3.5</v>
      </c>
      <c r="F169" s="39">
        <f t="shared" si="3"/>
        <v>1.0668</v>
      </c>
      <c r="G169" s="39">
        <f t="shared" si="2"/>
        <v>59.068198772976345</v>
      </c>
      <c r="I169" s="39">
        <v>0.08</v>
      </c>
      <c r="K169" s="39">
        <f>(9.81*(LN(I169)))+30.6</f>
        <v>5.8226019993360119</v>
      </c>
      <c r="N169" s="39">
        <v>24</v>
      </c>
      <c r="O169" s="39">
        <v>25.56</v>
      </c>
      <c r="P169" s="37" t="s">
        <v>508</v>
      </c>
    </row>
    <row r="170" spans="1:16" x14ac:dyDescent="0.2">
      <c r="A170" s="37">
        <v>2120080901</v>
      </c>
      <c r="B170" s="37" t="s">
        <v>233</v>
      </c>
      <c r="C170" s="38">
        <v>39701</v>
      </c>
      <c r="D170" s="39">
        <v>3.5</v>
      </c>
      <c r="F170" s="39">
        <f t="shared" si="3"/>
        <v>1.0668</v>
      </c>
      <c r="G170" s="39">
        <f t="shared" si="2"/>
        <v>59.068198772976345</v>
      </c>
      <c r="N170" s="39">
        <v>17</v>
      </c>
      <c r="O170" s="39">
        <v>31.11</v>
      </c>
      <c r="P170" s="37" t="s">
        <v>889</v>
      </c>
    </row>
    <row r="171" spans="1:16" x14ac:dyDescent="0.2">
      <c r="A171" s="37">
        <v>2120080902</v>
      </c>
      <c r="B171" s="37" t="s">
        <v>233</v>
      </c>
      <c r="C171" s="38">
        <v>39713</v>
      </c>
      <c r="D171" s="39">
        <v>3</v>
      </c>
      <c r="F171" s="39">
        <f t="shared" si="3"/>
        <v>0.9144000000000001</v>
      </c>
      <c r="G171" s="39">
        <f t="shared" si="2"/>
        <v>61.289510069287132</v>
      </c>
      <c r="I171" s="39">
        <v>0.03</v>
      </c>
      <c r="K171" s="39">
        <f t="shared" ref="K171:K176" si="4">(9.81*(LN(I171)))+30.6</f>
        <v>-3.7993329727090241</v>
      </c>
      <c r="N171" s="39">
        <v>18</v>
      </c>
      <c r="O171" s="39">
        <v>22.22</v>
      </c>
      <c r="P171" s="37" t="s">
        <v>451</v>
      </c>
    </row>
    <row r="172" spans="1:16" x14ac:dyDescent="0.2">
      <c r="A172" s="37">
        <v>2120090701</v>
      </c>
      <c r="B172" s="37" t="s">
        <v>233</v>
      </c>
      <c r="C172" s="38">
        <v>40002</v>
      </c>
      <c r="D172" s="39">
        <v>7</v>
      </c>
      <c r="F172" s="39">
        <f t="shared" si="3"/>
        <v>2.1335999999999999</v>
      </c>
      <c r="G172" s="39">
        <f t="shared" si="2"/>
        <v>49.079947901107531</v>
      </c>
      <c r="I172" s="37">
        <v>0.03</v>
      </c>
      <c r="K172" s="39">
        <f t="shared" si="4"/>
        <v>-3.7993329727090241</v>
      </c>
      <c r="N172" s="39">
        <v>18</v>
      </c>
      <c r="O172" s="39">
        <v>28</v>
      </c>
      <c r="P172" s="37" t="s">
        <v>1141</v>
      </c>
    </row>
    <row r="173" spans="1:16" x14ac:dyDescent="0.2">
      <c r="A173" s="37">
        <v>2120090702</v>
      </c>
      <c r="B173" s="37" t="s">
        <v>233</v>
      </c>
      <c r="C173" s="38">
        <v>40012</v>
      </c>
      <c r="D173" s="39">
        <v>5.5</v>
      </c>
      <c r="F173" s="39">
        <f t="shared" si="3"/>
        <v>1.6764000000000001</v>
      </c>
      <c r="G173" s="39">
        <f t="shared" si="2"/>
        <v>52.555093139838888</v>
      </c>
      <c r="I173" s="37">
        <v>0.08</v>
      </c>
      <c r="K173" s="39">
        <f t="shared" si="4"/>
        <v>5.8226019993360119</v>
      </c>
      <c r="N173" s="39">
        <v>20</v>
      </c>
      <c r="O173" s="39">
        <v>20</v>
      </c>
      <c r="P173" s="37" t="s">
        <v>1142</v>
      </c>
    </row>
    <row r="174" spans="1:16" x14ac:dyDescent="0.2">
      <c r="A174" s="37">
        <v>2120090703</v>
      </c>
      <c r="B174" s="37" t="s">
        <v>233</v>
      </c>
      <c r="C174" s="38">
        <v>40016</v>
      </c>
      <c r="D174" s="39">
        <v>5.25</v>
      </c>
      <c r="F174" s="39">
        <f t="shared" si="3"/>
        <v>1.6002000000000001</v>
      </c>
      <c r="G174" s="39">
        <f t="shared" si="2"/>
        <v>53.225446565137695</v>
      </c>
      <c r="I174" s="37">
        <v>0.06</v>
      </c>
      <c r="K174" s="39">
        <f t="shared" si="4"/>
        <v>3.0004408685840431</v>
      </c>
      <c r="N174" s="39">
        <v>18</v>
      </c>
      <c r="O174" s="39">
        <v>20</v>
      </c>
      <c r="P174" s="37" t="s">
        <v>1143</v>
      </c>
    </row>
    <row r="175" spans="1:16" x14ac:dyDescent="0.2">
      <c r="A175" s="37">
        <v>2120090704</v>
      </c>
      <c r="B175" s="37" t="s">
        <v>233</v>
      </c>
      <c r="C175" s="38">
        <v>40021</v>
      </c>
      <c r="D175" s="39">
        <v>6.75</v>
      </c>
      <c r="F175" s="39">
        <f t="shared" si="3"/>
        <v>2.0573999999999999</v>
      </c>
      <c r="G175" s="39">
        <f t="shared" si="2"/>
        <v>49.604005653609839</v>
      </c>
      <c r="I175" s="37">
        <v>0.01</v>
      </c>
      <c r="K175" s="39">
        <f t="shared" si="4"/>
        <v>-14.576719524543172</v>
      </c>
      <c r="N175" s="39">
        <v>20</v>
      </c>
      <c r="O175" s="39">
        <v>23</v>
      </c>
      <c r="P175" s="37" t="s">
        <v>1144</v>
      </c>
    </row>
    <row r="176" spans="1:16" x14ac:dyDescent="0.2">
      <c r="A176" s="37">
        <v>2120090801</v>
      </c>
      <c r="B176" s="37" t="s">
        <v>233</v>
      </c>
      <c r="C176" s="38">
        <v>40029</v>
      </c>
      <c r="D176" s="39">
        <v>5.5</v>
      </c>
      <c r="F176" s="39">
        <f t="shared" si="3"/>
        <v>1.6764000000000001</v>
      </c>
      <c r="G176" s="39">
        <f t="shared" si="2"/>
        <v>52.555093139838888</v>
      </c>
      <c r="I176" s="37">
        <v>7.0000000000000007E-2</v>
      </c>
      <c r="K176" s="39">
        <f t="shared" si="4"/>
        <v>4.5126590376894491</v>
      </c>
      <c r="N176" s="39">
        <v>19</v>
      </c>
      <c r="O176" s="39">
        <v>14</v>
      </c>
      <c r="P176" s="37" t="s">
        <v>1145</v>
      </c>
    </row>
    <row r="177" spans="1:16" x14ac:dyDescent="0.2">
      <c r="A177" s="37">
        <v>2120090802</v>
      </c>
      <c r="B177" s="37" t="s">
        <v>233</v>
      </c>
      <c r="C177" s="38">
        <v>40038</v>
      </c>
      <c r="D177" s="39">
        <v>7.75</v>
      </c>
      <c r="F177" s="39">
        <f t="shared" si="3"/>
        <v>2.3622000000000001</v>
      </c>
      <c r="G177" s="39">
        <f t="shared" si="2"/>
        <v>47.61325927610126</v>
      </c>
      <c r="I177" s="37"/>
      <c r="N177" s="39">
        <v>21</v>
      </c>
      <c r="O177" s="39">
        <v>25</v>
      </c>
      <c r="P177" s="37" t="s">
        <v>1146</v>
      </c>
    </row>
    <row r="178" spans="1:16" x14ac:dyDescent="0.2">
      <c r="A178" s="37">
        <v>2120090803</v>
      </c>
      <c r="B178" s="37" t="s">
        <v>233</v>
      </c>
      <c r="C178" s="38">
        <v>40049</v>
      </c>
      <c r="D178" s="39">
        <v>8</v>
      </c>
      <c r="F178" s="39">
        <f t="shared" si="3"/>
        <v>2.4384000000000001</v>
      </c>
      <c r="G178" s="39">
        <f t="shared" si="2"/>
        <v>47.155760533388161</v>
      </c>
      <c r="I178" s="37">
        <v>0.01</v>
      </c>
      <c r="K178" s="39">
        <f>(9.81*(LN(I178)))+30.6</f>
        <v>-14.576719524543172</v>
      </c>
      <c r="N178" s="39">
        <v>19</v>
      </c>
      <c r="O178" s="39">
        <v>22</v>
      </c>
      <c r="P178" s="37" t="s">
        <v>1146</v>
      </c>
    </row>
    <row r="179" spans="1:16" x14ac:dyDescent="0.2">
      <c r="A179" s="37">
        <v>2120090901</v>
      </c>
      <c r="B179" s="37" t="s">
        <v>233</v>
      </c>
      <c r="C179" s="38">
        <v>40058</v>
      </c>
      <c r="D179" s="39">
        <v>8</v>
      </c>
      <c r="F179" s="39">
        <f t="shared" si="3"/>
        <v>2.4384000000000001</v>
      </c>
      <c r="G179" s="39">
        <f t="shared" si="2"/>
        <v>47.155760533388161</v>
      </c>
      <c r="I179" s="37">
        <v>0.03</v>
      </c>
      <c r="K179" s="39">
        <f>(9.81*(LN(I179)))+30.6</f>
        <v>-3.7993329727090241</v>
      </c>
      <c r="N179" s="39">
        <v>19</v>
      </c>
      <c r="O179" s="39">
        <v>24</v>
      </c>
      <c r="P179" s="37" t="s">
        <v>1146</v>
      </c>
    </row>
    <row r="180" spans="1:16" x14ac:dyDescent="0.2">
      <c r="A180" s="37">
        <v>2120090902</v>
      </c>
      <c r="B180" s="37" t="s">
        <v>233</v>
      </c>
      <c r="C180" s="38">
        <v>40064</v>
      </c>
      <c r="D180" s="39">
        <v>6.75</v>
      </c>
      <c r="F180" s="39">
        <f t="shared" si="3"/>
        <v>2.0573999999999999</v>
      </c>
      <c r="G180" s="39">
        <f t="shared" si="2"/>
        <v>49.604005653609839</v>
      </c>
      <c r="I180" s="37">
        <v>0.1</v>
      </c>
      <c r="K180" s="39">
        <f>(9.81*(LN(I180)))+30.6</f>
        <v>8.0116402377284146</v>
      </c>
      <c r="N180" s="39">
        <v>18</v>
      </c>
      <c r="O180" s="39">
        <v>19</v>
      </c>
      <c r="P180" s="37" t="s">
        <v>1146</v>
      </c>
    </row>
    <row r="181" spans="1:16" x14ac:dyDescent="0.2">
      <c r="A181" s="37">
        <v>2120090903</v>
      </c>
      <c r="B181" s="37" t="s">
        <v>233</v>
      </c>
      <c r="C181" s="38">
        <v>40071</v>
      </c>
      <c r="D181" s="39">
        <v>6</v>
      </c>
      <c r="F181" s="39">
        <f t="shared" si="3"/>
        <v>1.8288000000000002</v>
      </c>
      <c r="G181" s="39">
        <f t="shared" si="2"/>
        <v>51.301259197418318</v>
      </c>
      <c r="I181" s="37">
        <v>7.0000000000000007E-2</v>
      </c>
      <c r="K181" s="39">
        <f>(9.81*(LN(I181)))+30.6</f>
        <v>4.5126590376894491</v>
      </c>
      <c r="N181" s="39">
        <v>17</v>
      </c>
      <c r="O181" s="39">
        <v>19</v>
      </c>
      <c r="P181" s="37" t="s">
        <v>1147</v>
      </c>
    </row>
    <row r="182" spans="1:16" x14ac:dyDescent="0.2">
      <c r="A182" s="37">
        <v>2120090904</v>
      </c>
      <c r="B182" s="37" t="s">
        <v>233</v>
      </c>
      <c r="C182" s="38">
        <v>40079</v>
      </c>
      <c r="D182" s="39">
        <v>5.5</v>
      </c>
      <c r="F182" s="39">
        <f t="shared" si="3"/>
        <v>1.6764000000000001</v>
      </c>
      <c r="G182" s="39">
        <f t="shared" si="2"/>
        <v>52.555093139838888</v>
      </c>
      <c r="I182" s="37">
        <v>7.0000000000000007E-2</v>
      </c>
      <c r="K182" s="39">
        <f>(9.81*(LN(I182)))+30.6</f>
        <v>4.5126590376894491</v>
      </c>
      <c r="N182" s="39">
        <v>15</v>
      </c>
      <c r="O182" s="39">
        <v>13</v>
      </c>
      <c r="P182" s="37" t="s">
        <v>1148</v>
      </c>
    </row>
    <row r="183" spans="1:16" x14ac:dyDescent="0.2">
      <c r="A183" s="37">
        <v>2120100601</v>
      </c>
      <c r="B183" s="37" t="s">
        <v>233</v>
      </c>
      <c r="C183" s="38">
        <v>40330</v>
      </c>
      <c r="D183" s="39">
        <v>4.5</v>
      </c>
      <c r="F183" s="39">
        <f t="shared" si="3"/>
        <v>1.3716000000000002</v>
      </c>
      <c r="G183" s="39">
        <f t="shared" si="2"/>
        <v>55.446757861448489</v>
      </c>
      <c r="N183" s="39">
        <v>21</v>
      </c>
      <c r="O183" s="39">
        <v>25.55</v>
      </c>
      <c r="P183" s="37" t="s">
        <v>1276</v>
      </c>
    </row>
    <row r="184" spans="1:16" x14ac:dyDescent="0.2">
      <c r="A184" s="37">
        <v>2120100602</v>
      </c>
      <c r="B184" s="37" t="s">
        <v>233</v>
      </c>
      <c r="C184" s="38">
        <v>40350</v>
      </c>
      <c r="D184" s="39">
        <v>6</v>
      </c>
      <c r="F184" s="39">
        <f t="shared" si="3"/>
        <v>1.8288000000000002</v>
      </c>
      <c r="G184" s="39">
        <f t="shared" si="2"/>
        <v>51.301259197418318</v>
      </c>
      <c r="N184" s="39">
        <v>22</v>
      </c>
      <c r="O184" s="39">
        <v>27.22</v>
      </c>
      <c r="P184" s="37" t="s">
        <v>1277</v>
      </c>
    </row>
    <row r="185" spans="1:16" x14ac:dyDescent="0.2">
      <c r="A185" s="37">
        <v>2120100701</v>
      </c>
      <c r="B185" s="37" t="s">
        <v>233</v>
      </c>
      <c r="C185" s="38">
        <v>40371</v>
      </c>
      <c r="D185" s="39">
        <v>8</v>
      </c>
      <c r="F185" s="39">
        <f t="shared" si="3"/>
        <v>2.4384000000000001</v>
      </c>
      <c r="G185" s="39">
        <f t="shared" si="2"/>
        <v>47.155760533388161</v>
      </c>
      <c r="N185" s="39">
        <v>23</v>
      </c>
      <c r="O185" s="39">
        <v>26</v>
      </c>
      <c r="P185" s="37" t="s">
        <v>1278</v>
      </c>
    </row>
    <row r="186" spans="1:16" x14ac:dyDescent="0.2">
      <c r="A186" s="37">
        <v>2120100702</v>
      </c>
      <c r="B186" s="37" t="s">
        <v>233</v>
      </c>
      <c r="C186" s="38">
        <v>40378</v>
      </c>
      <c r="D186" s="39">
        <v>7.5</v>
      </c>
      <c r="F186" s="39">
        <f t="shared" ref="F186:F218" si="5">D186*0.3048</f>
        <v>2.286</v>
      </c>
      <c r="G186" s="39">
        <f t="shared" si="2"/>
        <v>48.085760622980558</v>
      </c>
      <c r="N186" s="39">
        <v>23</v>
      </c>
      <c r="O186" s="39">
        <v>25</v>
      </c>
      <c r="P186" s="37" t="s">
        <v>508</v>
      </c>
    </row>
    <row r="187" spans="1:16" x14ac:dyDescent="0.2">
      <c r="A187" s="37" t="s">
        <v>57</v>
      </c>
      <c r="B187" s="37" t="s">
        <v>233</v>
      </c>
      <c r="C187" s="38">
        <v>40378</v>
      </c>
      <c r="D187" s="39">
        <v>7.5</v>
      </c>
      <c r="F187" s="39">
        <f t="shared" si="5"/>
        <v>2.286</v>
      </c>
      <c r="G187" s="39">
        <f t="shared" ref="G187:G218" si="6" xml:space="preserve"> 60-(14.41*(LN(F187)))</f>
        <v>48.085760622980558</v>
      </c>
      <c r="I187" s="46">
        <v>1.5</v>
      </c>
      <c r="K187" s="39">
        <f>(9.81*(LN(I187)))+30.6</f>
        <v>34.577612710541096</v>
      </c>
      <c r="N187" s="39">
        <v>25</v>
      </c>
      <c r="O187" s="39">
        <v>26.67</v>
      </c>
      <c r="P187" s="37" t="s">
        <v>61</v>
      </c>
    </row>
    <row r="188" spans="1:16" x14ac:dyDescent="0.2">
      <c r="A188" s="37">
        <v>2120100703</v>
      </c>
      <c r="B188" s="37" t="s">
        <v>233</v>
      </c>
      <c r="C188" s="38">
        <v>40385</v>
      </c>
      <c r="D188" s="39">
        <v>6.75</v>
      </c>
      <c r="F188" s="39">
        <f t="shared" si="5"/>
        <v>2.0573999999999999</v>
      </c>
      <c r="G188" s="39">
        <f t="shared" si="6"/>
        <v>49.604005653609839</v>
      </c>
      <c r="N188" s="39">
        <v>26</v>
      </c>
      <c r="O188" s="39">
        <v>25</v>
      </c>
      <c r="P188" s="37" t="s">
        <v>508</v>
      </c>
    </row>
    <row r="189" spans="1:16" x14ac:dyDescent="0.2">
      <c r="A189" s="37">
        <v>2120100704</v>
      </c>
      <c r="B189" s="37" t="s">
        <v>233</v>
      </c>
      <c r="C189" s="38">
        <v>40393</v>
      </c>
      <c r="D189" s="39">
        <v>5.5</v>
      </c>
      <c r="F189" s="39">
        <f t="shared" si="5"/>
        <v>1.6764000000000001</v>
      </c>
      <c r="G189" s="39">
        <f t="shared" si="6"/>
        <v>52.555093139838888</v>
      </c>
      <c r="N189" s="39">
        <v>24</v>
      </c>
      <c r="O189" s="39">
        <v>26</v>
      </c>
      <c r="P189" s="37" t="s">
        <v>391</v>
      </c>
    </row>
    <row r="190" spans="1:16" x14ac:dyDescent="0.2">
      <c r="A190" s="37">
        <v>2120100801</v>
      </c>
      <c r="B190" s="37" t="s">
        <v>233</v>
      </c>
      <c r="C190" s="38">
        <v>40397</v>
      </c>
      <c r="D190" s="39">
        <v>3.5</v>
      </c>
      <c r="F190" s="39">
        <f t="shared" si="5"/>
        <v>1.0668</v>
      </c>
      <c r="G190" s="39">
        <f t="shared" si="6"/>
        <v>59.068198772976345</v>
      </c>
      <c r="N190" s="39">
        <v>24</v>
      </c>
      <c r="O190" s="39">
        <v>26</v>
      </c>
      <c r="P190" s="37" t="s">
        <v>1279</v>
      </c>
    </row>
    <row r="191" spans="1:16" x14ac:dyDescent="0.2">
      <c r="A191" s="37">
        <v>2120100802</v>
      </c>
      <c r="B191" s="37" t="s">
        <v>233</v>
      </c>
      <c r="C191" s="38">
        <v>40409</v>
      </c>
      <c r="D191" s="39">
        <v>4</v>
      </c>
      <c r="F191" s="39">
        <f t="shared" si="5"/>
        <v>1.2192000000000001</v>
      </c>
      <c r="G191" s="39">
        <f t="shared" si="6"/>
        <v>57.144011405256975</v>
      </c>
      <c r="N191" s="39">
        <v>23</v>
      </c>
      <c r="O191" s="39">
        <v>22</v>
      </c>
      <c r="P191" s="37" t="s">
        <v>390</v>
      </c>
    </row>
    <row r="192" spans="1:16" x14ac:dyDescent="0.2">
      <c r="A192" s="37">
        <v>2120100803</v>
      </c>
      <c r="B192" s="37" t="s">
        <v>233</v>
      </c>
      <c r="C192" s="38">
        <v>40415</v>
      </c>
      <c r="D192" s="39">
        <v>5</v>
      </c>
      <c r="F192" s="39">
        <f t="shared" si="5"/>
        <v>1.524</v>
      </c>
      <c r="G192" s="39">
        <f t="shared" si="6"/>
        <v>53.928512830819209</v>
      </c>
      <c r="N192" s="39">
        <v>22</v>
      </c>
      <c r="O192" s="39">
        <v>20</v>
      </c>
      <c r="P192" s="37" t="s">
        <v>391</v>
      </c>
    </row>
    <row r="193" spans="1:16" x14ac:dyDescent="0.2">
      <c r="A193" s="37">
        <v>2120100901</v>
      </c>
      <c r="B193" s="37" t="s">
        <v>233</v>
      </c>
      <c r="C193" s="38">
        <v>40423</v>
      </c>
      <c r="D193" s="39">
        <v>4.75</v>
      </c>
      <c r="E193" s="39">
        <f>AVERAGE(D183:D192)</f>
        <v>5.8250000000000002</v>
      </c>
      <c r="F193" s="39">
        <f t="shared" si="5"/>
        <v>1.4478</v>
      </c>
      <c r="G193" s="39">
        <f t="shared" si="6"/>
        <v>54.667649202943814</v>
      </c>
      <c r="H193" s="39">
        <f>AVERAGE(G183:G192)</f>
        <v>52.237512064071737</v>
      </c>
      <c r="N193" s="39">
        <v>24</v>
      </c>
      <c r="O193" s="39">
        <v>23</v>
      </c>
      <c r="P193" s="37" t="s">
        <v>391</v>
      </c>
    </row>
    <row r="194" spans="1:16" x14ac:dyDescent="0.2">
      <c r="A194" s="37">
        <v>2120120601</v>
      </c>
      <c r="B194" s="37" t="s">
        <v>233</v>
      </c>
      <c r="C194" s="38">
        <v>41064</v>
      </c>
      <c r="D194" s="39">
        <v>4.25</v>
      </c>
      <c r="F194" s="39">
        <f t="shared" si="5"/>
        <v>1.2954000000000001</v>
      </c>
      <c r="G194" s="39">
        <f t="shared" si="6"/>
        <v>56.270410604882144</v>
      </c>
      <c r="I194" s="39">
        <v>1.58</v>
      </c>
      <c r="K194" s="39">
        <f>(9.81*(LN(I194)))+30.6</f>
        <v>35.087337749451372</v>
      </c>
      <c r="N194" s="39">
        <v>16</v>
      </c>
      <c r="O194" s="39">
        <v>22</v>
      </c>
      <c r="P194" s="88" t="s">
        <v>1832</v>
      </c>
    </row>
    <row r="195" spans="1:16" x14ac:dyDescent="0.2">
      <c r="A195" s="36">
        <v>2120120602</v>
      </c>
      <c r="B195" s="37" t="s">
        <v>233</v>
      </c>
      <c r="C195" s="38">
        <v>41073</v>
      </c>
      <c r="D195" s="39">
        <v>5.5</v>
      </c>
      <c r="F195" s="39">
        <f t="shared" si="5"/>
        <v>1.6764000000000001</v>
      </c>
      <c r="G195" s="39">
        <f t="shared" si="6"/>
        <v>52.555093139838888</v>
      </c>
      <c r="N195" s="39">
        <v>21</v>
      </c>
      <c r="O195" s="39">
        <v>19</v>
      </c>
      <c r="P195" s="49" t="s">
        <v>761</v>
      </c>
    </row>
    <row r="196" spans="1:16" x14ac:dyDescent="0.2">
      <c r="A196" s="36">
        <v>2120120603</v>
      </c>
      <c r="B196" s="37" t="s">
        <v>233</v>
      </c>
      <c r="C196" s="38">
        <v>41080</v>
      </c>
      <c r="D196" s="39">
        <v>6</v>
      </c>
      <c r="F196" s="39">
        <f t="shared" si="5"/>
        <v>1.8288000000000002</v>
      </c>
      <c r="G196" s="39">
        <f t="shared" si="6"/>
        <v>51.301259197418318</v>
      </c>
      <c r="I196" s="39">
        <v>1.56</v>
      </c>
      <c r="K196" s="39">
        <f>(9.81*(LN(I196)))+30.6</f>
        <v>34.962367906574784</v>
      </c>
      <c r="N196" s="39">
        <v>22</v>
      </c>
      <c r="O196" s="39">
        <v>29</v>
      </c>
      <c r="P196" s="49" t="s">
        <v>1833</v>
      </c>
    </row>
    <row r="197" spans="1:16" x14ac:dyDescent="0.2">
      <c r="A197" s="36">
        <v>2120120604</v>
      </c>
      <c r="B197" s="37" t="s">
        <v>233</v>
      </c>
      <c r="C197" s="38">
        <v>41087</v>
      </c>
      <c r="D197" s="39">
        <v>8</v>
      </c>
      <c r="F197" s="39">
        <f t="shared" si="5"/>
        <v>2.4384000000000001</v>
      </c>
      <c r="G197" s="39">
        <f t="shared" si="6"/>
        <v>47.155760533388161</v>
      </c>
      <c r="N197" s="39">
        <v>22</v>
      </c>
      <c r="O197" s="39">
        <v>24</v>
      </c>
      <c r="P197" s="49" t="s">
        <v>1834</v>
      </c>
    </row>
    <row r="198" spans="1:16" x14ac:dyDescent="0.2">
      <c r="A198" s="36">
        <v>2120120701</v>
      </c>
      <c r="B198" s="37" t="s">
        <v>233</v>
      </c>
      <c r="C198" s="38">
        <v>41094</v>
      </c>
      <c r="D198" s="39">
        <v>12</v>
      </c>
      <c r="F198" s="39">
        <f t="shared" si="5"/>
        <v>3.6576000000000004</v>
      </c>
      <c r="G198" s="39">
        <f t="shared" si="6"/>
        <v>41.313008325549511</v>
      </c>
      <c r="I198" s="46">
        <v>1.07</v>
      </c>
      <c r="K198" s="39">
        <f>(9.81*(LN(I198)))+30.6</f>
        <v>31.263731341528125</v>
      </c>
      <c r="N198" s="39">
        <v>24</v>
      </c>
      <c r="O198" s="39">
        <v>32</v>
      </c>
      <c r="P198" s="49" t="s">
        <v>1835</v>
      </c>
    </row>
    <row r="199" spans="1:16" x14ac:dyDescent="0.2">
      <c r="A199" s="36">
        <v>2120120702</v>
      </c>
      <c r="B199" s="37" t="s">
        <v>233</v>
      </c>
      <c r="C199" s="38">
        <v>41098</v>
      </c>
      <c r="D199" s="39">
        <v>14.25</v>
      </c>
      <c r="F199" s="39">
        <f t="shared" si="5"/>
        <v>4.3433999999999999</v>
      </c>
      <c r="G199" s="39">
        <f t="shared" si="6"/>
        <v>38.836646123236349</v>
      </c>
      <c r="N199" s="39">
        <v>26</v>
      </c>
      <c r="O199" s="39">
        <v>32</v>
      </c>
      <c r="P199" s="49" t="s">
        <v>1836</v>
      </c>
    </row>
    <row r="200" spans="1:16" x14ac:dyDescent="0.2">
      <c r="A200" s="36">
        <v>2120120703</v>
      </c>
      <c r="B200" s="37" t="s">
        <v>233</v>
      </c>
      <c r="C200" s="38">
        <v>41108</v>
      </c>
      <c r="D200" s="39">
        <v>12</v>
      </c>
      <c r="F200" s="39">
        <f t="shared" si="5"/>
        <v>3.6576000000000004</v>
      </c>
      <c r="G200" s="39">
        <f t="shared" si="6"/>
        <v>41.313008325549511</v>
      </c>
      <c r="I200" s="39">
        <v>0.66</v>
      </c>
      <c r="K200" s="39">
        <f>(9.81*(LN(I200)))+30.6</f>
        <v>26.523793494736061</v>
      </c>
      <c r="N200" s="39">
        <v>25</v>
      </c>
      <c r="O200" s="39">
        <v>24</v>
      </c>
      <c r="P200" s="49" t="s">
        <v>1837</v>
      </c>
    </row>
    <row r="201" spans="1:16" x14ac:dyDescent="0.2">
      <c r="A201" s="36">
        <v>2120120704</v>
      </c>
      <c r="B201" s="37" t="s">
        <v>233</v>
      </c>
      <c r="C201" s="38">
        <v>41117</v>
      </c>
      <c r="D201" s="39">
        <v>8.25</v>
      </c>
      <c r="F201" s="39">
        <f t="shared" si="5"/>
        <v>2.5146000000000002</v>
      </c>
      <c r="G201" s="39">
        <f t="shared" si="6"/>
        <v>46.712340932000238</v>
      </c>
      <c r="N201" s="39">
        <v>22</v>
      </c>
      <c r="O201" s="39">
        <v>19</v>
      </c>
      <c r="P201" s="49" t="s">
        <v>551</v>
      </c>
    </row>
    <row r="202" spans="1:16" x14ac:dyDescent="0.2">
      <c r="A202" s="36">
        <v>2120120705</v>
      </c>
      <c r="B202" s="37" t="s">
        <v>233</v>
      </c>
      <c r="C202" s="38">
        <v>41120</v>
      </c>
      <c r="D202" s="39">
        <v>8.5</v>
      </c>
      <c r="F202" s="39">
        <f t="shared" si="5"/>
        <v>2.5908000000000002</v>
      </c>
      <c r="G202" s="39">
        <f t="shared" si="6"/>
        <v>46.28215973301333</v>
      </c>
      <c r="I202" s="39">
        <v>0.05</v>
      </c>
      <c r="K202" s="39">
        <f>(9.81*(LN(I202)))+30.6</f>
        <v>1.2118663964353509</v>
      </c>
      <c r="N202" s="39">
        <v>23</v>
      </c>
      <c r="O202" s="39">
        <v>22</v>
      </c>
      <c r="P202" s="49" t="s">
        <v>1838</v>
      </c>
    </row>
    <row r="203" spans="1:16" x14ac:dyDescent="0.2">
      <c r="A203" s="36">
        <v>2120120801</v>
      </c>
      <c r="B203" s="37" t="s">
        <v>233</v>
      </c>
      <c r="C203" s="38">
        <v>41129</v>
      </c>
      <c r="D203" s="39">
        <v>7.75</v>
      </c>
      <c r="F203" s="39">
        <f t="shared" si="5"/>
        <v>2.3622000000000001</v>
      </c>
      <c r="G203" s="39">
        <f t="shared" si="6"/>
        <v>47.61325927610126</v>
      </c>
      <c r="N203" s="39">
        <v>22</v>
      </c>
      <c r="O203" s="39">
        <v>22</v>
      </c>
      <c r="P203" s="49" t="s">
        <v>1839</v>
      </c>
    </row>
    <row r="204" spans="1:16" x14ac:dyDescent="0.2">
      <c r="A204" s="36">
        <v>2120120802</v>
      </c>
      <c r="B204" s="37" t="s">
        <v>233</v>
      </c>
      <c r="C204" s="38">
        <v>41136</v>
      </c>
      <c r="D204" s="39">
        <v>9.5</v>
      </c>
      <c r="F204" s="39">
        <f t="shared" si="5"/>
        <v>2.8956</v>
      </c>
      <c r="G204" s="39">
        <f t="shared" si="6"/>
        <v>44.679398331074999</v>
      </c>
      <c r="I204" s="39">
        <v>1.78</v>
      </c>
      <c r="K204" s="39">
        <f>(9.81*(LN(I204)))+30.6</f>
        <v>36.256577103822181</v>
      </c>
      <c r="N204" s="39">
        <v>21</v>
      </c>
      <c r="O204" s="39">
        <v>19</v>
      </c>
      <c r="P204" s="49" t="s">
        <v>390</v>
      </c>
    </row>
    <row r="205" spans="1:16" x14ac:dyDescent="0.2">
      <c r="A205" s="36">
        <v>2120120803</v>
      </c>
      <c r="B205" s="37" t="s">
        <v>233</v>
      </c>
      <c r="C205" s="38">
        <v>41142</v>
      </c>
      <c r="D205" s="39">
        <v>7.5</v>
      </c>
      <c r="F205" s="39">
        <f t="shared" si="5"/>
        <v>2.286</v>
      </c>
      <c r="G205" s="39">
        <f t="shared" si="6"/>
        <v>48.085760622980558</v>
      </c>
      <c r="N205" s="39">
        <v>20</v>
      </c>
      <c r="O205" s="39">
        <v>21</v>
      </c>
      <c r="P205" s="49" t="s">
        <v>1840</v>
      </c>
    </row>
    <row r="206" spans="1:16" s="40" customFormat="1" x14ac:dyDescent="0.2">
      <c r="A206" s="336">
        <v>2120120804</v>
      </c>
      <c r="B206" s="40" t="s">
        <v>233</v>
      </c>
      <c r="C206" s="41">
        <v>41150</v>
      </c>
      <c r="D206" s="42">
        <v>10</v>
      </c>
      <c r="E206" s="42">
        <f>AVERAGE(D194:D206)</f>
        <v>8.7307692307692299</v>
      </c>
      <c r="F206" s="42">
        <f t="shared" si="5"/>
        <v>3.048</v>
      </c>
      <c r="G206" s="42">
        <f t="shared" si="6"/>
        <v>43.940261958950401</v>
      </c>
      <c r="H206" s="42">
        <f>AVERAGE(G194:G206)</f>
        <v>46.619874392614129</v>
      </c>
      <c r="I206" s="42">
        <v>0.06</v>
      </c>
      <c r="J206" s="42">
        <f>AVERAGE(I194:I206)</f>
        <v>0.96571428571428564</v>
      </c>
      <c r="K206" s="42">
        <f>(9.81*(LN(I206)))+30.6</f>
        <v>3.0004408685840431</v>
      </c>
      <c r="L206" s="42">
        <f>AVERAGE(K194:K206)</f>
        <v>24.043730694447419</v>
      </c>
      <c r="M206" s="42">
        <f>AVERAGE(L206,H206)</f>
        <v>35.33180254353077</v>
      </c>
      <c r="N206" s="42">
        <v>22</v>
      </c>
      <c r="O206" s="42">
        <v>20</v>
      </c>
      <c r="P206" s="341" t="s">
        <v>1841</v>
      </c>
    </row>
    <row r="207" spans="1:16" x14ac:dyDescent="0.2">
      <c r="A207" s="36">
        <v>2120130701</v>
      </c>
      <c r="B207" s="37" t="s">
        <v>233</v>
      </c>
      <c r="C207" s="38">
        <v>41481</v>
      </c>
      <c r="D207" s="39">
        <v>6</v>
      </c>
      <c r="F207" s="39">
        <f t="shared" si="5"/>
        <v>1.8288000000000002</v>
      </c>
      <c r="G207" s="39">
        <f t="shared" si="6"/>
        <v>51.301259197418318</v>
      </c>
      <c r="I207" s="325">
        <v>1.3061816381528144</v>
      </c>
      <c r="K207" s="39" t="e">
        <f>(9.81*(LN(#REF!)))+30.6</f>
        <v>#REF!</v>
      </c>
      <c r="N207" s="39">
        <v>22.5</v>
      </c>
      <c r="O207" s="63">
        <v>21</v>
      </c>
      <c r="P207" s="49" t="s">
        <v>2050</v>
      </c>
    </row>
    <row r="208" spans="1:16" x14ac:dyDescent="0.2">
      <c r="A208" s="36">
        <v>2120130801</v>
      </c>
      <c r="B208" s="37" t="s">
        <v>233</v>
      </c>
      <c r="C208" s="38">
        <v>41492</v>
      </c>
      <c r="D208" s="39">
        <v>7</v>
      </c>
      <c r="F208" s="39">
        <f t="shared" si="5"/>
        <v>2.1335999999999999</v>
      </c>
      <c r="G208" s="39">
        <f t="shared" si="6"/>
        <v>49.079947901107531</v>
      </c>
      <c r="I208" s="325">
        <v>1.5848337209587484</v>
      </c>
      <c r="K208" s="39" t="e">
        <f>(9.81*(LN(#REF!)))+30.6</f>
        <v>#REF!</v>
      </c>
      <c r="N208" s="39">
        <v>21</v>
      </c>
      <c r="O208" s="63">
        <v>20</v>
      </c>
      <c r="P208" s="49" t="s">
        <v>2051</v>
      </c>
    </row>
    <row r="209" spans="1:16" x14ac:dyDescent="0.2">
      <c r="A209" s="36">
        <v>2120130802</v>
      </c>
      <c r="B209" s="37" t="s">
        <v>233</v>
      </c>
      <c r="C209" s="38">
        <v>41506</v>
      </c>
      <c r="D209" s="39">
        <v>5</v>
      </c>
      <c r="F209" s="39">
        <f t="shared" si="5"/>
        <v>1.524</v>
      </c>
      <c r="G209" s="39">
        <f t="shared" si="6"/>
        <v>53.928512830819209</v>
      </c>
      <c r="I209" s="325">
        <v>0.80112473806705964</v>
      </c>
      <c r="K209" s="39" t="e">
        <f>(9.81*(LN(#REF!)))+30.6</f>
        <v>#REF!</v>
      </c>
      <c r="N209" s="39">
        <v>22.5</v>
      </c>
      <c r="O209" s="63">
        <v>24.5</v>
      </c>
      <c r="P209" s="49" t="s">
        <v>2052</v>
      </c>
    </row>
    <row r="210" spans="1:16" x14ac:dyDescent="0.2">
      <c r="A210" s="36">
        <v>2120140601</v>
      </c>
      <c r="B210" s="37" t="s">
        <v>233</v>
      </c>
      <c r="C210" s="38">
        <v>41794</v>
      </c>
      <c r="D210" s="39">
        <v>10</v>
      </c>
      <c r="F210" s="39">
        <f t="shared" si="5"/>
        <v>3.048</v>
      </c>
      <c r="G210" s="39">
        <f t="shared" si="6"/>
        <v>43.940261958950401</v>
      </c>
      <c r="N210" s="39">
        <v>20</v>
      </c>
      <c r="O210" s="63">
        <v>22</v>
      </c>
      <c r="P210" s="49" t="s">
        <v>2472</v>
      </c>
    </row>
    <row r="211" spans="1:16" x14ac:dyDescent="0.2">
      <c r="A211" s="36">
        <v>2120140602</v>
      </c>
      <c r="B211" s="37" t="s">
        <v>233</v>
      </c>
      <c r="C211" s="38">
        <v>41802</v>
      </c>
      <c r="D211" s="39">
        <v>7</v>
      </c>
      <c r="F211" s="39">
        <f t="shared" si="5"/>
        <v>2.1335999999999999</v>
      </c>
      <c r="G211" s="39">
        <f t="shared" si="6"/>
        <v>49.079947901107531</v>
      </c>
      <c r="N211" s="39">
        <v>22.5</v>
      </c>
      <c r="O211" s="63">
        <v>28.5</v>
      </c>
      <c r="P211" s="49" t="s">
        <v>2473</v>
      </c>
    </row>
    <row r="212" spans="1:16" x14ac:dyDescent="0.2">
      <c r="A212" s="36">
        <v>2120140603</v>
      </c>
      <c r="B212" s="37" t="s">
        <v>233</v>
      </c>
      <c r="C212" s="38">
        <v>41815</v>
      </c>
      <c r="D212" s="39">
        <v>6</v>
      </c>
      <c r="F212" s="39">
        <f t="shared" si="5"/>
        <v>1.8288000000000002</v>
      </c>
      <c r="G212" s="39">
        <f t="shared" si="6"/>
        <v>51.301259197418318</v>
      </c>
      <c r="N212" s="39">
        <v>21</v>
      </c>
      <c r="O212" s="63">
        <v>21</v>
      </c>
      <c r="P212" s="49" t="s">
        <v>2474</v>
      </c>
    </row>
    <row r="213" spans="1:16" x14ac:dyDescent="0.2">
      <c r="A213" s="36">
        <v>2120140701</v>
      </c>
      <c r="B213" s="37" t="s">
        <v>233</v>
      </c>
      <c r="C213" s="38">
        <v>41829</v>
      </c>
      <c r="D213" s="39">
        <v>5</v>
      </c>
      <c r="F213" s="39">
        <f t="shared" si="5"/>
        <v>1.524</v>
      </c>
      <c r="G213" s="39">
        <f t="shared" si="6"/>
        <v>53.928512830819209</v>
      </c>
      <c r="N213" s="39">
        <v>18.5</v>
      </c>
      <c r="O213" s="63">
        <v>21</v>
      </c>
      <c r="P213" s="49" t="s">
        <v>2475</v>
      </c>
    </row>
    <row r="214" spans="1:16" x14ac:dyDescent="0.2">
      <c r="A214" s="36">
        <v>2120140702</v>
      </c>
      <c r="B214" s="37" t="s">
        <v>233</v>
      </c>
      <c r="C214" s="38">
        <v>41821</v>
      </c>
      <c r="D214" s="39">
        <v>6</v>
      </c>
      <c r="F214" s="39">
        <f t="shared" si="5"/>
        <v>1.8288000000000002</v>
      </c>
      <c r="G214" s="39">
        <f t="shared" si="6"/>
        <v>51.301259197418318</v>
      </c>
      <c r="N214" s="39">
        <v>21</v>
      </c>
      <c r="O214" s="63">
        <v>18</v>
      </c>
      <c r="P214" s="49" t="s">
        <v>2476</v>
      </c>
    </row>
    <row r="215" spans="1:16" x14ac:dyDescent="0.2">
      <c r="A215" s="36">
        <v>2120140801</v>
      </c>
      <c r="B215" s="37" t="s">
        <v>233</v>
      </c>
      <c r="C215" s="38">
        <v>41857</v>
      </c>
      <c r="D215" s="39">
        <v>10</v>
      </c>
      <c r="F215" s="39">
        <f t="shared" si="5"/>
        <v>3.048</v>
      </c>
      <c r="G215" s="39">
        <f t="shared" si="6"/>
        <v>43.940261958950401</v>
      </c>
      <c r="N215" s="39">
        <v>23.5</v>
      </c>
      <c r="O215" s="63">
        <v>20</v>
      </c>
      <c r="P215" s="49" t="s">
        <v>390</v>
      </c>
    </row>
    <row r="216" spans="1:16" x14ac:dyDescent="0.2">
      <c r="A216" s="36">
        <v>2120140802</v>
      </c>
      <c r="B216" s="37" t="s">
        <v>233</v>
      </c>
      <c r="C216" s="38">
        <v>41865</v>
      </c>
      <c r="D216" s="39">
        <v>10</v>
      </c>
      <c r="F216" s="39">
        <f t="shared" si="5"/>
        <v>3.048</v>
      </c>
      <c r="G216" s="39">
        <f t="shared" si="6"/>
        <v>43.940261958950401</v>
      </c>
      <c r="N216" s="39">
        <v>21</v>
      </c>
      <c r="O216" s="63">
        <v>19</v>
      </c>
      <c r="P216" s="49" t="s">
        <v>2477</v>
      </c>
    </row>
    <row r="217" spans="1:16" x14ac:dyDescent="0.2">
      <c r="A217" s="36">
        <v>2120140803</v>
      </c>
      <c r="B217" s="37" t="s">
        <v>233</v>
      </c>
      <c r="C217" s="38">
        <v>41871</v>
      </c>
      <c r="D217" s="39">
        <v>9</v>
      </c>
      <c r="F217" s="39">
        <f t="shared" si="5"/>
        <v>2.7432000000000003</v>
      </c>
      <c r="G217" s="39">
        <f t="shared" si="6"/>
        <v>45.458506989579675</v>
      </c>
      <c r="N217" s="39">
        <v>21</v>
      </c>
      <c r="O217" s="63">
        <v>22</v>
      </c>
      <c r="P217" s="49" t="s">
        <v>2478</v>
      </c>
    </row>
    <row r="218" spans="1:16" x14ac:dyDescent="0.2">
      <c r="A218" s="36">
        <v>2120140804</v>
      </c>
      <c r="B218" s="37" t="s">
        <v>233</v>
      </c>
      <c r="C218" s="38">
        <v>41878</v>
      </c>
      <c r="D218" s="39">
        <v>10</v>
      </c>
      <c r="E218" s="39">
        <f>AVERAGE(D207:D218)</f>
        <v>7.583333333333333</v>
      </c>
      <c r="F218" s="39">
        <f t="shared" si="5"/>
        <v>3.048</v>
      </c>
      <c r="G218" s="39">
        <f t="shared" si="6"/>
        <v>43.940261958950401</v>
      </c>
      <c r="H218" s="39">
        <f>AVERAGE(G207:G218)</f>
        <v>48.428354490124129</v>
      </c>
      <c r="N218" s="39">
        <v>22</v>
      </c>
      <c r="O218" s="63">
        <v>22</v>
      </c>
      <c r="P218" s="49" t="s">
        <v>1834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0"/>
  <sheetViews>
    <sheetView workbookViewId="0">
      <pane xSplit="3" ySplit="1" topLeftCell="D64" activePane="bottomRight" state="frozen"/>
      <selection pane="topRight" activeCell="D1" sqref="D1"/>
      <selection pane="bottomLeft" activeCell="A2" sqref="A2"/>
      <selection pane="bottomRight" activeCell="K77" sqref="K77:M90"/>
    </sheetView>
  </sheetViews>
  <sheetFormatPr defaultRowHeight="12.75" x14ac:dyDescent="0.2"/>
  <cols>
    <col min="1" max="1" width="12.140625" style="37" customWidth="1"/>
    <col min="2" max="2" width="11" style="37" customWidth="1"/>
    <col min="3" max="3" width="9.140625" style="37"/>
    <col min="4" max="13" width="9.140625" style="39"/>
    <col min="14" max="14" width="15" style="39" bestFit="1" customWidth="1"/>
    <col min="15" max="15" width="12.140625" style="37" bestFit="1" customWidth="1"/>
    <col min="16" max="17" width="35.5703125" style="37" customWidth="1"/>
    <col min="18" max="16384" width="9.140625" style="37"/>
  </cols>
  <sheetData>
    <row r="1" spans="1:21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334</v>
      </c>
      <c r="G1" s="68" t="s">
        <v>278</v>
      </c>
      <c r="H1" s="68" t="s">
        <v>279</v>
      </c>
      <c r="I1" s="68" t="s">
        <v>177</v>
      </c>
      <c r="J1" s="86" t="s">
        <v>643</v>
      </c>
      <c r="K1" s="87" t="s">
        <v>280</v>
      </c>
      <c r="L1" s="67" t="s">
        <v>339</v>
      </c>
      <c r="M1" s="67" t="s">
        <v>335</v>
      </c>
      <c r="N1" s="68" t="s">
        <v>267</v>
      </c>
      <c r="O1" s="68" t="s">
        <v>269</v>
      </c>
      <c r="P1" s="68" t="s">
        <v>264</v>
      </c>
      <c r="Q1" s="68" t="s">
        <v>241</v>
      </c>
      <c r="R1" s="186" t="s">
        <v>294</v>
      </c>
      <c r="S1" s="189" t="s">
        <v>635</v>
      </c>
      <c r="T1" s="189" t="s">
        <v>279</v>
      </c>
      <c r="U1" s="190" t="s">
        <v>643</v>
      </c>
    </row>
    <row r="2" spans="1:21" ht="15" x14ac:dyDescent="0.25">
      <c r="A2" s="37">
        <v>2219950601</v>
      </c>
      <c r="B2" s="37" t="s">
        <v>240</v>
      </c>
      <c r="C2" s="38">
        <v>34854</v>
      </c>
      <c r="D2" s="39">
        <v>36</v>
      </c>
      <c r="F2" s="39">
        <f>D2*0.3048</f>
        <v>10.972800000000001</v>
      </c>
      <c r="G2" s="39">
        <f t="shared" ref="G2:G90" si="0" xml:space="preserve"> 60-(14.41*(LN(F2)))</f>
        <v>25.482005245842053</v>
      </c>
      <c r="O2" s="39">
        <v>19</v>
      </c>
      <c r="R2" s="185">
        <v>1995</v>
      </c>
      <c r="S2" s="188">
        <v>14.555555555555555</v>
      </c>
      <c r="T2" s="188">
        <v>40.321266620251407</v>
      </c>
      <c r="U2" s="187"/>
    </row>
    <row r="3" spans="1:21" ht="15" x14ac:dyDescent="0.25">
      <c r="A3" s="37">
        <v>2219950602</v>
      </c>
      <c r="B3" s="37" t="s">
        <v>240</v>
      </c>
      <c r="C3" s="38">
        <v>34862</v>
      </c>
      <c r="D3" s="39">
        <v>22</v>
      </c>
      <c r="F3" s="39">
        <f t="shared" ref="F3:F90" si="1">D3*0.3048</f>
        <v>6.7056000000000004</v>
      </c>
      <c r="G3" s="39">
        <f t="shared" si="0"/>
        <v>32.57859139610126</v>
      </c>
      <c r="O3" s="39">
        <v>17</v>
      </c>
      <c r="R3" s="185">
        <v>1996</v>
      </c>
      <c r="S3" s="188"/>
      <c r="T3" s="188"/>
      <c r="U3" s="187"/>
    </row>
    <row r="4" spans="1:21" ht="15" x14ac:dyDescent="0.25">
      <c r="A4" s="37">
        <v>2219950603</v>
      </c>
      <c r="B4" s="37" t="s">
        <v>240</v>
      </c>
      <c r="C4" s="38">
        <v>34869</v>
      </c>
      <c r="D4" s="39">
        <v>11</v>
      </c>
      <c r="F4" s="39">
        <f t="shared" si="1"/>
        <v>3.3528000000000002</v>
      </c>
      <c r="G4" s="39">
        <f t="shared" si="0"/>
        <v>42.566842267970074</v>
      </c>
      <c r="O4" s="39"/>
      <c r="R4" s="185">
        <v>1997</v>
      </c>
      <c r="S4" s="188"/>
      <c r="T4" s="188"/>
      <c r="U4" s="187"/>
    </row>
    <row r="5" spans="1:21" ht="15" x14ac:dyDescent="0.25">
      <c r="A5" s="37">
        <v>2219950604</v>
      </c>
      <c r="B5" s="37" t="s">
        <v>240</v>
      </c>
      <c r="C5" s="38">
        <v>34876</v>
      </c>
      <c r="D5" s="39">
        <v>8</v>
      </c>
      <c r="F5" s="39">
        <f t="shared" si="1"/>
        <v>2.4384000000000001</v>
      </c>
      <c r="G5" s="39">
        <f t="shared" si="0"/>
        <v>47.155760533388161</v>
      </c>
      <c r="O5" s="39"/>
      <c r="R5" s="185">
        <v>1998</v>
      </c>
      <c r="S5" s="188"/>
      <c r="T5" s="188"/>
      <c r="U5" s="187"/>
    </row>
    <row r="6" spans="1:21" ht="15" x14ac:dyDescent="0.25">
      <c r="A6" s="37">
        <v>2219950701</v>
      </c>
      <c r="B6" s="37" t="s">
        <v>240</v>
      </c>
      <c r="C6" s="38">
        <v>34884</v>
      </c>
      <c r="D6" s="39">
        <v>11.5</v>
      </c>
      <c r="F6" s="39">
        <f t="shared" si="1"/>
        <v>3.5052000000000003</v>
      </c>
      <c r="G6" s="39">
        <f t="shared" si="0"/>
        <v>41.926292369324358</v>
      </c>
      <c r="O6" s="39"/>
      <c r="R6" s="185">
        <v>1999</v>
      </c>
      <c r="S6" s="188"/>
      <c r="T6" s="188"/>
      <c r="U6" s="187"/>
    </row>
    <row r="7" spans="1:21" ht="15" x14ac:dyDescent="0.25">
      <c r="A7" s="37">
        <v>2219950702</v>
      </c>
      <c r="B7" s="37" t="s">
        <v>240</v>
      </c>
      <c r="C7" s="38">
        <v>34891</v>
      </c>
      <c r="D7" s="39">
        <v>11.5</v>
      </c>
      <c r="F7" s="39">
        <f t="shared" si="1"/>
        <v>3.5052000000000003</v>
      </c>
      <c r="G7" s="39">
        <f t="shared" si="0"/>
        <v>41.926292369324358</v>
      </c>
      <c r="O7" s="39"/>
      <c r="R7" s="185">
        <v>2000</v>
      </c>
      <c r="S7" s="188"/>
      <c r="T7" s="188"/>
      <c r="U7" s="187"/>
    </row>
    <row r="8" spans="1:21" ht="15" x14ac:dyDescent="0.25">
      <c r="A8" s="37">
        <v>2219950703</v>
      </c>
      <c r="B8" s="37" t="s">
        <v>240</v>
      </c>
      <c r="C8" s="38">
        <v>34908</v>
      </c>
      <c r="D8" s="39">
        <v>8</v>
      </c>
      <c r="F8" s="39">
        <f t="shared" si="1"/>
        <v>2.4384000000000001</v>
      </c>
      <c r="G8" s="39">
        <f t="shared" si="0"/>
        <v>47.155760533388161</v>
      </c>
      <c r="O8" s="39"/>
      <c r="R8" s="185">
        <v>2001</v>
      </c>
      <c r="S8" s="188"/>
      <c r="T8" s="188"/>
      <c r="U8" s="187"/>
    </row>
    <row r="9" spans="1:21" ht="15" x14ac:dyDescent="0.25">
      <c r="A9" s="37">
        <v>2219950801</v>
      </c>
      <c r="B9" s="37" t="s">
        <v>240</v>
      </c>
      <c r="C9" s="38">
        <v>34923</v>
      </c>
      <c r="D9" s="39">
        <v>10</v>
      </c>
      <c r="F9" s="39">
        <f t="shared" si="1"/>
        <v>3.048</v>
      </c>
      <c r="G9" s="39">
        <f t="shared" si="0"/>
        <v>43.940261958950401</v>
      </c>
      <c r="O9" s="39"/>
      <c r="R9" s="185">
        <v>2002</v>
      </c>
      <c r="S9" s="188">
        <v>18.777777777777779</v>
      </c>
      <c r="T9" s="188">
        <v>34.902445989679272</v>
      </c>
      <c r="U9" s="187"/>
    </row>
    <row r="10" spans="1:21" ht="15" x14ac:dyDescent="0.25">
      <c r="A10" s="37">
        <v>2219950802</v>
      </c>
      <c r="B10" s="37" t="s">
        <v>240</v>
      </c>
      <c r="C10" s="38">
        <v>34931</v>
      </c>
      <c r="D10" s="39">
        <v>13</v>
      </c>
      <c r="F10" s="39">
        <f t="shared" si="1"/>
        <v>3.9624000000000001</v>
      </c>
      <c r="G10" s="39">
        <f t="shared" si="0"/>
        <v>40.159592907973853</v>
      </c>
      <c r="O10" s="39"/>
      <c r="R10" s="185">
        <v>2003</v>
      </c>
      <c r="S10" s="188"/>
      <c r="T10" s="188"/>
      <c r="U10" s="187"/>
    </row>
    <row r="11" spans="1:21" ht="15" x14ac:dyDescent="0.25">
      <c r="A11" s="37">
        <v>2219950901</v>
      </c>
      <c r="B11" s="37" t="s">
        <v>240</v>
      </c>
      <c r="C11" s="38">
        <v>34952</v>
      </c>
      <c r="D11" s="39">
        <v>11.5</v>
      </c>
      <c r="E11" s="39">
        <f>AVERAGE(D2:D10)</f>
        <v>14.555555555555555</v>
      </c>
      <c r="F11" s="39">
        <f t="shared" si="1"/>
        <v>3.5052000000000003</v>
      </c>
      <c r="G11" s="39">
        <f t="shared" si="0"/>
        <v>41.926292369324358</v>
      </c>
      <c r="H11" s="39">
        <f>AVERAGE(G2:G10)</f>
        <v>40.321266620251407</v>
      </c>
      <c r="O11" s="39">
        <v>20</v>
      </c>
      <c r="R11" s="185">
        <v>2004</v>
      </c>
      <c r="S11" s="188"/>
      <c r="T11" s="188"/>
      <c r="U11" s="187"/>
    </row>
    <row r="12" spans="1:21" ht="15" x14ac:dyDescent="0.25">
      <c r="A12" s="37">
        <v>2219970601</v>
      </c>
      <c r="B12" s="37" t="s">
        <v>240</v>
      </c>
      <c r="C12" s="38">
        <v>35593</v>
      </c>
      <c r="D12" s="39">
        <v>27</v>
      </c>
      <c r="F12" s="39">
        <f t="shared" si="1"/>
        <v>8.2295999999999996</v>
      </c>
      <c r="G12" s="39">
        <f t="shared" si="0"/>
        <v>29.627503909872214</v>
      </c>
      <c r="O12" s="39">
        <v>25</v>
      </c>
      <c r="R12" s="185">
        <v>2005</v>
      </c>
      <c r="S12" s="188"/>
      <c r="T12" s="188"/>
      <c r="U12" s="187"/>
    </row>
    <row r="13" spans="1:21" ht="15" x14ac:dyDescent="0.25">
      <c r="A13" s="37">
        <v>2219970602</v>
      </c>
      <c r="B13" s="37" t="s">
        <v>240</v>
      </c>
      <c r="C13" s="38">
        <v>35600</v>
      </c>
      <c r="D13" s="39">
        <v>28</v>
      </c>
      <c r="F13" s="39">
        <f t="shared" si="1"/>
        <v>8.5343999999999998</v>
      </c>
      <c r="G13" s="39">
        <f t="shared" si="0"/>
        <v>29.103446157369909</v>
      </c>
      <c r="O13" s="39">
        <v>27</v>
      </c>
      <c r="R13" s="185">
        <v>2006</v>
      </c>
      <c r="S13" s="188"/>
      <c r="T13" s="188"/>
      <c r="U13" s="187"/>
    </row>
    <row r="14" spans="1:21" ht="15" x14ac:dyDescent="0.25">
      <c r="A14" s="37">
        <v>2219970603</v>
      </c>
      <c r="B14" s="37" t="s">
        <v>240</v>
      </c>
      <c r="C14" s="38">
        <v>35607</v>
      </c>
      <c r="D14" s="39">
        <v>22</v>
      </c>
      <c r="F14" s="39">
        <f t="shared" si="1"/>
        <v>6.7056000000000004</v>
      </c>
      <c r="G14" s="39">
        <f t="shared" si="0"/>
        <v>32.57859139610126</v>
      </c>
      <c r="O14" s="39">
        <v>28</v>
      </c>
      <c r="R14" s="185">
        <v>2007</v>
      </c>
      <c r="S14" s="188"/>
      <c r="T14" s="188"/>
      <c r="U14" s="187"/>
    </row>
    <row r="15" spans="1:21" ht="15" x14ac:dyDescent="0.25">
      <c r="A15" s="37">
        <v>2219970701</v>
      </c>
      <c r="B15" s="37" t="s">
        <v>240</v>
      </c>
      <c r="C15" s="38">
        <v>35612</v>
      </c>
      <c r="D15" s="39">
        <v>20</v>
      </c>
      <c r="F15" s="39">
        <f t="shared" si="1"/>
        <v>6.0960000000000001</v>
      </c>
      <c r="G15" s="39">
        <f t="shared" si="0"/>
        <v>33.952011087081587</v>
      </c>
      <c r="O15" s="39"/>
      <c r="R15" s="185">
        <v>2008</v>
      </c>
      <c r="S15" s="188"/>
      <c r="T15" s="188"/>
      <c r="U15" s="187"/>
    </row>
    <row r="16" spans="1:21" ht="15" x14ac:dyDescent="0.25">
      <c r="A16" s="37">
        <v>2219970702</v>
      </c>
      <c r="B16" s="37" t="s">
        <v>240</v>
      </c>
      <c r="C16" s="38">
        <v>35622</v>
      </c>
      <c r="D16" s="39">
        <v>19.5</v>
      </c>
      <c r="F16" s="39">
        <f t="shared" si="1"/>
        <v>5.9436</v>
      </c>
      <c r="G16" s="39">
        <f t="shared" si="0"/>
        <v>34.316840700135202</v>
      </c>
      <c r="O16" s="39">
        <v>28</v>
      </c>
      <c r="R16" s="185">
        <v>2009</v>
      </c>
      <c r="S16" s="188"/>
      <c r="T16" s="188"/>
      <c r="U16" s="187"/>
    </row>
    <row r="17" spans="1:21" ht="15" x14ac:dyDescent="0.25">
      <c r="A17" s="37">
        <v>2219970703</v>
      </c>
      <c r="B17" s="37" t="s">
        <v>240</v>
      </c>
      <c r="C17" s="38">
        <v>35632</v>
      </c>
      <c r="D17" s="39">
        <v>7.5</v>
      </c>
      <c r="F17" s="39">
        <f t="shared" si="1"/>
        <v>2.286</v>
      </c>
      <c r="G17" s="39">
        <f t="shared" si="0"/>
        <v>48.085760622980558</v>
      </c>
      <c r="R17" s="185">
        <v>2010</v>
      </c>
      <c r="S17" s="188"/>
      <c r="T17" s="188"/>
      <c r="U17" s="187"/>
    </row>
    <row r="18" spans="1:21" ht="15" x14ac:dyDescent="0.25">
      <c r="A18" s="37">
        <v>2219970704</v>
      </c>
      <c r="B18" s="37" t="s">
        <v>240</v>
      </c>
      <c r="C18" s="38">
        <v>35635</v>
      </c>
      <c r="D18" s="39">
        <v>8.5</v>
      </c>
      <c r="F18" s="39">
        <f t="shared" si="1"/>
        <v>2.5908000000000002</v>
      </c>
      <c r="G18" s="39">
        <f t="shared" si="0"/>
        <v>46.28215973301333</v>
      </c>
      <c r="R18" s="185">
        <v>2011</v>
      </c>
      <c r="S18" s="188"/>
      <c r="T18" s="188"/>
      <c r="U18" s="187"/>
    </row>
    <row r="19" spans="1:21" ht="15" x14ac:dyDescent="0.25">
      <c r="A19" s="37">
        <v>2219970801</v>
      </c>
      <c r="B19" s="37" t="s">
        <v>240</v>
      </c>
      <c r="C19" s="38">
        <v>35644</v>
      </c>
      <c r="D19" s="39">
        <v>11</v>
      </c>
      <c r="F19" s="39">
        <f t="shared" si="1"/>
        <v>3.3528000000000002</v>
      </c>
      <c r="G19" s="39">
        <f t="shared" si="0"/>
        <v>42.566842267970074</v>
      </c>
      <c r="R19" s="185">
        <v>2012</v>
      </c>
      <c r="S19" s="188">
        <v>11.666666666666666</v>
      </c>
      <c r="T19" s="188">
        <v>42.653172680408538</v>
      </c>
      <c r="U19" s="188">
        <v>0.19999999999999996</v>
      </c>
    </row>
    <row r="20" spans="1:21" ht="15" x14ac:dyDescent="0.25">
      <c r="A20" s="37">
        <v>2219970901</v>
      </c>
      <c r="B20" s="37" t="s">
        <v>240</v>
      </c>
      <c r="C20" s="38">
        <v>35686</v>
      </c>
      <c r="D20" s="39">
        <v>15</v>
      </c>
      <c r="F20" s="39">
        <f t="shared" si="1"/>
        <v>4.5720000000000001</v>
      </c>
      <c r="G20" s="39">
        <f t="shared" si="0"/>
        <v>38.097509751111744</v>
      </c>
      <c r="R20" s="356">
        <v>2013</v>
      </c>
      <c r="S20" s="39">
        <v>18.653846153846153</v>
      </c>
      <c r="T20" s="39">
        <v>36.133029636927674</v>
      </c>
      <c r="U20" s="39">
        <v>1.1949143134212783</v>
      </c>
    </row>
    <row r="21" spans="1:21" x14ac:dyDescent="0.2">
      <c r="A21" s="37">
        <v>2219971001</v>
      </c>
      <c r="B21" s="37" t="s">
        <v>240</v>
      </c>
      <c r="C21" s="38">
        <v>35707</v>
      </c>
      <c r="D21" s="39">
        <v>19</v>
      </c>
      <c r="F21" s="39">
        <f t="shared" si="1"/>
        <v>5.7911999999999999</v>
      </c>
      <c r="G21" s="39">
        <f t="shared" si="0"/>
        <v>34.691147459206192</v>
      </c>
    </row>
    <row r="22" spans="1:21" x14ac:dyDescent="0.2">
      <c r="A22" s="37">
        <v>2219980601</v>
      </c>
      <c r="B22" s="37" t="s">
        <v>240</v>
      </c>
      <c r="C22" s="38">
        <v>35975</v>
      </c>
      <c r="D22" s="39">
        <v>14</v>
      </c>
      <c r="F22" s="39">
        <f t="shared" si="1"/>
        <v>4.2671999999999999</v>
      </c>
      <c r="G22" s="39">
        <f t="shared" si="0"/>
        <v>39.091697029238723</v>
      </c>
    </row>
    <row r="23" spans="1:21" x14ac:dyDescent="0.2">
      <c r="A23" s="37">
        <v>2219980801</v>
      </c>
      <c r="B23" s="37" t="s">
        <v>240</v>
      </c>
      <c r="C23" s="38">
        <v>36019</v>
      </c>
      <c r="D23" s="39">
        <v>10.5</v>
      </c>
      <c r="F23" s="39">
        <f t="shared" si="1"/>
        <v>3.2004000000000001</v>
      </c>
      <c r="G23" s="39">
        <f t="shared" si="0"/>
        <v>43.237195693268887</v>
      </c>
    </row>
    <row r="24" spans="1:21" x14ac:dyDescent="0.2">
      <c r="A24" s="37">
        <v>2220020601</v>
      </c>
      <c r="B24" s="37" t="s">
        <v>240</v>
      </c>
      <c r="C24" s="38">
        <v>37409</v>
      </c>
      <c r="D24" s="39">
        <v>19</v>
      </c>
      <c r="F24" s="39">
        <f t="shared" si="1"/>
        <v>5.7911999999999999</v>
      </c>
      <c r="G24" s="39">
        <f t="shared" si="0"/>
        <v>34.691147459206192</v>
      </c>
    </row>
    <row r="25" spans="1:21" x14ac:dyDescent="0.2">
      <c r="A25" s="37">
        <v>2220020602</v>
      </c>
      <c r="B25" s="37" t="s">
        <v>240</v>
      </c>
      <c r="C25" s="38">
        <v>37416</v>
      </c>
      <c r="D25" s="39">
        <v>18</v>
      </c>
      <c r="F25" s="39">
        <f t="shared" si="1"/>
        <v>5.4864000000000006</v>
      </c>
      <c r="G25" s="39">
        <f t="shared" si="0"/>
        <v>35.470256117710861</v>
      </c>
    </row>
    <row r="26" spans="1:21" x14ac:dyDescent="0.2">
      <c r="A26" s="37">
        <v>2220020603</v>
      </c>
      <c r="B26" s="37" t="s">
        <v>240</v>
      </c>
      <c r="C26" s="38">
        <v>37430</v>
      </c>
      <c r="D26" s="39">
        <v>20</v>
      </c>
      <c r="F26" s="39">
        <f t="shared" si="1"/>
        <v>6.0960000000000001</v>
      </c>
      <c r="G26" s="39">
        <f t="shared" si="0"/>
        <v>33.952011087081587</v>
      </c>
    </row>
    <row r="27" spans="1:21" x14ac:dyDescent="0.2">
      <c r="A27" s="37">
        <v>2220020701</v>
      </c>
      <c r="B27" s="37" t="s">
        <v>240</v>
      </c>
      <c r="C27" s="38">
        <v>37441</v>
      </c>
      <c r="D27" s="39">
        <v>16</v>
      </c>
      <c r="F27" s="39">
        <f t="shared" si="1"/>
        <v>4.8768000000000002</v>
      </c>
      <c r="G27" s="39">
        <f t="shared" si="0"/>
        <v>37.167509661519347</v>
      </c>
    </row>
    <row r="28" spans="1:21" x14ac:dyDescent="0.2">
      <c r="A28" s="37">
        <v>2220020702</v>
      </c>
      <c r="B28" s="37" t="s">
        <v>240</v>
      </c>
      <c r="C28" s="38">
        <v>37451</v>
      </c>
      <c r="D28" s="39">
        <v>20</v>
      </c>
      <c r="F28" s="39">
        <f t="shared" si="1"/>
        <v>6.0960000000000001</v>
      </c>
      <c r="G28" s="39">
        <f t="shared" si="0"/>
        <v>33.952011087081587</v>
      </c>
    </row>
    <row r="29" spans="1:21" x14ac:dyDescent="0.2">
      <c r="A29" s="37">
        <v>2220020703</v>
      </c>
      <c r="B29" s="37" t="s">
        <v>240</v>
      </c>
      <c r="C29" s="38">
        <v>37465</v>
      </c>
      <c r="D29" s="39">
        <v>20</v>
      </c>
      <c r="F29" s="39">
        <f t="shared" si="1"/>
        <v>6.0960000000000001</v>
      </c>
      <c r="G29" s="39">
        <f t="shared" si="0"/>
        <v>33.952011087081587</v>
      </c>
    </row>
    <row r="30" spans="1:21" x14ac:dyDescent="0.2">
      <c r="A30" s="37">
        <v>2220020801</v>
      </c>
      <c r="B30" s="37" t="s">
        <v>240</v>
      </c>
      <c r="C30" s="38">
        <v>37472</v>
      </c>
      <c r="D30" s="39">
        <v>17</v>
      </c>
      <c r="F30" s="39">
        <f t="shared" si="1"/>
        <v>5.1816000000000004</v>
      </c>
      <c r="G30" s="39">
        <f t="shared" si="0"/>
        <v>36.293908861144516</v>
      </c>
    </row>
    <row r="31" spans="1:21" x14ac:dyDescent="0.2">
      <c r="A31" s="37">
        <v>2220020802</v>
      </c>
      <c r="B31" s="37" t="s">
        <v>240</v>
      </c>
      <c r="C31" s="38">
        <v>37479</v>
      </c>
      <c r="D31" s="39">
        <v>19</v>
      </c>
      <c r="F31" s="39">
        <f t="shared" si="1"/>
        <v>5.7911999999999999</v>
      </c>
      <c r="G31" s="39">
        <f t="shared" si="0"/>
        <v>34.691147459206192</v>
      </c>
    </row>
    <row r="32" spans="1:21" x14ac:dyDescent="0.2">
      <c r="A32" s="37">
        <v>2220020803</v>
      </c>
      <c r="B32" s="37" t="s">
        <v>240</v>
      </c>
      <c r="C32" s="38">
        <v>37493</v>
      </c>
      <c r="D32" s="39">
        <v>20</v>
      </c>
      <c r="F32" s="39">
        <f t="shared" si="1"/>
        <v>6.0960000000000001</v>
      </c>
      <c r="G32" s="39">
        <f t="shared" si="0"/>
        <v>33.952011087081587</v>
      </c>
    </row>
    <row r="33" spans="1:17" x14ac:dyDescent="0.2">
      <c r="A33" s="37">
        <v>2220020901</v>
      </c>
      <c r="B33" s="37" t="s">
        <v>240</v>
      </c>
      <c r="C33" s="38">
        <v>37501</v>
      </c>
      <c r="D33" s="39">
        <v>18</v>
      </c>
      <c r="F33" s="39">
        <f t="shared" si="1"/>
        <v>5.4864000000000006</v>
      </c>
      <c r="G33" s="39">
        <f t="shared" si="0"/>
        <v>35.470256117710861</v>
      </c>
    </row>
    <row r="34" spans="1:17" x14ac:dyDescent="0.2">
      <c r="A34" s="37">
        <v>2220020902</v>
      </c>
      <c r="B34" s="37" t="s">
        <v>240</v>
      </c>
      <c r="C34" s="38">
        <v>37514</v>
      </c>
      <c r="D34" s="39">
        <v>20</v>
      </c>
      <c r="F34" s="39">
        <f t="shared" si="1"/>
        <v>6.0960000000000001</v>
      </c>
      <c r="G34" s="39">
        <f t="shared" si="0"/>
        <v>33.952011087081587</v>
      </c>
    </row>
    <row r="35" spans="1:17" x14ac:dyDescent="0.2">
      <c r="A35" s="37">
        <v>2220020903</v>
      </c>
      <c r="B35" s="37" t="s">
        <v>240</v>
      </c>
      <c r="C35" s="38">
        <v>37528</v>
      </c>
      <c r="D35" s="39">
        <v>21</v>
      </c>
      <c r="F35" s="39">
        <f t="shared" si="1"/>
        <v>6.4008000000000003</v>
      </c>
      <c r="G35" s="39">
        <f t="shared" si="0"/>
        <v>33.248944821400073</v>
      </c>
    </row>
    <row r="36" spans="1:17" x14ac:dyDescent="0.2">
      <c r="A36" s="37">
        <v>2220021001</v>
      </c>
      <c r="B36" s="37" t="s">
        <v>240</v>
      </c>
      <c r="C36" s="38">
        <v>37534</v>
      </c>
      <c r="D36" s="39">
        <v>23</v>
      </c>
      <c r="E36" s="39">
        <f>AVERAGE(D24:D32)</f>
        <v>18.777777777777779</v>
      </c>
      <c r="F36" s="39">
        <f t="shared" si="1"/>
        <v>7.0104000000000006</v>
      </c>
      <c r="G36" s="39">
        <f t="shared" si="0"/>
        <v>31.938041497455547</v>
      </c>
      <c r="H36" s="39">
        <f>AVERAGE(G24:G32)</f>
        <v>34.902445989679272</v>
      </c>
    </row>
    <row r="37" spans="1:17" x14ac:dyDescent="0.2">
      <c r="A37" s="37" t="s">
        <v>57</v>
      </c>
      <c r="B37" s="37" t="s">
        <v>240</v>
      </c>
      <c r="C37" s="38">
        <v>40373</v>
      </c>
      <c r="D37" s="39">
        <v>8.5</v>
      </c>
      <c r="F37" s="39">
        <f t="shared" si="1"/>
        <v>2.5908000000000002</v>
      </c>
      <c r="G37" s="39">
        <f t="shared" si="0"/>
        <v>46.28215973301333</v>
      </c>
      <c r="N37" s="39">
        <v>27</v>
      </c>
      <c r="P37" s="37" t="s">
        <v>59</v>
      </c>
    </row>
    <row r="38" spans="1:17" x14ac:dyDescent="0.2">
      <c r="A38" s="37">
        <v>2220100701</v>
      </c>
      <c r="B38" s="37" t="s">
        <v>240</v>
      </c>
      <c r="C38" s="38">
        <v>40373</v>
      </c>
      <c r="D38" s="39">
        <v>8.6999999999999993</v>
      </c>
      <c r="F38" s="39">
        <f t="shared" si="1"/>
        <v>2.6517599999999999</v>
      </c>
      <c r="G38" s="39">
        <f t="shared" si="0"/>
        <v>45.947028349226244</v>
      </c>
      <c r="I38" s="39">
        <v>0.05</v>
      </c>
      <c r="K38" s="39">
        <f>(9.81*(LN(I38)))+30.6</f>
        <v>1.2118663964353509</v>
      </c>
      <c r="N38" s="39">
        <v>26.92</v>
      </c>
      <c r="O38" s="37">
        <v>30.56</v>
      </c>
      <c r="P38" s="37" t="s">
        <v>1280</v>
      </c>
    </row>
    <row r="39" spans="1:17" x14ac:dyDescent="0.2">
      <c r="A39" s="37">
        <v>2220100702</v>
      </c>
      <c r="B39" s="37" t="s">
        <v>240</v>
      </c>
      <c r="C39" s="38">
        <v>40383</v>
      </c>
      <c r="D39" s="39">
        <v>9.9</v>
      </c>
      <c r="F39" s="39">
        <f t="shared" si="1"/>
        <v>3.0175200000000002</v>
      </c>
      <c r="G39" s="39">
        <f t="shared" si="0"/>
        <v>44.085087298599348</v>
      </c>
      <c r="I39" s="46">
        <v>0.1</v>
      </c>
      <c r="K39" s="39">
        <f>(9.81*(LN(I39)))+30.6</f>
        <v>8.0116402377284146</v>
      </c>
      <c r="N39" s="39">
        <v>16.670000000000002</v>
      </c>
      <c r="O39" s="37">
        <v>19.440000000000001</v>
      </c>
      <c r="P39" s="37" t="s">
        <v>1281</v>
      </c>
    </row>
    <row r="40" spans="1:17" x14ac:dyDescent="0.2">
      <c r="A40" s="37">
        <v>2220100702</v>
      </c>
      <c r="B40" s="37" t="s">
        <v>240</v>
      </c>
      <c r="C40" s="38">
        <v>40389</v>
      </c>
      <c r="D40" s="39">
        <v>8.5</v>
      </c>
      <c r="F40" s="39">
        <f t="shared" si="1"/>
        <v>2.5908000000000002</v>
      </c>
      <c r="G40" s="39">
        <f t="shared" si="0"/>
        <v>46.28215973301333</v>
      </c>
      <c r="N40" s="39">
        <v>20</v>
      </c>
      <c r="O40" s="37">
        <v>23.33</v>
      </c>
      <c r="P40" s="37" t="s">
        <v>1282</v>
      </c>
    </row>
    <row r="41" spans="1:17" x14ac:dyDescent="0.2">
      <c r="A41" s="37">
        <v>2220100801</v>
      </c>
      <c r="B41" s="37" t="s">
        <v>240</v>
      </c>
      <c r="C41" s="38">
        <v>40414</v>
      </c>
      <c r="D41" s="39">
        <v>9.5</v>
      </c>
      <c r="F41" s="39">
        <f t="shared" si="1"/>
        <v>2.8956</v>
      </c>
      <c r="G41" s="39">
        <f t="shared" si="0"/>
        <v>44.679398331074999</v>
      </c>
      <c r="I41" s="46">
        <v>0.1</v>
      </c>
      <c r="K41" s="39">
        <f>(9.81*(LN(I41)))+30.6</f>
        <v>8.0116402377284146</v>
      </c>
      <c r="N41" s="39">
        <v>20</v>
      </c>
      <c r="O41" s="37">
        <v>25</v>
      </c>
      <c r="P41" s="37" t="s">
        <v>1283</v>
      </c>
    </row>
    <row r="42" spans="1:17" x14ac:dyDescent="0.2">
      <c r="A42" s="37">
        <v>2220100901</v>
      </c>
      <c r="B42" s="37" t="s">
        <v>240</v>
      </c>
      <c r="C42" s="38">
        <v>40433</v>
      </c>
      <c r="D42" s="39">
        <v>9.4</v>
      </c>
      <c r="F42" s="39">
        <f t="shared" si="1"/>
        <v>2.8651200000000001</v>
      </c>
      <c r="G42" s="39">
        <f t="shared" si="0"/>
        <v>44.831886526528038</v>
      </c>
      <c r="N42" s="39">
        <v>18</v>
      </c>
      <c r="O42" s="37">
        <v>15.56</v>
      </c>
      <c r="P42" s="37" t="s">
        <v>1284</v>
      </c>
    </row>
    <row r="43" spans="1:17" x14ac:dyDescent="0.2">
      <c r="A43" s="37">
        <v>2220120501</v>
      </c>
      <c r="B43" s="37" t="s">
        <v>240</v>
      </c>
      <c r="C43" s="38">
        <v>41060</v>
      </c>
      <c r="D43" s="39">
        <v>28.5</v>
      </c>
      <c r="F43" s="39">
        <f t="shared" si="1"/>
        <v>8.6867999999999999</v>
      </c>
      <c r="G43" s="39">
        <f t="shared" si="0"/>
        <v>28.848395251367538</v>
      </c>
      <c r="I43" s="322">
        <v>0.14000000000000001</v>
      </c>
      <c r="J43" s="322"/>
      <c r="K43" s="39">
        <f>(9.81*(LN(I43)))+30.6</f>
        <v>11.312432878982513</v>
      </c>
      <c r="N43" s="39">
        <v>19</v>
      </c>
      <c r="O43" s="37">
        <v>17</v>
      </c>
      <c r="P43" s="88" t="s">
        <v>1842</v>
      </c>
      <c r="Q43" s="88" t="s">
        <v>2044</v>
      </c>
    </row>
    <row r="44" spans="1:17" x14ac:dyDescent="0.2">
      <c r="A44" s="37">
        <v>2220120601</v>
      </c>
      <c r="B44" s="37" t="s">
        <v>240</v>
      </c>
      <c r="C44" s="38">
        <v>41067</v>
      </c>
      <c r="D44" s="39">
        <v>23.5</v>
      </c>
      <c r="F44" s="39">
        <f t="shared" si="1"/>
        <v>7.1628000000000007</v>
      </c>
      <c r="G44" s="39">
        <f t="shared" si="0"/>
        <v>31.628137080221464</v>
      </c>
      <c r="I44" s="322"/>
      <c r="J44" s="322"/>
      <c r="N44" s="39">
        <v>20</v>
      </c>
      <c r="O44" s="36">
        <v>21</v>
      </c>
      <c r="P44" s="49" t="s">
        <v>1843</v>
      </c>
      <c r="Q44" s="49"/>
    </row>
    <row r="45" spans="1:17" x14ac:dyDescent="0.2">
      <c r="A45" s="37">
        <v>2220120602</v>
      </c>
      <c r="B45" s="37" t="s">
        <v>240</v>
      </c>
      <c r="C45" s="38">
        <v>41074</v>
      </c>
      <c r="D45" s="39">
        <v>19</v>
      </c>
      <c r="F45" s="39">
        <f t="shared" si="1"/>
        <v>5.7911999999999999</v>
      </c>
      <c r="G45" s="39">
        <f t="shared" si="0"/>
        <v>34.691147459206192</v>
      </c>
      <c r="H45" s="46"/>
      <c r="I45" s="323">
        <v>0.12</v>
      </c>
      <c r="J45" s="322"/>
      <c r="K45" s="39">
        <f>(9.81*(LN(I45)))+30.6</f>
        <v>9.8002147098771069</v>
      </c>
      <c r="N45" s="39">
        <v>22</v>
      </c>
      <c r="O45" s="36">
        <v>21</v>
      </c>
      <c r="P45" s="49" t="s">
        <v>1844</v>
      </c>
      <c r="Q45" s="88" t="s">
        <v>2044</v>
      </c>
    </row>
    <row r="46" spans="1:17" x14ac:dyDescent="0.2">
      <c r="A46" s="37">
        <v>2220120603</v>
      </c>
      <c r="B46" s="37" t="s">
        <v>240</v>
      </c>
      <c r="C46" s="38">
        <v>41082</v>
      </c>
      <c r="D46" s="39">
        <v>14</v>
      </c>
      <c r="F46" s="39">
        <f t="shared" si="1"/>
        <v>4.2671999999999999</v>
      </c>
      <c r="G46" s="39">
        <f t="shared" si="0"/>
        <v>39.091697029238723</v>
      </c>
      <c r="H46" s="46"/>
      <c r="I46" s="322"/>
      <c r="J46" s="322"/>
      <c r="N46" s="39">
        <v>24.5</v>
      </c>
      <c r="O46" s="36">
        <v>22</v>
      </c>
      <c r="P46" s="49" t="s">
        <v>1845</v>
      </c>
      <c r="Q46" s="49"/>
    </row>
    <row r="47" spans="1:17" x14ac:dyDescent="0.2">
      <c r="A47" s="37">
        <v>2220120604</v>
      </c>
      <c r="B47" s="37" t="s">
        <v>240</v>
      </c>
      <c r="C47" s="38">
        <v>41088</v>
      </c>
      <c r="D47" s="39">
        <v>11.5</v>
      </c>
      <c r="F47" s="39">
        <f t="shared" si="1"/>
        <v>3.5052000000000003</v>
      </c>
      <c r="G47" s="39">
        <f t="shared" si="0"/>
        <v>41.926292369324358</v>
      </c>
      <c r="H47" s="46"/>
      <c r="I47" s="322">
        <v>0.23</v>
      </c>
      <c r="J47" s="322"/>
      <c r="K47" s="39">
        <f>(9.81*(LN(I47)))+30.6</f>
        <v>16.182478733721783</v>
      </c>
      <c r="N47" s="39">
        <v>25</v>
      </c>
      <c r="O47" s="36">
        <v>28</v>
      </c>
      <c r="P47" s="49" t="s">
        <v>1847</v>
      </c>
      <c r="Q47" s="88" t="s">
        <v>2044</v>
      </c>
    </row>
    <row r="48" spans="1:17" x14ac:dyDescent="0.2">
      <c r="A48" s="37">
        <v>2220120701</v>
      </c>
      <c r="B48" s="37" t="s">
        <v>240</v>
      </c>
      <c r="C48" s="38">
        <v>41095</v>
      </c>
      <c r="D48" s="39">
        <v>11</v>
      </c>
      <c r="F48" s="39">
        <f t="shared" si="1"/>
        <v>3.3528000000000002</v>
      </c>
      <c r="G48" s="39">
        <f t="shared" si="0"/>
        <v>42.566842267970074</v>
      </c>
      <c r="I48" s="322"/>
      <c r="J48" s="322"/>
      <c r="N48" s="39">
        <v>28</v>
      </c>
      <c r="O48" s="36">
        <v>29</v>
      </c>
      <c r="P48" s="49" t="s">
        <v>1846</v>
      </c>
      <c r="Q48" s="49"/>
    </row>
    <row r="49" spans="1:17" x14ac:dyDescent="0.2">
      <c r="A49" s="37">
        <v>2220120702</v>
      </c>
      <c r="B49" s="37" t="s">
        <v>240</v>
      </c>
      <c r="C49" s="38">
        <v>41102</v>
      </c>
      <c r="D49" s="39">
        <v>10</v>
      </c>
      <c r="F49" s="39">
        <f t="shared" si="1"/>
        <v>3.048</v>
      </c>
      <c r="G49" s="39">
        <f t="shared" si="0"/>
        <v>43.940261958950401</v>
      </c>
      <c r="I49" s="322">
        <v>0.05</v>
      </c>
      <c r="J49" s="322"/>
      <c r="K49" s="39">
        <f>(9.81*(LN(I49)))+30.6</f>
        <v>1.2118663964353509</v>
      </c>
      <c r="N49" s="39">
        <v>27</v>
      </c>
      <c r="O49" s="36">
        <v>26</v>
      </c>
      <c r="P49" s="49" t="s">
        <v>1848</v>
      </c>
      <c r="Q49" s="88" t="s">
        <v>2044</v>
      </c>
    </row>
    <row r="50" spans="1:17" x14ac:dyDescent="0.2">
      <c r="A50" s="37">
        <v>2220120703</v>
      </c>
      <c r="B50" s="37" t="s">
        <v>240</v>
      </c>
      <c r="C50" s="38">
        <v>41110</v>
      </c>
      <c r="D50" s="39">
        <v>8</v>
      </c>
      <c r="F50" s="39">
        <f t="shared" si="1"/>
        <v>2.4384000000000001</v>
      </c>
      <c r="G50" s="39">
        <f t="shared" si="0"/>
        <v>47.155760533388161</v>
      </c>
      <c r="I50" s="322"/>
      <c r="J50" s="322"/>
      <c r="N50" s="39">
        <v>26</v>
      </c>
      <c r="O50" s="36">
        <v>25</v>
      </c>
      <c r="P50" s="49" t="s">
        <v>1843</v>
      </c>
      <c r="Q50" s="49"/>
    </row>
    <row r="51" spans="1:17" x14ac:dyDescent="0.2">
      <c r="A51" s="37">
        <v>2220120704</v>
      </c>
      <c r="B51" s="37" t="s">
        <v>240</v>
      </c>
      <c r="C51" s="38">
        <v>41117</v>
      </c>
      <c r="D51" s="39">
        <v>7.5</v>
      </c>
      <c r="F51" s="39">
        <f t="shared" si="1"/>
        <v>2.286</v>
      </c>
      <c r="G51" s="39">
        <f t="shared" si="0"/>
        <v>48.085760622980558</v>
      </c>
      <c r="I51" s="322">
        <v>0.51</v>
      </c>
      <c r="J51" s="322"/>
      <c r="K51" s="39">
        <f>(9.81*(LN(I51)))+30.6</f>
        <v>23.994489932482459</v>
      </c>
      <c r="N51" s="39">
        <v>25</v>
      </c>
      <c r="O51" s="36">
        <v>21</v>
      </c>
      <c r="P51" s="49" t="s">
        <v>1849</v>
      </c>
      <c r="Q51" s="88" t="s">
        <v>2044</v>
      </c>
    </row>
    <row r="52" spans="1:17" x14ac:dyDescent="0.2">
      <c r="A52" s="37">
        <v>2220120801</v>
      </c>
      <c r="B52" s="37" t="s">
        <v>240</v>
      </c>
      <c r="C52" s="38">
        <v>41124</v>
      </c>
      <c r="D52" s="39">
        <v>9.5</v>
      </c>
      <c r="F52" s="39">
        <f t="shared" si="1"/>
        <v>2.8956</v>
      </c>
      <c r="G52" s="39">
        <f t="shared" si="0"/>
        <v>44.679398331074999</v>
      </c>
      <c r="I52" s="322"/>
      <c r="J52" s="322"/>
      <c r="N52" s="39">
        <v>27</v>
      </c>
      <c r="O52" s="36">
        <v>26</v>
      </c>
      <c r="P52" s="49" t="s">
        <v>1850</v>
      </c>
      <c r="Q52" s="49"/>
    </row>
    <row r="53" spans="1:17" x14ac:dyDescent="0.2">
      <c r="A53" s="37">
        <v>2220120802</v>
      </c>
      <c r="B53" s="37" t="s">
        <v>240</v>
      </c>
      <c r="C53" s="38">
        <v>41131</v>
      </c>
      <c r="D53" s="39">
        <v>8</v>
      </c>
      <c r="F53" s="39">
        <f t="shared" si="1"/>
        <v>2.4384000000000001</v>
      </c>
      <c r="G53" s="39">
        <f t="shared" si="0"/>
        <v>47.155760533388161</v>
      </c>
      <c r="I53" s="322">
        <v>0.14000000000000001</v>
      </c>
      <c r="J53" s="322"/>
      <c r="K53" s="39">
        <f>(9.81*(LN(I53)))+30.6</f>
        <v>11.312432878982513</v>
      </c>
      <c r="N53" s="39">
        <v>24</v>
      </c>
      <c r="O53" s="36">
        <v>18</v>
      </c>
      <c r="P53" s="49" t="s">
        <v>1851</v>
      </c>
      <c r="Q53" s="88" t="s">
        <v>2044</v>
      </c>
    </row>
    <row r="54" spans="1:17" x14ac:dyDescent="0.2">
      <c r="A54" s="37">
        <v>2220120803</v>
      </c>
      <c r="B54" s="37" t="s">
        <v>240</v>
      </c>
      <c r="C54" s="38">
        <v>41139</v>
      </c>
      <c r="D54" s="39">
        <v>9</v>
      </c>
      <c r="F54" s="39">
        <f t="shared" si="1"/>
        <v>2.7432000000000003</v>
      </c>
      <c r="G54" s="39">
        <f t="shared" si="0"/>
        <v>45.458506989579675</v>
      </c>
      <c r="I54" s="322"/>
      <c r="J54" s="322"/>
      <c r="N54" s="39">
        <v>22</v>
      </c>
      <c r="O54" s="36">
        <v>20</v>
      </c>
      <c r="P54" s="49" t="s">
        <v>1852</v>
      </c>
      <c r="Q54" s="49"/>
    </row>
    <row r="55" spans="1:17" x14ac:dyDescent="0.2">
      <c r="A55" s="37">
        <v>2220120804</v>
      </c>
      <c r="B55" s="37" t="s">
        <v>240</v>
      </c>
      <c r="C55" s="38">
        <v>41145</v>
      </c>
      <c r="D55" s="39">
        <v>9</v>
      </c>
      <c r="F55" s="39">
        <f t="shared" si="1"/>
        <v>2.7432000000000003</v>
      </c>
      <c r="G55" s="39">
        <f t="shared" si="0"/>
        <v>45.458506989579675</v>
      </c>
      <c r="I55" s="322">
        <v>0.15</v>
      </c>
      <c r="J55" s="322"/>
      <c r="K55" s="39">
        <f>(9.81*(LN(I55)))+30.6</f>
        <v>11.989252948269506</v>
      </c>
      <c r="N55" s="39">
        <v>23</v>
      </c>
      <c r="O55" s="36">
        <v>26</v>
      </c>
      <c r="P55" s="49" t="s">
        <v>1853</v>
      </c>
      <c r="Q55" s="88" t="s">
        <v>2044</v>
      </c>
    </row>
    <row r="56" spans="1:17" x14ac:dyDescent="0.2">
      <c r="A56" s="37">
        <v>2220120901</v>
      </c>
      <c r="B56" s="37" t="s">
        <v>240</v>
      </c>
      <c r="C56" s="38">
        <v>41153</v>
      </c>
      <c r="D56" s="39">
        <v>10</v>
      </c>
      <c r="F56" s="39">
        <f t="shared" si="1"/>
        <v>3.048</v>
      </c>
      <c r="G56" s="39">
        <f t="shared" si="0"/>
        <v>43.940261958950401</v>
      </c>
      <c r="I56" s="322"/>
      <c r="J56" s="322"/>
      <c r="N56" s="39">
        <v>23.5</v>
      </c>
      <c r="O56" s="36">
        <v>25</v>
      </c>
      <c r="P56" s="49" t="s">
        <v>1854</v>
      </c>
      <c r="Q56" s="49"/>
    </row>
    <row r="57" spans="1:17" x14ac:dyDescent="0.2">
      <c r="A57" s="37">
        <v>2220120902</v>
      </c>
      <c r="B57" s="37" t="s">
        <v>240</v>
      </c>
      <c r="C57" s="38">
        <v>41159</v>
      </c>
      <c r="D57" s="39">
        <v>8.5</v>
      </c>
      <c r="F57" s="39">
        <f t="shared" si="1"/>
        <v>2.5908000000000002</v>
      </c>
      <c r="G57" s="39">
        <f t="shared" si="0"/>
        <v>46.28215973301333</v>
      </c>
      <c r="I57" s="322">
        <v>0.08</v>
      </c>
      <c r="J57" s="322"/>
      <c r="K57" s="39">
        <f>(9.81*(LN(I57)))+30.6</f>
        <v>5.8226019993360119</v>
      </c>
      <c r="N57" s="39">
        <v>23</v>
      </c>
      <c r="O57" s="36">
        <v>22</v>
      </c>
      <c r="P57" s="49" t="s">
        <v>1856</v>
      </c>
      <c r="Q57" s="88" t="s">
        <v>2044</v>
      </c>
    </row>
    <row r="58" spans="1:17" s="40" customFormat="1" x14ac:dyDescent="0.2">
      <c r="A58" s="40">
        <v>2220120903</v>
      </c>
      <c r="B58" s="40" t="s">
        <v>240</v>
      </c>
      <c r="C58" s="41">
        <v>41166</v>
      </c>
      <c r="D58" s="42">
        <v>11.5</v>
      </c>
      <c r="E58" s="42">
        <f>AVERAGE(D44:D55)</f>
        <v>11.666666666666666</v>
      </c>
      <c r="F58" s="42">
        <f t="shared" si="1"/>
        <v>3.5052000000000003</v>
      </c>
      <c r="G58" s="42">
        <f t="shared" si="0"/>
        <v>41.926292369324358</v>
      </c>
      <c r="H58" s="42">
        <f>AVERAGE(G44:G55)</f>
        <v>42.653172680408538</v>
      </c>
      <c r="I58" s="357"/>
      <c r="J58" s="357">
        <f>AVERAGE(I44:I55)</f>
        <v>0.19999999999999996</v>
      </c>
      <c r="K58" s="42"/>
      <c r="L58" s="42">
        <f>AVERAGE(K44:K55)</f>
        <v>12.415122599961451</v>
      </c>
      <c r="M58" s="42">
        <f>AVERAGE(H58,L58)</f>
        <v>27.534147640184994</v>
      </c>
      <c r="N58" s="42">
        <v>22</v>
      </c>
      <c r="O58" s="336">
        <v>20</v>
      </c>
      <c r="P58" s="341" t="s">
        <v>1855</v>
      </c>
      <c r="Q58" s="351" t="s">
        <v>2044</v>
      </c>
    </row>
    <row r="59" spans="1:17" x14ac:dyDescent="0.2">
      <c r="A59" s="113">
        <f>IF(MONTH(C59)=MONTH(C58),(A58+1),(22*100000000+(YEAR(C59)*10000)+(MONTH(C59)*100)+1))</f>
        <v>2220130501</v>
      </c>
      <c r="B59" s="36" t="s">
        <v>240</v>
      </c>
      <c r="C59" s="38">
        <v>41424</v>
      </c>
      <c r="D59" s="39">
        <v>29</v>
      </c>
      <c r="F59" s="39">
        <f t="shared" si="1"/>
        <v>8.8391999999999999</v>
      </c>
      <c r="G59" s="39">
        <f t="shared" si="0"/>
        <v>28.597780238889502</v>
      </c>
      <c r="I59" s="115">
        <v>0.53408315871137302</v>
      </c>
      <c r="K59" s="39">
        <f>(9.81*(LN(I59)))+30.6</f>
        <v>24.447131465378678</v>
      </c>
      <c r="N59" s="39">
        <v>17</v>
      </c>
      <c r="O59" s="36">
        <v>25</v>
      </c>
      <c r="P59" s="49" t="s">
        <v>2053</v>
      </c>
    </row>
    <row r="60" spans="1:17" x14ac:dyDescent="0.2">
      <c r="A60" s="113">
        <f t="shared" ref="A60:A74" si="2">IF(MONTH(C60)=MONTH(C59),(A59+1),(22*100000000+(YEAR(C60)*10000)+(MONTH(C60)*100)+1))</f>
        <v>2220130601</v>
      </c>
      <c r="B60" s="36" t="s">
        <v>240</v>
      </c>
      <c r="C60" s="38">
        <v>41431</v>
      </c>
      <c r="D60" s="39">
        <v>28</v>
      </c>
      <c r="F60" s="39">
        <f t="shared" si="1"/>
        <v>8.5343999999999998</v>
      </c>
      <c r="G60" s="39">
        <f t="shared" si="0"/>
        <v>29.103446157369909</v>
      </c>
      <c r="N60" s="39">
        <v>17</v>
      </c>
      <c r="O60" s="36">
        <v>18</v>
      </c>
      <c r="P60" s="49" t="s">
        <v>2054</v>
      </c>
    </row>
    <row r="61" spans="1:17" x14ac:dyDescent="0.2">
      <c r="A61" s="113">
        <f t="shared" si="2"/>
        <v>2220130602</v>
      </c>
      <c r="B61" s="36" t="s">
        <v>240</v>
      </c>
      <c r="C61" s="38">
        <v>41437</v>
      </c>
      <c r="D61" s="39">
        <v>27</v>
      </c>
      <c r="F61" s="39">
        <f t="shared" si="1"/>
        <v>8.2295999999999996</v>
      </c>
      <c r="G61" s="39">
        <f t="shared" si="0"/>
        <v>29.627503909872214</v>
      </c>
      <c r="I61" s="115">
        <v>0.7256564656404525</v>
      </c>
      <c r="K61" s="39">
        <f>(9.81*(LN(I61)))+30.6</f>
        <v>27.454143287463168</v>
      </c>
      <c r="N61" s="39">
        <v>21</v>
      </c>
      <c r="O61" s="36">
        <v>23</v>
      </c>
      <c r="P61" s="49" t="s">
        <v>2055</v>
      </c>
      <c r="Q61" s="88" t="s">
        <v>2144</v>
      </c>
    </row>
    <row r="62" spans="1:17" x14ac:dyDescent="0.2">
      <c r="A62" s="113">
        <f t="shared" si="2"/>
        <v>2220130603</v>
      </c>
      <c r="B62" s="36" t="s">
        <v>240</v>
      </c>
      <c r="C62" s="38">
        <v>41445</v>
      </c>
      <c r="D62" s="39">
        <v>27.5</v>
      </c>
      <c r="F62" s="39">
        <f t="shared" si="1"/>
        <v>8.3819999999999997</v>
      </c>
      <c r="G62" s="39">
        <f t="shared" si="0"/>
        <v>29.363092821663503</v>
      </c>
      <c r="N62" s="39">
        <v>21</v>
      </c>
      <c r="O62" s="36">
        <v>23</v>
      </c>
      <c r="P62" s="49" t="s">
        <v>2056</v>
      </c>
    </row>
    <row r="63" spans="1:17" x14ac:dyDescent="0.2">
      <c r="A63" s="113">
        <f t="shared" si="2"/>
        <v>2220130604</v>
      </c>
      <c r="B63" s="36" t="s">
        <v>240</v>
      </c>
      <c r="C63" s="38">
        <v>41451</v>
      </c>
      <c r="D63" s="39">
        <v>32</v>
      </c>
      <c r="F63" s="39">
        <f t="shared" si="1"/>
        <v>9.7536000000000005</v>
      </c>
      <c r="G63" s="39">
        <f t="shared" si="0"/>
        <v>27.179258789650532</v>
      </c>
      <c r="I63" s="115">
        <v>0.81854049324243039</v>
      </c>
      <c r="K63" s="39">
        <f>(9.81*(LN(I63)))+30.6</f>
        <v>28.635720049137422</v>
      </c>
      <c r="N63" s="39">
        <v>25</v>
      </c>
      <c r="O63" s="36">
        <v>26</v>
      </c>
      <c r="P63" s="49" t="s">
        <v>2057</v>
      </c>
    </row>
    <row r="64" spans="1:17" x14ac:dyDescent="0.2">
      <c r="A64" s="113">
        <f t="shared" si="2"/>
        <v>2220130701</v>
      </c>
      <c r="B64" s="36" t="s">
        <v>240</v>
      </c>
      <c r="C64" s="38">
        <v>41458</v>
      </c>
      <c r="D64" s="39">
        <v>23</v>
      </c>
      <c r="F64" s="39">
        <f t="shared" si="1"/>
        <v>7.0104000000000006</v>
      </c>
      <c r="G64" s="39">
        <f t="shared" si="0"/>
        <v>31.938041497455547</v>
      </c>
      <c r="N64" s="39">
        <v>23</v>
      </c>
      <c r="O64" s="36">
        <v>24.5</v>
      </c>
      <c r="P64" s="49" t="s">
        <v>2058</v>
      </c>
    </row>
    <row r="65" spans="1:17" x14ac:dyDescent="0.2">
      <c r="A65" s="113">
        <f t="shared" si="2"/>
        <v>2220130702</v>
      </c>
      <c r="B65" s="36" t="s">
        <v>240</v>
      </c>
      <c r="C65" s="38">
        <v>41466</v>
      </c>
      <c r="D65" s="39">
        <v>19.5</v>
      </c>
      <c r="F65" s="39">
        <f t="shared" si="1"/>
        <v>5.9436</v>
      </c>
      <c r="G65" s="39">
        <f t="shared" si="0"/>
        <v>34.316840700135202</v>
      </c>
      <c r="I65" s="115">
        <v>0.97528228982076826</v>
      </c>
      <c r="K65" s="39">
        <f>(9.81*(LN(I65)))+30.6</f>
        <v>30.354472162473563</v>
      </c>
      <c r="N65" s="39">
        <v>23</v>
      </c>
      <c r="O65" s="36">
        <v>2.5</v>
      </c>
      <c r="P65" s="49" t="s">
        <v>2059</v>
      </c>
    </row>
    <row r="66" spans="1:17" x14ac:dyDescent="0.2">
      <c r="A66" s="113">
        <f t="shared" si="2"/>
        <v>2220130703</v>
      </c>
      <c r="B66" s="36" t="s">
        <v>240</v>
      </c>
      <c r="C66" s="38">
        <v>41473</v>
      </c>
      <c r="D66" s="39">
        <v>14.5</v>
      </c>
      <c r="F66" s="39">
        <f t="shared" si="1"/>
        <v>4.4196</v>
      </c>
      <c r="G66" s="39">
        <f t="shared" si="0"/>
        <v>38.586031110758313</v>
      </c>
      <c r="N66" s="39">
        <v>28.5</v>
      </c>
      <c r="O66" s="36">
        <v>31.5</v>
      </c>
      <c r="P66" s="49" t="s">
        <v>2060</v>
      </c>
      <c r="Q66" s="88" t="s">
        <v>2145</v>
      </c>
    </row>
    <row r="67" spans="1:17" x14ac:dyDescent="0.2">
      <c r="A67" s="113">
        <f t="shared" si="2"/>
        <v>2220130704</v>
      </c>
      <c r="B67" s="36" t="s">
        <v>240</v>
      </c>
      <c r="C67" s="38">
        <v>41480</v>
      </c>
      <c r="D67" s="39">
        <v>12.5</v>
      </c>
      <c r="F67" s="39">
        <f t="shared" si="1"/>
        <v>3.81</v>
      </c>
      <c r="G67" s="39">
        <f t="shared" si="0"/>
        <v>40.724763384512634</v>
      </c>
      <c r="I67" s="115">
        <v>1.0797768208729934</v>
      </c>
      <c r="K67" s="39">
        <f>(9.81*(LN(I67)))+30.6</f>
        <v>31.352960393654097</v>
      </c>
      <c r="N67" s="39">
        <v>23</v>
      </c>
      <c r="O67" s="36">
        <v>23</v>
      </c>
      <c r="P67" s="49" t="s">
        <v>2061</v>
      </c>
    </row>
    <row r="68" spans="1:17" x14ac:dyDescent="0.2">
      <c r="A68" s="113">
        <f t="shared" si="2"/>
        <v>2220130801</v>
      </c>
      <c r="B68" s="36" t="s">
        <v>240</v>
      </c>
      <c r="C68" s="38">
        <v>41488</v>
      </c>
      <c r="D68" s="39">
        <v>14</v>
      </c>
      <c r="F68" s="39">
        <f t="shared" si="1"/>
        <v>4.2671999999999999</v>
      </c>
      <c r="G68" s="39">
        <f t="shared" si="0"/>
        <v>39.091697029238723</v>
      </c>
      <c r="N68" s="39">
        <v>22</v>
      </c>
      <c r="O68" s="36">
        <v>20</v>
      </c>
      <c r="P68" s="49" t="s">
        <v>2062</v>
      </c>
    </row>
    <row r="69" spans="1:17" x14ac:dyDescent="0.2">
      <c r="A69" s="113">
        <f t="shared" si="2"/>
        <v>2220130802</v>
      </c>
      <c r="B69" s="36" t="s">
        <v>240</v>
      </c>
      <c r="C69" s="38">
        <v>41494</v>
      </c>
      <c r="D69" s="39">
        <v>12.5</v>
      </c>
      <c r="F69" s="39">
        <f t="shared" si="1"/>
        <v>3.81</v>
      </c>
      <c r="G69" s="39">
        <f t="shared" si="0"/>
        <v>40.724763384512634</v>
      </c>
      <c r="I69" s="115">
        <v>2.6239737797558766</v>
      </c>
      <c r="K69" s="39">
        <f>(9.81*(LN(I69)))+30.6</f>
        <v>40.063607708681786</v>
      </c>
      <c r="N69" s="39">
        <v>22</v>
      </c>
      <c r="O69" s="36">
        <v>20</v>
      </c>
      <c r="P69" s="49" t="s">
        <v>2063</v>
      </c>
    </row>
    <row r="70" spans="1:17" x14ac:dyDescent="0.2">
      <c r="A70" s="113">
        <f t="shared" si="2"/>
        <v>2220130803</v>
      </c>
      <c r="B70" s="36" t="s">
        <v>240</v>
      </c>
      <c r="C70" s="38">
        <v>41501</v>
      </c>
      <c r="D70" s="39">
        <v>11</v>
      </c>
      <c r="F70" s="39">
        <f t="shared" si="1"/>
        <v>3.3528000000000002</v>
      </c>
      <c r="G70" s="39">
        <f t="shared" si="0"/>
        <v>42.566842267970074</v>
      </c>
      <c r="N70" s="39">
        <v>19.5</v>
      </c>
      <c r="O70" s="36">
        <v>18</v>
      </c>
      <c r="P70" s="49" t="s">
        <v>2064</v>
      </c>
    </row>
    <row r="71" spans="1:17" x14ac:dyDescent="0.2">
      <c r="A71" s="113">
        <f t="shared" si="2"/>
        <v>2220130804</v>
      </c>
      <c r="B71" s="36" t="s">
        <v>240</v>
      </c>
      <c r="C71" s="38">
        <v>41507</v>
      </c>
      <c r="D71" s="39">
        <v>11</v>
      </c>
      <c r="F71" s="39">
        <f t="shared" si="1"/>
        <v>3.3528000000000002</v>
      </c>
      <c r="G71" s="39">
        <f t="shared" si="0"/>
        <v>42.566842267970074</v>
      </c>
      <c r="I71" s="115">
        <v>0.94625603119515</v>
      </c>
      <c r="K71" s="39">
        <f>(9.81*(LN(I71)))+30.6</f>
        <v>30.058074994441931</v>
      </c>
      <c r="N71" s="39">
        <v>22.5</v>
      </c>
      <c r="O71" s="36">
        <v>27.5</v>
      </c>
      <c r="P71" s="49" t="s">
        <v>2065</v>
      </c>
    </row>
    <row r="72" spans="1:17" x14ac:dyDescent="0.2">
      <c r="A72" s="113">
        <f t="shared" si="2"/>
        <v>2220130805</v>
      </c>
      <c r="B72" s="36" t="s">
        <v>240</v>
      </c>
      <c r="C72" s="38">
        <v>41515</v>
      </c>
      <c r="D72" s="39">
        <v>10</v>
      </c>
      <c r="F72" s="39">
        <f t="shared" si="1"/>
        <v>3.048</v>
      </c>
      <c r="G72" s="39">
        <f t="shared" si="0"/>
        <v>43.940261958950401</v>
      </c>
      <c r="N72" s="39">
        <v>25</v>
      </c>
      <c r="O72" s="36">
        <v>27.5</v>
      </c>
      <c r="P72" s="49" t="s">
        <v>2066</v>
      </c>
    </row>
    <row r="73" spans="1:17" x14ac:dyDescent="0.2">
      <c r="A73" s="113">
        <f t="shared" si="2"/>
        <v>2220130901</v>
      </c>
      <c r="B73" s="36" t="s">
        <v>240</v>
      </c>
      <c r="C73" s="38">
        <v>41520</v>
      </c>
      <c r="D73" s="39">
        <v>11</v>
      </c>
      <c r="F73" s="39">
        <f t="shared" si="1"/>
        <v>3.3528000000000002</v>
      </c>
      <c r="G73" s="39">
        <f t="shared" si="0"/>
        <v>42.566842267970074</v>
      </c>
      <c r="I73" s="115">
        <v>2.5078687452534036</v>
      </c>
      <c r="K73" s="39">
        <f>(9.81*(LN(I73)))+30.6</f>
        <v>39.619640545202316</v>
      </c>
      <c r="N73" s="39">
        <v>21.5</v>
      </c>
      <c r="O73" s="36">
        <v>17.5</v>
      </c>
      <c r="P73" s="49" t="s">
        <v>2067</v>
      </c>
    </row>
    <row r="74" spans="1:17" x14ac:dyDescent="0.2">
      <c r="A74" s="113">
        <f t="shared" si="2"/>
        <v>2220130902</v>
      </c>
      <c r="B74" s="36" t="s">
        <v>240</v>
      </c>
      <c r="C74" s="38">
        <v>41540</v>
      </c>
      <c r="D74" s="39">
        <v>23.5</v>
      </c>
      <c r="E74" s="39">
        <f>AVERAGE(D60:D72)</f>
        <v>18.653846153846153</v>
      </c>
      <c r="F74" s="39">
        <f t="shared" si="1"/>
        <v>7.1628000000000007</v>
      </c>
      <c r="G74" s="39">
        <f t="shared" si="0"/>
        <v>31.628137080221464</v>
      </c>
      <c r="H74" s="39">
        <f>AVERAGE(G60:G72)</f>
        <v>36.133029636927674</v>
      </c>
      <c r="J74" s="39">
        <f>AVERAGE(I60:I72)</f>
        <v>1.1949143134212783</v>
      </c>
      <c r="L74" s="39">
        <f>AVERAGE(K60:K72)</f>
        <v>31.319829765975328</v>
      </c>
      <c r="M74" s="39">
        <f>AVERAGE(H74,L74)</f>
        <v>33.726429701451501</v>
      </c>
      <c r="N74" s="39">
        <v>18.5</v>
      </c>
      <c r="O74" s="36">
        <v>17.5</v>
      </c>
      <c r="P74" s="49" t="s">
        <v>2068</v>
      </c>
    </row>
    <row r="75" spans="1:17" x14ac:dyDescent="0.2">
      <c r="A75" s="37">
        <v>2220140501</v>
      </c>
      <c r="B75" s="36" t="s">
        <v>240</v>
      </c>
      <c r="C75" s="38">
        <v>41788</v>
      </c>
      <c r="D75" s="39">
        <v>20</v>
      </c>
      <c r="F75" s="39">
        <f t="shared" si="1"/>
        <v>6.0960000000000001</v>
      </c>
      <c r="G75" s="39">
        <f t="shared" si="0"/>
        <v>33.952011087081587</v>
      </c>
      <c r="K75" s="39">
        <v>60</v>
      </c>
      <c r="N75" s="39">
        <v>20</v>
      </c>
      <c r="O75" s="36">
        <v>22</v>
      </c>
      <c r="P75" s="49" t="s">
        <v>2301</v>
      </c>
    </row>
    <row r="76" spans="1:17" x14ac:dyDescent="0.2">
      <c r="A76" s="37">
        <v>2220140601</v>
      </c>
      <c r="B76" s="36" t="s">
        <v>240</v>
      </c>
      <c r="C76" s="38">
        <v>41795</v>
      </c>
      <c r="D76" s="39">
        <v>14.5</v>
      </c>
      <c r="F76" s="39">
        <f t="shared" si="1"/>
        <v>4.4196</v>
      </c>
      <c r="G76" s="39">
        <f t="shared" si="0"/>
        <v>38.586031110758313</v>
      </c>
      <c r="N76" s="39">
        <v>14.5</v>
      </c>
      <c r="O76" s="36">
        <v>18</v>
      </c>
      <c r="P76" s="49" t="s">
        <v>2479</v>
      </c>
    </row>
    <row r="77" spans="1:17" x14ac:dyDescent="0.2">
      <c r="A77" s="37">
        <v>2220140602</v>
      </c>
      <c r="B77" s="36" t="s">
        <v>240</v>
      </c>
      <c r="C77" s="38">
        <v>41804</v>
      </c>
      <c r="D77" s="39">
        <v>19</v>
      </c>
      <c r="F77" s="39">
        <f t="shared" si="1"/>
        <v>5.7911999999999999</v>
      </c>
      <c r="G77" s="39">
        <f t="shared" si="0"/>
        <v>34.691147459206192</v>
      </c>
      <c r="N77" s="39">
        <v>19</v>
      </c>
      <c r="O77" s="36">
        <v>16</v>
      </c>
      <c r="P77" s="49" t="s">
        <v>2480</v>
      </c>
    </row>
    <row r="78" spans="1:17" x14ac:dyDescent="0.2">
      <c r="A78" s="36">
        <v>2220140603</v>
      </c>
      <c r="B78" s="36" t="s">
        <v>240</v>
      </c>
      <c r="C78" s="38">
        <v>41810</v>
      </c>
      <c r="D78" s="39">
        <v>21</v>
      </c>
      <c r="F78" s="39">
        <f t="shared" si="1"/>
        <v>6.4008000000000003</v>
      </c>
      <c r="G78" s="39">
        <f t="shared" si="0"/>
        <v>33.248944821400073</v>
      </c>
      <c r="N78" s="39">
        <v>21</v>
      </c>
      <c r="O78" s="36">
        <v>16</v>
      </c>
      <c r="P78" s="49" t="s">
        <v>2481</v>
      </c>
    </row>
    <row r="79" spans="1:17" x14ac:dyDescent="0.2">
      <c r="A79" s="36">
        <v>2220140604</v>
      </c>
      <c r="B79" s="36" t="s">
        <v>240</v>
      </c>
      <c r="C79" s="38">
        <v>41816</v>
      </c>
      <c r="D79" s="39">
        <v>22.5</v>
      </c>
      <c r="F79" s="39">
        <f t="shared" si="1"/>
        <v>6.8580000000000005</v>
      </c>
      <c r="G79" s="39">
        <f t="shared" si="0"/>
        <v>32.254757543273101</v>
      </c>
      <c r="N79" s="39">
        <v>22.5</v>
      </c>
      <c r="O79" s="36">
        <v>23.5</v>
      </c>
      <c r="P79" s="49" t="s">
        <v>2482</v>
      </c>
    </row>
    <row r="80" spans="1:17" x14ac:dyDescent="0.2">
      <c r="A80" s="36">
        <v>2220140701</v>
      </c>
      <c r="B80" s="36" t="s">
        <v>240</v>
      </c>
      <c r="C80" s="38">
        <v>41823</v>
      </c>
      <c r="D80" s="39">
        <v>18</v>
      </c>
      <c r="F80" s="39">
        <f t="shared" si="1"/>
        <v>5.4864000000000006</v>
      </c>
      <c r="G80" s="39">
        <f t="shared" si="0"/>
        <v>35.470256117710861</v>
      </c>
      <c r="N80" s="39">
        <v>18</v>
      </c>
      <c r="O80" s="36">
        <v>18.5</v>
      </c>
      <c r="P80" s="49" t="s">
        <v>2483</v>
      </c>
    </row>
    <row r="81" spans="1:16" x14ac:dyDescent="0.2">
      <c r="A81" s="36">
        <v>2220140702</v>
      </c>
      <c r="B81" s="36" t="s">
        <v>240</v>
      </c>
      <c r="C81" s="38">
        <v>41831</v>
      </c>
      <c r="D81" s="39">
        <v>16.5</v>
      </c>
      <c r="F81" s="39">
        <f t="shared" si="1"/>
        <v>5.0292000000000003</v>
      </c>
      <c r="G81" s="39">
        <f t="shared" si="0"/>
        <v>36.724090060131431</v>
      </c>
      <c r="N81" s="39">
        <v>16.5</v>
      </c>
      <c r="O81" s="36">
        <v>23</v>
      </c>
      <c r="P81" s="49" t="s">
        <v>2484</v>
      </c>
    </row>
    <row r="82" spans="1:16" x14ac:dyDescent="0.2">
      <c r="A82" s="36">
        <v>2220140703</v>
      </c>
      <c r="B82" s="36" t="s">
        <v>240</v>
      </c>
      <c r="C82" s="38">
        <v>41837</v>
      </c>
      <c r="D82" s="39">
        <v>19.5</v>
      </c>
      <c r="F82" s="39">
        <f t="shared" si="1"/>
        <v>5.9436</v>
      </c>
      <c r="G82" s="39">
        <f t="shared" si="0"/>
        <v>34.316840700135202</v>
      </c>
      <c r="N82" s="39">
        <v>19.5</v>
      </c>
      <c r="O82" s="36">
        <v>21</v>
      </c>
      <c r="P82" s="49" t="s">
        <v>420</v>
      </c>
    </row>
    <row r="83" spans="1:16" x14ac:dyDescent="0.2">
      <c r="A83" s="36">
        <v>2220140704</v>
      </c>
      <c r="B83" s="36" t="s">
        <v>240</v>
      </c>
      <c r="C83" s="38">
        <v>41844</v>
      </c>
      <c r="D83" s="39">
        <v>12.5</v>
      </c>
      <c r="F83" s="39">
        <f t="shared" si="1"/>
        <v>3.81</v>
      </c>
      <c r="G83" s="39">
        <f t="shared" si="0"/>
        <v>40.724763384512634</v>
      </c>
      <c r="N83" s="39">
        <v>12.5</v>
      </c>
      <c r="O83" s="36">
        <v>20</v>
      </c>
      <c r="P83" s="49" t="s">
        <v>2485</v>
      </c>
    </row>
    <row r="84" spans="1:16" x14ac:dyDescent="0.2">
      <c r="A84" s="36">
        <v>2220140801</v>
      </c>
      <c r="B84" s="36" t="s">
        <v>240</v>
      </c>
      <c r="C84" s="38">
        <v>41852</v>
      </c>
      <c r="D84" s="39">
        <v>15.5</v>
      </c>
      <c r="F84" s="39">
        <f t="shared" si="1"/>
        <v>4.7244000000000002</v>
      </c>
      <c r="G84" s="39">
        <f t="shared" si="0"/>
        <v>37.625008404232446</v>
      </c>
      <c r="N84" s="39">
        <v>15.5</v>
      </c>
      <c r="O84" s="36">
        <v>22</v>
      </c>
      <c r="P84" s="49" t="s">
        <v>2486</v>
      </c>
    </row>
    <row r="85" spans="1:16" x14ac:dyDescent="0.2">
      <c r="A85" s="36">
        <v>2220140802</v>
      </c>
      <c r="B85" s="36" t="s">
        <v>240</v>
      </c>
      <c r="C85" s="38">
        <v>41859</v>
      </c>
      <c r="D85" s="39">
        <v>9</v>
      </c>
      <c r="F85" s="39">
        <f t="shared" si="1"/>
        <v>2.7432000000000003</v>
      </c>
      <c r="G85" s="39">
        <f t="shared" si="0"/>
        <v>45.458506989579675</v>
      </c>
      <c r="N85" s="39">
        <v>9</v>
      </c>
      <c r="O85" s="36">
        <v>25</v>
      </c>
      <c r="P85" s="49" t="s">
        <v>2487</v>
      </c>
    </row>
    <row r="86" spans="1:16" x14ac:dyDescent="0.2">
      <c r="A86" s="36">
        <v>2220140803</v>
      </c>
      <c r="B86" s="36" t="s">
        <v>240</v>
      </c>
      <c r="C86" s="38">
        <v>41866</v>
      </c>
      <c r="D86" s="39">
        <v>7.5</v>
      </c>
      <c r="F86" s="39">
        <f t="shared" si="1"/>
        <v>2.286</v>
      </c>
      <c r="G86" s="39">
        <f t="shared" si="0"/>
        <v>48.085760622980558</v>
      </c>
      <c r="N86" s="39">
        <v>7.5</v>
      </c>
      <c r="O86" s="36">
        <v>18</v>
      </c>
      <c r="P86" s="49" t="s">
        <v>2445</v>
      </c>
    </row>
    <row r="87" spans="1:16" x14ac:dyDescent="0.2">
      <c r="A87" s="36">
        <v>2220140804</v>
      </c>
      <c r="B87" s="36" t="s">
        <v>240</v>
      </c>
      <c r="C87" s="38">
        <v>41873</v>
      </c>
      <c r="D87" s="39">
        <v>12</v>
      </c>
      <c r="F87" s="39">
        <f t="shared" si="1"/>
        <v>3.6576000000000004</v>
      </c>
      <c r="G87" s="39">
        <f t="shared" si="0"/>
        <v>41.313008325549511</v>
      </c>
      <c r="N87" s="39">
        <v>12</v>
      </c>
      <c r="O87" s="36">
        <v>23.5</v>
      </c>
      <c r="P87" s="49" t="s">
        <v>1530</v>
      </c>
    </row>
    <row r="88" spans="1:16" x14ac:dyDescent="0.2">
      <c r="A88" s="36">
        <v>2220140805</v>
      </c>
      <c r="B88" s="36" t="s">
        <v>240</v>
      </c>
      <c r="C88" s="38">
        <v>41879</v>
      </c>
      <c r="D88" s="39">
        <v>12</v>
      </c>
      <c r="F88" s="39">
        <f t="shared" si="1"/>
        <v>3.6576000000000004</v>
      </c>
      <c r="G88" s="39">
        <f t="shared" si="0"/>
        <v>41.313008325549511</v>
      </c>
      <c r="N88" s="39">
        <v>12</v>
      </c>
      <c r="O88" s="36">
        <v>18</v>
      </c>
      <c r="P88" s="49" t="s">
        <v>1528</v>
      </c>
    </row>
    <row r="89" spans="1:16" x14ac:dyDescent="0.2">
      <c r="A89" s="36">
        <v>2220140805</v>
      </c>
      <c r="B89" s="36" t="s">
        <v>240</v>
      </c>
      <c r="C89" s="38">
        <v>41889</v>
      </c>
      <c r="D89" s="39">
        <v>13</v>
      </c>
      <c r="F89" s="39">
        <f t="shared" si="1"/>
        <v>3.9624000000000001</v>
      </c>
      <c r="G89" s="39">
        <f t="shared" si="0"/>
        <v>40.159592907973853</v>
      </c>
      <c r="N89" s="39">
        <v>13</v>
      </c>
      <c r="O89" s="36">
        <v>20</v>
      </c>
      <c r="P89" s="49" t="s">
        <v>2488</v>
      </c>
    </row>
    <row r="90" spans="1:16" x14ac:dyDescent="0.2">
      <c r="A90" s="36">
        <v>2220140805</v>
      </c>
      <c r="B90" s="36" t="s">
        <v>240</v>
      </c>
      <c r="C90" s="38">
        <v>41896</v>
      </c>
      <c r="D90" s="39">
        <v>18</v>
      </c>
      <c r="E90" s="39">
        <f>AVERAGE(D76:D90)</f>
        <v>15.366666666666667</v>
      </c>
      <c r="F90" s="39">
        <f t="shared" si="1"/>
        <v>5.4864000000000006</v>
      </c>
      <c r="G90" s="39">
        <f t="shared" si="0"/>
        <v>35.470256117710861</v>
      </c>
      <c r="H90" s="39">
        <f>AVERAGE(G75:G90)</f>
        <v>38.087123998611617</v>
      </c>
      <c r="N90" s="39">
        <v>18</v>
      </c>
      <c r="O90" s="36">
        <v>14</v>
      </c>
      <c r="P90" s="37" t="s">
        <v>2488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workbookViewId="0">
      <pane ySplit="1" topLeftCell="A2" activePane="bottomLeft" state="frozen"/>
      <selection pane="bottomLeft" activeCell="M8" sqref="M8"/>
    </sheetView>
  </sheetViews>
  <sheetFormatPr defaultRowHeight="12.75" x14ac:dyDescent="0.2"/>
  <cols>
    <col min="1" max="1" width="11" bestFit="1" customWidth="1"/>
    <col min="2" max="2" width="11" customWidth="1"/>
    <col min="4" max="9" width="9.140625" style="3"/>
    <col min="10" max="13" width="9.140625" style="26"/>
    <col min="14" max="14" width="15" style="3" bestFit="1" customWidth="1"/>
    <col min="15" max="15" width="12.140625" bestFit="1" customWidth="1"/>
    <col min="16" max="16" width="38.140625" customWidth="1"/>
  </cols>
  <sheetData>
    <row r="1" spans="1:16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692</v>
      </c>
      <c r="F1" s="14" t="s">
        <v>334</v>
      </c>
      <c r="G1" s="14" t="s">
        <v>278</v>
      </c>
      <c r="H1" s="14" t="s">
        <v>279</v>
      </c>
      <c r="I1" s="14" t="s">
        <v>177</v>
      </c>
      <c r="J1" s="25" t="s">
        <v>643</v>
      </c>
      <c r="K1" s="25" t="s">
        <v>280</v>
      </c>
      <c r="L1" s="27" t="s">
        <v>339</v>
      </c>
      <c r="M1" s="25" t="s">
        <v>335</v>
      </c>
      <c r="N1" s="14" t="s">
        <v>267</v>
      </c>
      <c r="O1" s="14" t="s">
        <v>269</v>
      </c>
      <c r="P1" s="14" t="s">
        <v>264</v>
      </c>
    </row>
    <row r="2" spans="1:16" x14ac:dyDescent="0.2">
      <c r="A2">
        <v>6020080701</v>
      </c>
      <c r="B2" t="s">
        <v>855</v>
      </c>
      <c r="C2" s="2">
        <v>39264</v>
      </c>
      <c r="D2" s="3">
        <v>8.5</v>
      </c>
      <c r="F2" s="3">
        <f t="shared" ref="F2:F8" si="0">D2*0.3048</f>
        <v>2.5908000000000002</v>
      </c>
      <c r="G2" s="3">
        <f t="shared" ref="G2:G8" si="1" xml:space="preserve"> 60-(14.41*(LN(F2)))</f>
        <v>46.28215973301333</v>
      </c>
      <c r="I2">
        <v>0.73</v>
      </c>
      <c r="K2" s="26">
        <f>(9.81*(LN(I2)))+30.6</f>
        <v>27.512687593122543</v>
      </c>
      <c r="N2" s="3">
        <v>21</v>
      </c>
      <c r="O2">
        <v>65</v>
      </c>
      <c r="P2" t="s">
        <v>390</v>
      </c>
    </row>
    <row r="3" spans="1:16" x14ac:dyDescent="0.2">
      <c r="A3">
        <v>6020080702</v>
      </c>
      <c r="B3" t="s">
        <v>855</v>
      </c>
      <c r="C3" s="2">
        <v>39284</v>
      </c>
      <c r="D3" s="3">
        <v>11</v>
      </c>
      <c r="F3" s="3">
        <f t="shared" si="0"/>
        <v>3.3528000000000002</v>
      </c>
      <c r="G3" s="3">
        <f t="shared" si="1"/>
        <v>42.566842267970074</v>
      </c>
      <c r="N3" s="3">
        <v>21</v>
      </c>
      <c r="O3">
        <v>70</v>
      </c>
      <c r="P3" t="s">
        <v>861</v>
      </c>
    </row>
    <row r="4" spans="1:16" x14ac:dyDescent="0.2">
      <c r="A4">
        <v>6020080703</v>
      </c>
      <c r="B4" t="s">
        <v>855</v>
      </c>
      <c r="C4" s="2">
        <v>39293</v>
      </c>
      <c r="D4" s="3">
        <v>11</v>
      </c>
      <c r="F4" s="3">
        <f t="shared" si="0"/>
        <v>3.3528000000000002</v>
      </c>
      <c r="G4" s="3">
        <f t="shared" si="1"/>
        <v>42.566842267970074</v>
      </c>
      <c r="N4" s="3">
        <v>24</v>
      </c>
      <c r="O4">
        <v>72</v>
      </c>
      <c r="P4" t="s">
        <v>856</v>
      </c>
    </row>
    <row r="5" spans="1:16" x14ac:dyDescent="0.2">
      <c r="A5">
        <v>6020080801</v>
      </c>
      <c r="B5" t="s">
        <v>855</v>
      </c>
      <c r="C5" s="2">
        <v>39299</v>
      </c>
      <c r="D5" s="3">
        <v>10.5</v>
      </c>
      <c r="F5" s="3">
        <f t="shared" si="0"/>
        <v>3.2004000000000001</v>
      </c>
      <c r="G5" s="3">
        <f t="shared" si="1"/>
        <v>43.237195693268887</v>
      </c>
      <c r="I5">
        <v>0.74</v>
      </c>
      <c r="K5" s="26">
        <f>(9.81*(LN(I5)))+30.6</f>
        <v>27.64615903978973</v>
      </c>
      <c r="N5" s="3">
        <v>24</v>
      </c>
      <c r="O5">
        <v>75</v>
      </c>
      <c r="P5" t="s">
        <v>856</v>
      </c>
    </row>
    <row r="6" spans="1:16" x14ac:dyDescent="0.2">
      <c r="A6">
        <v>6020080802</v>
      </c>
      <c r="B6" t="s">
        <v>855</v>
      </c>
      <c r="C6" s="2">
        <v>39306</v>
      </c>
      <c r="D6" s="3">
        <v>10.5</v>
      </c>
      <c r="F6" s="3">
        <f t="shared" si="0"/>
        <v>3.2004000000000001</v>
      </c>
      <c r="G6" s="3">
        <f t="shared" si="1"/>
        <v>43.237195693268887</v>
      </c>
      <c r="N6" s="3">
        <v>24</v>
      </c>
      <c r="O6">
        <v>72</v>
      </c>
      <c r="P6" t="s">
        <v>447</v>
      </c>
    </row>
    <row r="7" spans="1:16" x14ac:dyDescent="0.2">
      <c r="A7">
        <v>6020080803</v>
      </c>
      <c r="B7" t="s">
        <v>855</v>
      </c>
      <c r="C7" s="2">
        <v>39313</v>
      </c>
      <c r="D7" s="3">
        <v>9.5</v>
      </c>
      <c r="F7" s="3">
        <f t="shared" si="0"/>
        <v>2.8956</v>
      </c>
      <c r="G7" s="3">
        <f t="shared" si="1"/>
        <v>44.679398331074999</v>
      </c>
      <c r="I7">
        <v>0.81</v>
      </c>
      <c r="K7" s="26">
        <f>(9.81*(LN(I7)))+30.6</f>
        <v>28.532826682793448</v>
      </c>
      <c r="N7" s="3">
        <v>20</v>
      </c>
      <c r="O7">
        <v>70</v>
      </c>
      <c r="P7" t="s">
        <v>441</v>
      </c>
    </row>
    <row r="8" spans="1:16" x14ac:dyDescent="0.2">
      <c r="A8">
        <v>6020080901</v>
      </c>
      <c r="B8" t="s">
        <v>855</v>
      </c>
      <c r="C8" s="2">
        <v>39334</v>
      </c>
      <c r="D8" s="3">
        <v>12</v>
      </c>
      <c r="F8" s="3">
        <f t="shared" si="0"/>
        <v>3.6576000000000004</v>
      </c>
      <c r="G8" s="3">
        <f t="shared" si="1"/>
        <v>41.313008325549511</v>
      </c>
      <c r="I8">
        <v>1.1000000000000001</v>
      </c>
      <c r="J8" s="3"/>
      <c r="K8" s="26">
        <f>(9.81*(LN(I8)))+30.6</f>
        <v>31.534992863880429</v>
      </c>
      <c r="L8" s="3"/>
      <c r="N8" s="3">
        <v>12</v>
      </c>
      <c r="O8">
        <v>65</v>
      </c>
      <c r="P8" t="s">
        <v>425</v>
      </c>
    </row>
    <row r="9" spans="1:16" x14ac:dyDescent="0.2">
      <c r="B9" t="s">
        <v>855</v>
      </c>
      <c r="C9" s="2"/>
    </row>
    <row r="10" spans="1:16" x14ac:dyDescent="0.2">
      <c r="B10" t="s">
        <v>855</v>
      </c>
      <c r="C10" s="2"/>
    </row>
    <row r="11" spans="1:16" x14ac:dyDescent="0.2">
      <c r="C11" s="2"/>
    </row>
    <row r="12" spans="1:16" x14ac:dyDescent="0.2">
      <c r="C12" s="2"/>
    </row>
    <row r="13" spans="1:16" x14ac:dyDescent="0.2">
      <c r="C13" s="2"/>
    </row>
    <row r="14" spans="1:16" x14ac:dyDescent="0.2">
      <c r="G14"/>
      <c r="H14"/>
    </row>
    <row r="15" spans="1:16" x14ac:dyDescent="0.2">
      <c r="G15"/>
      <c r="H15"/>
    </row>
    <row r="16" spans="1:16" x14ac:dyDescent="0.2">
      <c r="G16"/>
    </row>
    <row r="17" spans="7:11" x14ac:dyDescent="0.2">
      <c r="G17"/>
    </row>
    <row r="18" spans="7:11" x14ac:dyDescent="0.2">
      <c r="G18"/>
    </row>
    <row r="19" spans="7:11" x14ac:dyDescent="0.2">
      <c r="G19"/>
    </row>
    <row r="31" spans="7:11" x14ac:dyDescent="0.2">
      <c r="K31" s="26" t="e">
        <f>(9.81*(LN(I31)))+30.6</f>
        <v>#NUM!</v>
      </c>
    </row>
    <row r="51" spans="10:13" x14ac:dyDescent="0.2">
      <c r="J51" s="28"/>
      <c r="L51" s="28"/>
      <c r="M51" s="28"/>
    </row>
    <row r="52" spans="10:13" x14ac:dyDescent="0.2">
      <c r="J52" s="28"/>
      <c r="L52" s="28"/>
      <c r="M52" s="28"/>
    </row>
    <row r="53" spans="10:13" x14ac:dyDescent="0.2">
      <c r="J53" s="28"/>
      <c r="L53" s="28"/>
      <c r="M53" s="28"/>
    </row>
    <row r="54" spans="10:13" x14ac:dyDescent="0.2">
      <c r="J54" s="28"/>
      <c r="L54" s="28"/>
      <c r="M54" s="28"/>
    </row>
    <row r="55" spans="10:13" x14ac:dyDescent="0.2">
      <c r="J55" s="28"/>
      <c r="L55" s="28"/>
      <c r="M55" s="28"/>
    </row>
    <row r="56" spans="10:13" x14ac:dyDescent="0.2">
      <c r="J56" s="28"/>
      <c r="L56" s="28"/>
      <c r="M56" s="28"/>
    </row>
    <row r="57" spans="10:13" x14ac:dyDescent="0.2">
      <c r="J57" s="28"/>
      <c r="L57" s="28"/>
      <c r="M57" s="28"/>
    </row>
    <row r="58" spans="10:13" x14ac:dyDescent="0.2">
      <c r="J58" s="28"/>
      <c r="L58" s="28"/>
      <c r="M58" s="28"/>
    </row>
    <row r="59" spans="10:13" x14ac:dyDescent="0.2">
      <c r="J59" s="28"/>
      <c r="L59" s="28"/>
      <c r="M59" s="28"/>
    </row>
  </sheetData>
  <phoneticPr fontId="1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pane ySplit="1" topLeftCell="A2" activePane="bottomLeft" state="frozen"/>
      <selection pane="bottomLeft" activeCell="C14" sqref="C14"/>
    </sheetView>
  </sheetViews>
  <sheetFormatPr defaultRowHeight="12.75" x14ac:dyDescent="0.2"/>
  <cols>
    <col min="1" max="1" width="15.7109375" customWidth="1"/>
    <col min="2" max="3" width="17.28515625" customWidth="1"/>
    <col min="4" max="4" width="13.140625" customWidth="1"/>
    <col min="5" max="5" width="12.5703125" style="3" customWidth="1"/>
    <col min="6" max="6" width="11.7109375" style="3" customWidth="1"/>
    <col min="7" max="7" width="11.7109375" customWidth="1"/>
    <col min="8" max="8" width="12" customWidth="1"/>
    <col min="9" max="9" width="11.28515625" customWidth="1"/>
    <col min="10" max="10" width="10.140625" customWidth="1"/>
    <col min="11" max="12" width="15.5703125" customWidth="1"/>
    <col min="13" max="13" width="44.28515625" customWidth="1"/>
  </cols>
  <sheetData>
    <row r="1" spans="1:13" s="54" customFormat="1" ht="38.25" x14ac:dyDescent="0.2">
      <c r="A1" s="54" t="s">
        <v>1718</v>
      </c>
      <c r="B1" s="54" t="s">
        <v>1719</v>
      </c>
      <c r="C1" s="54" t="s">
        <v>1720</v>
      </c>
      <c r="D1" s="54" t="s">
        <v>176</v>
      </c>
      <c r="E1" s="55" t="s">
        <v>1726</v>
      </c>
      <c r="F1" s="55" t="s">
        <v>1727</v>
      </c>
      <c r="G1" s="55" t="s">
        <v>1728</v>
      </c>
      <c r="H1" s="55" t="s">
        <v>1729</v>
      </c>
      <c r="I1" s="55" t="s">
        <v>1730</v>
      </c>
      <c r="J1" s="55" t="s">
        <v>1731</v>
      </c>
      <c r="K1" s="55" t="s">
        <v>1732</v>
      </c>
      <c r="L1" s="55" t="s">
        <v>1733</v>
      </c>
      <c r="M1" s="55" t="s">
        <v>264</v>
      </c>
    </row>
    <row r="2" spans="1:13" x14ac:dyDescent="0.2">
      <c r="A2" t="s">
        <v>240</v>
      </c>
      <c r="C2" t="s">
        <v>1722</v>
      </c>
      <c r="D2" s="2">
        <v>40373</v>
      </c>
      <c r="E2" s="3">
        <v>8.5</v>
      </c>
      <c r="F2" s="3">
        <v>8.5</v>
      </c>
      <c r="G2" s="8">
        <v>0.05</v>
      </c>
      <c r="H2" s="8" t="s">
        <v>1734</v>
      </c>
    </row>
    <row r="3" spans="1:13" x14ac:dyDescent="0.2">
      <c r="A3" t="s">
        <v>998</v>
      </c>
      <c r="C3" t="s">
        <v>1722</v>
      </c>
      <c r="D3" s="2">
        <v>40373</v>
      </c>
      <c r="E3" s="3">
        <v>11.5</v>
      </c>
      <c r="F3" s="3">
        <v>11</v>
      </c>
      <c r="G3">
        <v>0.31</v>
      </c>
      <c r="H3">
        <v>1.7</v>
      </c>
    </row>
    <row r="4" spans="1:13" x14ac:dyDescent="0.2">
      <c r="A4" t="s">
        <v>233</v>
      </c>
      <c r="C4" t="s">
        <v>1721</v>
      </c>
      <c r="D4" s="2">
        <v>40378</v>
      </c>
      <c r="E4" s="3">
        <v>7.5</v>
      </c>
      <c r="F4" s="3">
        <v>7.5</v>
      </c>
      <c r="G4" s="8" t="s">
        <v>200</v>
      </c>
      <c r="H4">
        <v>1.5</v>
      </c>
    </row>
    <row r="5" spans="1:13" x14ac:dyDescent="0.2">
      <c r="A5" s="8" t="s">
        <v>224</v>
      </c>
      <c r="C5" t="s">
        <v>1723</v>
      </c>
      <c r="D5" s="2">
        <v>40729</v>
      </c>
      <c r="E5" s="3">
        <v>17.5</v>
      </c>
      <c r="F5" s="3">
        <v>18</v>
      </c>
      <c r="G5">
        <v>0.59</v>
      </c>
      <c r="H5">
        <v>0.8</v>
      </c>
    </row>
    <row r="6" spans="1:13" x14ac:dyDescent="0.2">
      <c r="A6" t="s">
        <v>1724</v>
      </c>
      <c r="C6" t="s">
        <v>1725</v>
      </c>
      <c r="D6" s="2">
        <v>41087</v>
      </c>
      <c r="F6" s="3">
        <v>10.5</v>
      </c>
    </row>
    <row r="7" spans="1:13" x14ac:dyDescent="0.2">
      <c r="D7" s="2"/>
    </row>
    <row r="8" spans="1:13" x14ac:dyDescent="0.2">
      <c r="D8" s="2"/>
    </row>
    <row r="9" spans="1:13" x14ac:dyDescent="0.2">
      <c r="D9" s="2"/>
    </row>
    <row r="10" spans="1:13" x14ac:dyDescent="0.2">
      <c r="D10" s="2"/>
    </row>
    <row r="11" spans="1:13" x14ac:dyDescent="0.2">
      <c r="D11" s="2"/>
    </row>
    <row r="12" spans="1:13" x14ac:dyDescent="0.2">
      <c r="D12" s="2"/>
    </row>
    <row r="13" spans="1:13" x14ac:dyDescent="0.2">
      <c r="D13" s="2"/>
    </row>
    <row r="14" spans="1:13" x14ac:dyDescent="0.2">
      <c r="D14" s="2"/>
    </row>
    <row r="15" spans="1:13" x14ac:dyDescent="0.2">
      <c r="D15" s="2"/>
    </row>
    <row r="16" spans="1:13" x14ac:dyDescent="0.2">
      <c r="D16" s="2"/>
    </row>
    <row r="17" spans="1:13" s="3" customFormat="1" x14ac:dyDescent="0.2">
      <c r="A17"/>
      <c r="B17"/>
      <c r="C17"/>
      <c r="D17" s="2"/>
      <c r="G17"/>
      <c r="H17"/>
      <c r="I17"/>
      <c r="J17"/>
      <c r="K17"/>
      <c r="L17"/>
      <c r="M17"/>
    </row>
    <row r="18" spans="1:13" s="3" customFormat="1" x14ac:dyDescent="0.2">
      <c r="A18"/>
      <c r="B18"/>
      <c r="C18"/>
      <c r="D18" s="2"/>
      <c r="G18"/>
      <c r="H18"/>
      <c r="I18"/>
      <c r="J18"/>
      <c r="K18"/>
      <c r="L18"/>
      <c r="M18"/>
    </row>
    <row r="19" spans="1:13" s="3" customFormat="1" x14ac:dyDescent="0.2">
      <c r="A19"/>
      <c r="B19"/>
      <c r="C19"/>
      <c r="D19" s="2"/>
      <c r="G19"/>
      <c r="H19"/>
      <c r="I19"/>
      <c r="J19"/>
      <c r="K19"/>
      <c r="L19"/>
      <c r="M19"/>
    </row>
    <row r="20" spans="1:13" s="3" customFormat="1" x14ac:dyDescent="0.2">
      <c r="A20"/>
      <c r="B20"/>
      <c r="C20"/>
      <c r="D20" s="2"/>
      <c r="G20"/>
      <c r="H20"/>
      <c r="I20"/>
      <c r="J20"/>
      <c r="K20"/>
      <c r="L20"/>
      <c r="M20"/>
    </row>
    <row r="21" spans="1:13" s="3" customFormat="1" x14ac:dyDescent="0.2">
      <c r="A21"/>
      <c r="B21"/>
      <c r="C21"/>
      <c r="D21" s="2"/>
      <c r="G21"/>
      <c r="H21"/>
      <c r="I21"/>
      <c r="J21"/>
      <c r="K21"/>
      <c r="L21"/>
      <c r="M21"/>
    </row>
    <row r="22" spans="1:13" s="3" customFormat="1" x14ac:dyDescent="0.2">
      <c r="A22"/>
      <c r="B22"/>
      <c r="C22"/>
      <c r="D22" s="2"/>
      <c r="G22"/>
      <c r="H22"/>
      <c r="I22"/>
      <c r="J22"/>
      <c r="K22"/>
      <c r="L22"/>
      <c r="M22"/>
    </row>
  </sheetData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1"/>
  <sheetViews>
    <sheetView workbookViewId="0">
      <pane ySplit="1" topLeftCell="A41" activePane="bottomLeft" state="frozen"/>
      <selection pane="bottomLeft" activeCell="M80" sqref="M80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9.140625" style="37"/>
    <col min="4" max="8" width="9.140625" style="39"/>
    <col min="9" max="9" width="7.7109375" style="39" customWidth="1"/>
    <col min="10" max="13" width="9.140625" style="39"/>
    <col min="14" max="14" width="9.42578125" style="39" customWidth="1"/>
    <col min="15" max="15" width="7.5703125" style="37" customWidth="1"/>
    <col min="16" max="16" width="38.425781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634</v>
      </c>
      <c r="F1" s="68" t="s">
        <v>334</v>
      </c>
      <c r="G1" s="68" t="s">
        <v>278</v>
      </c>
      <c r="H1" s="68" t="s">
        <v>279</v>
      </c>
      <c r="I1" s="68" t="s">
        <v>177</v>
      </c>
      <c r="J1" s="68" t="s">
        <v>58</v>
      </c>
      <c r="K1" s="87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8" t="s">
        <v>264</v>
      </c>
      <c r="Q1" s="192" t="s">
        <v>294</v>
      </c>
      <c r="R1" s="195" t="s">
        <v>634</v>
      </c>
      <c r="S1" s="195" t="s">
        <v>279</v>
      </c>
      <c r="T1" s="195" t="s">
        <v>58</v>
      </c>
    </row>
    <row r="2" spans="1:20" ht="15" x14ac:dyDescent="0.25">
      <c r="A2" s="37">
        <v>2419950601</v>
      </c>
      <c r="B2" s="37" t="s">
        <v>187</v>
      </c>
      <c r="C2" s="38">
        <v>34854</v>
      </c>
      <c r="D2" s="39">
        <v>9</v>
      </c>
      <c r="F2" s="39">
        <f>D2*0.3048</f>
        <v>2.7432000000000003</v>
      </c>
      <c r="G2" s="39">
        <f xml:space="preserve"> 60-(14.41*(LN(F2)))</f>
        <v>45.458506989579675</v>
      </c>
      <c r="Q2" s="191">
        <v>1995</v>
      </c>
      <c r="R2" s="194">
        <v>8.5500000000000007</v>
      </c>
      <c r="S2" s="194">
        <v>46.2531017984534</v>
      </c>
      <c r="T2" s="193"/>
    </row>
    <row r="3" spans="1:20" ht="15" x14ac:dyDescent="0.25">
      <c r="A3" s="37">
        <v>2419950602</v>
      </c>
      <c r="B3" s="37" t="s">
        <v>187</v>
      </c>
      <c r="C3" s="38">
        <v>34863</v>
      </c>
      <c r="D3" s="39">
        <v>9</v>
      </c>
      <c r="F3" s="39">
        <f t="shared" ref="F3:F57" si="0">D3*0.3048</f>
        <v>2.7432000000000003</v>
      </c>
      <c r="G3" s="39">
        <f t="shared" ref="G3:G57" si="1" xml:space="preserve"> 60-(14.41*(LN(F3)))</f>
        <v>45.458506989579675</v>
      </c>
      <c r="Q3" s="191">
        <v>1996</v>
      </c>
      <c r="R3" s="194"/>
      <c r="S3" s="194"/>
      <c r="T3" s="193"/>
    </row>
    <row r="4" spans="1:20" ht="15" x14ac:dyDescent="0.25">
      <c r="A4" s="37">
        <v>2419950603</v>
      </c>
      <c r="B4" s="37" t="s">
        <v>187</v>
      </c>
      <c r="C4" s="38">
        <v>34867</v>
      </c>
      <c r="D4" s="39">
        <v>9</v>
      </c>
      <c r="F4" s="39">
        <f t="shared" si="0"/>
        <v>2.7432000000000003</v>
      </c>
      <c r="G4" s="39">
        <f t="shared" si="1"/>
        <v>45.458506989579675</v>
      </c>
      <c r="Q4" s="191">
        <v>1997</v>
      </c>
      <c r="R4" s="194">
        <v>9</v>
      </c>
      <c r="S4" s="194">
        <v>45.47839682437737</v>
      </c>
      <c r="T4" s="193"/>
    </row>
    <row r="5" spans="1:20" ht="15" x14ac:dyDescent="0.25">
      <c r="A5" s="37">
        <v>2419950604</v>
      </c>
      <c r="B5" s="37" t="s">
        <v>187</v>
      </c>
      <c r="C5" s="38">
        <v>34875</v>
      </c>
      <c r="D5" s="39">
        <v>9</v>
      </c>
      <c r="F5" s="39">
        <f t="shared" si="0"/>
        <v>2.7432000000000003</v>
      </c>
      <c r="G5" s="39">
        <f t="shared" si="1"/>
        <v>45.458506989579675</v>
      </c>
      <c r="Q5" s="191">
        <v>1998</v>
      </c>
      <c r="R5" s="194">
        <v>8.8333333333333339</v>
      </c>
      <c r="S5" s="194">
        <v>45.741382580214427</v>
      </c>
      <c r="T5" s="193"/>
    </row>
    <row r="6" spans="1:20" ht="15" x14ac:dyDescent="0.25">
      <c r="A6" s="37">
        <v>2419950701</v>
      </c>
      <c r="B6" s="37" t="s">
        <v>187</v>
      </c>
      <c r="C6" s="38">
        <v>34888</v>
      </c>
      <c r="D6" s="39">
        <v>9</v>
      </c>
      <c r="F6" s="39">
        <f t="shared" si="0"/>
        <v>2.7432000000000003</v>
      </c>
      <c r="G6" s="39">
        <f t="shared" si="1"/>
        <v>45.458506989579675</v>
      </c>
      <c r="Q6" s="191">
        <v>1999</v>
      </c>
      <c r="R6" s="194"/>
      <c r="S6" s="194"/>
      <c r="T6" s="193"/>
    </row>
    <row r="7" spans="1:20" ht="15" x14ac:dyDescent="0.25">
      <c r="A7" s="37">
        <v>2419950702</v>
      </c>
      <c r="B7" s="37" t="s">
        <v>187</v>
      </c>
      <c r="C7" s="38">
        <v>34895</v>
      </c>
      <c r="D7" s="39">
        <v>9</v>
      </c>
      <c r="F7" s="39">
        <f t="shared" si="0"/>
        <v>2.7432000000000003</v>
      </c>
      <c r="G7" s="39">
        <f t="shared" si="1"/>
        <v>45.458506989579675</v>
      </c>
      <c r="Q7" s="191">
        <v>2000</v>
      </c>
      <c r="R7" s="194"/>
      <c r="S7" s="194"/>
      <c r="T7" s="193"/>
    </row>
    <row r="8" spans="1:20" ht="15" x14ac:dyDescent="0.25">
      <c r="A8" s="37">
        <v>2419950703</v>
      </c>
      <c r="B8" s="37" t="s">
        <v>187</v>
      </c>
      <c r="C8" s="38">
        <v>34903</v>
      </c>
      <c r="D8" s="39">
        <v>8</v>
      </c>
      <c r="F8" s="39">
        <f t="shared" si="0"/>
        <v>2.4384000000000001</v>
      </c>
      <c r="G8" s="39">
        <f t="shared" si="1"/>
        <v>47.155760533388161</v>
      </c>
      <c r="Q8" s="191">
        <v>2001</v>
      </c>
      <c r="R8" s="194"/>
      <c r="S8" s="194"/>
      <c r="T8" s="193"/>
    </row>
    <row r="9" spans="1:20" ht="15" x14ac:dyDescent="0.25">
      <c r="A9" s="37">
        <v>2419950704</v>
      </c>
      <c r="B9" s="37" t="s">
        <v>187</v>
      </c>
      <c r="C9" s="38">
        <v>34908</v>
      </c>
      <c r="D9" s="39">
        <v>7.5</v>
      </c>
      <c r="F9" s="39">
        <f t="shared" si="0"/>
        <v>2.286</v>
      </c>
      <c r="G9" s="39">
        <f t="shared" si="1"/>
        <v>48.085760622980558</v>
      </c>
      <c r="Q9" s="191">
        <v>2002</v>
      </c>
      <c r="R9" s="194"/>
      <c r="S9" s="194"/>
      <c r="T9" s="193"/>
    </row>
    <row r="10" spans="1:20" ht="15" x14ac:dyDescent="0.25">
      <c r="A10" s="37">
        <v>2419950801</v>
      </c>
      <c r="B10" s="37" t="s">
        <v>187</v>
      </c>
      <c r="C10" s="38">
        <v>34917</v>
      </c>
      <c r="D10" s="39">
        <v>7</v>
      </c>
      <c r="F10" s="39">
        <f t="shared" si="0"/>
        <v>2.1335999999999999</v>
      </c>
      <c r="G10" s="39">
        <f t="shared" si="1"/>
        <v>49.079947901107531</v>
      </c>
      <c r="Q10" s="191">
        <v>2003</v>
      </c>
      <c r="R10" s="194"/>
      <c r="S10" s="194"/>
      <c r="T10" s="193"/>
    </row>
    <row r="11" spans="1:20" ht="15" x14ac:dyDescent="0.25">
      <c r="A11" s="37">
        <v>2419950802</v>
      </c>
      <c r="B11" s="37" t="s">
        <v>187</v>
      </c>
      <c r="C11" s="38">
        <v>34939</v>
      </c>
      <c r="D11" s="39">
        <v>9</v>
      </c>
      <c r="E11" s="39">
        <f>AVERAGE(D2:D11)</f>
        <v>8.5500000000000007</v>
      </c>
      <c r="F11" s="39">
        <f t="shared" si="0"/>
        <v>2.7432000000000003</v>
      </c>
      <c r="G11" s="39">
        <f t="shared" si="1"/>
        <v>45.458506989579675</v>
      </c>
      <c r="H11" s="39">
        <f>AVERAGE(G2:G11)</f>
        <v>46.2531017984534</v>
      </c>
      <c r="Q11" s="191">
        <v>2004</v>
      </c>
      <c r="R11" s="194"/>
      <c r="S11" s="194"/>
      <c r="T11" s="193"/>
    </row>
    <row r="12" spans="1:20" ht="15" x14ac:dyDescent="0.25">
      <c r="A12" s="37">
        <v>2419970601</v>
      </c>
      <c r="B12" s="37" t="s">
        <v>187</v>
      </c>
      <c r="C12" s="38">
        <v>35588</v>
      </c>
      <c r="D12" s="37">
        <v>9</v>
      </c>
      <c r="E12" s="37"/>
      <c r="F12" s="39">
        <f t="shared" si="0"/>
        <v>2.7432000000000003</v>
      </c>
      <c r="G12" s="39">
        <f t="shared" si="1"/>
        <v>45.458506989579675</v>
      </c>
      <c r="H12" s="37"/>
      <c r="J12" s="37"/>
      <c r="Q12" s="191">
        <v>2005</v>
      </c>
      <c r="R12" s="194"/>
      <c r="S12" s="194"/>
      <c r="T12" s="193"/>
    </row>
    <row r="13" spans="1:20" ht="15" x14ac:dyDescent="0.25">
      <c r="A13" s="37">
        <v>2419970602</v>
      </c>
      <c r="B13" s="37" t="s">
        <v>187</v>
      </c>
      <c r="C13" s="38">
        <v>35596</v>
      </c>
      <c r="D13" s="37">
        <v>9</v>
      </c>
      <c r="E13" s="37"/>
      <c r="F13" s="39">
        <f t="shared" si="0"/>
        <v>2.7432000000000003</v>
      </c>
      <c r="G13" s="39">
        <f t="shared" si="1"/>
        <v>45.458506989579675</v>
      </c>
      <c r="H13" s="37"/>
      <c r="J13" s="37"/>
      <c r="Q13" s="191">
        <v>2006</v>
      </c>
      <c r="R13" s="194"/>
      <c r="S13" s="194"/>
      <c r="T13" s="193"/>
    </row>
    <row r="14" spans="1:20" ht="15" x14ac:dyDescent="0.25">
      <c r="A14" s="37">
        <v>2419970603</v>
      </c>
      <c r="B14" s="37" t="s">
        <v>187</v>
      </c>
      <c r="C14" s="38">
        <v>35603</v>
      </c>
      <c r="D14" s="37">
        <v>8</v>
      </c>
      <c r="E14" s="37"/>
      <c r="F14" s="39">
        <f t="shared" si="0"/>
        <v>2.4384000000000001</v>
      </c>
      <c r="G14" s="39">
        <f t="shared" si="1"/>
        <v>47.155760533388161</v>
      </c>
      <c r="H14" s="37"/>
      <c r="J14" s="37"/>
      <c r="Q14" s="191">
        <v>2007</v>
      </c>
      <c r="R14" s="194"/>
      <c r="S14" s="194"/>
      <c r="T14" s="193"/>
    </row>
    <row r="15" spans="1:20" ht="15" x14ac:dyDescent="0.25">
      <c r="A15" s="37">
        <v>2419970701</v>
      </c>
      <c r="B15" s="37" t="s">
        <v>187</v>
      </c>
      <c r="C15" s="38">
        <v>35616</v>
      </c>
      <c r="D15" s="37">
        <v>9</v>
      </c>
      <c r="E15" s="37"/>
      <c r="F15" s="39">
        <f t="shared" si="0"/>
        <v>2.7432000000000003</v>
      </c>
      <c r="G15" s="39">
        <f t="shared" si="1"/>
        <v>45.458506989579675</v>
      </c>
      <c r="H15" s="37"/>
      <c r="J15" s="37"/>
      <c r="Q15" s="191">
        <v>2008</v>
      </c>
      <c r="R15" s="194"/>
      <c r="S15" s="194"/>
      <c r="T15" s="193"/>
    </row>
    <row r="16" spans="1:20" ht="15" x14ac:dyDescent="0.25">
      <c r="A16" s="37">
        <v>2419970702</v>
      </c>
      <c r="B16" s="37" t="s">
        <v>187</v>
      </c>
      <c r="C16" s="38">
        <v>35631</v>
      </c>
      <c r="D16" s="37">
        <v>9</v>
      </c>
      <c r="E16" s="37"/>
      <c r="F16" s="39">
        <f t="shared" si="0"/>
        <v>2.7432000000000003</v>
      </c>
      <c r="G16" s="39">
        <f t="shared" si="1"/>
        <v>45.458506989579675</v>
      </c>
      <c r="H16" s="37"/>
      <c r="J16" s="37"/>
      <c r="Q16" s="191">
        <v>2009</v>
      </c>
      <c r="R16" s="194"/>
      <c r="S16" s="194"/>
      <c r="T16" s="193"/>
    </row>
    <row r="17" spans="1:20" ht="15" x14ac:dyDescent="0.25">
      <c r="A17" s="37">
        <v>2419970703</v>
      </c>
      <c r="B17" s="37" t="s">
        <v>187</v>
      </c>
      <c r="C17" s="38">
        <v>35638</v>
      </c>
      <c r="D17" s="37">
        <v>9</v>
      </c>
      <c r="E17" s="37"/>
      <c r="F17" s="39">
        <f t="shared" si="0"/>
        <v>2.7432000000000003</v>
      </c>
      <c r="G17" s="39">
        <f t="shared" si="1"/>
        <v>45.458506989579675</v>
      </c>
      <c r="H17" s="37"/>
      <c r="J17" s="37"/>
      <c r="Q17" s="191">
        <v>2010</v>
      </c>
      <c r="R17" s="194">
        <v>6.8928571428571432</v>
      </c>
      <c r="S17" s="194">
        <v>49.346099698114202</v>
      </c>
      <c r="T17" s="194">
        <v>1.2399999999999998</v>
      </c>
    </row>
    <row r="18" spans="1:20" ht="15" x14ac:dyDescent="0.25">
      <c r="A18" s="37">
        <v>2419970801</v>
      </c>
      <c r="B18" s="37" t="s">
        <v>187</v>
      </c>
      <c r="C18" s="38">
        <v>35659</v>
      </c>
      <c r="D18" s="37">
        <v>9</v>
      </c>
      <c r="E18" s="37"/>
      <c r="F18" s="39">
        <f t="shared" si="0"/>
        <v>2.7432000000000003</v>
      </c>
      <c r="G18" s="39">
        <f t="shared" si="1"/>
        <v>45.458506989579675</v>
      </c>
      <c r="H18" s="37"/>
      <c r="J18" s="37"/>
      <c r="Q18" s="191">
        <v>2011</v>
      </c>
      <c r="R18" s="194">
        <v>6.5533333333333337</v>
      </c>
      <c r="S18" s="194">
        <v>50.056569467584715</v>
      </c>
      <c r="T18" s="194">
        <v>0.28166666666666668</v>
      </c>
    </row>
    <row r="19" spans="1:20" ht="15" x14ac:dyDescent="0.25">
      <c r="A19" s="37">
        <v>2419970802</v>
      </c>
      <c r="B19" s="37" t="s">
        <v>187</v>
      </c>
      <c r="C19" s="38">
        <v>35666</v>
      </c>
      <c r="D19" s="37">
        <v>9</v>
      </c>
      <c r="E19" s="37"/>
      <c r="F19" s="39">
        <f t="shared" si="0"/>
        <v>2.7432000000000003</v>
      </c>
      <c r="G19" s="39">
        <f t="shared" si="1"/>
        <v>45.458506989579675</v>
      </c>
      <c r="H19" s="37"/>
      <c r="J19" s="37"/>
      <c r="Q19" s="191">
        <v>2012</v>
      </c>
      <c r="R19" s="193"/>
      <c r="S19" s="193"/>
      <c r="T19" s="194">
        <v>0.124</v>
      </c>
    </row>
    <row r="20" spans="1:20" ht="15" x14ac:dyDescent="0.25">
      <c r="A20" s="37">
        <v>2419970803</v>
      </c>
      <c r="B20" s="37" t="s">
        <v>187</v>
      </c>
      <c r="C20" s="38">
        <v>35673</v>
      </c>
      <c r="D20" s="37">
        <v>10</v>
      </c>
      <c r="E20" s="39">
        <f>AVERAGE(D12:D20)</f>
        <v>9</v>
      </c>
      <c r="F20" s="39">
        <f t="shared" si="0"/>
        <v>3.048</v>
      </c>
      <c r="G20" s="39">
        <f t="shared" si="1"/>
        <v>43.940261958950401</v>
      </c>
      <c r="H20" s="39">
        <f>AVERAGE(G12:G20)</f>
        <v>45.47839682437737</v>
      </c>
      <c r="Q20" s="356">
        <v>2013</v>
      </c>
      <c r="R20" s="39">
        <v>8.75</v>
      </c>
      <c r="S20" s="39">
        <v>45.878658037453363</v>
      </c>
      <c r="T20" s="39">
        <v>0.34009099689682537</v>
      </c>
    </row>
    <row r="21" spans="1:20" x14ac:dyDescent="0.2">
      <c r="A21" s="37">
        <v>2119980601</v>
      </c>
      <c r="B21" s="37" t="s">
        <v>187</v>
      </c>
      <c r="C21" s="38">
        <v>35953</v>
      </c>
      <c r="D21" s="37">
        <v>9</v>
      </c>
      <c r="E21" s="37"/>
      <c r="F21" s="39">
        <f t="shared" si="0"/>
        <v>2.7432000000000003</v>
      </c>
      <c r="G21" s="39">
        <f t="shared" si="1"/>
        <v>45.458506989579675</v>
      </c>
      <c r="H21" s="37"/>
      <c r="J21" s="37"/>
    </row>
    <row r="22" spans="1:20" x14ac:dyDescent="0.2">
      <c r="A22" s="37">
        <v>2119980602</v>
      </c>
      <c r="B22" s="37" t="s">
        <v>187</v>
      </c>
      <c r="C22" s="38">
        <v>35960</v>
      </c>
      <c r="D22" s="37">
        <v>9</v>
      </c>
      <c r="E22" s="37"/>
      <c r="F22" s="39">
        <f t="shared" si="0"/>
        <v>2.7432000000000003</v>
      </c>
      <c r="G22" s="39">
        <f t="shared" si="1"/>
        <v>45.458506989579675</v>
      </c>
      <c r="H22" s="37"/>
      <c r="J22" s="37"/>
    </row>
    <row r="23" spans="1:20" x14ac:dyDescent="0.2">
      <c r="A23" s="37">
        <v>2119980701</v>
      </c>
      <c r="B23" s="37" t="s">
        <v>187</v>
      </c>
      <c r="C23" s="38">
        <v>35981</v>
      </c>
      <c r="D23" s="37">
        <v>9</v>
      </c>
      <c r="E23" s="37"/>
      <c r="F23" s="39">
        <f t="shared" si="0"/>
        <v>2.7432000000000003</v>
      </c>
      <c r="G23" s="39">
        <f t="shared" si="1"/>
        <v>45.458506989579675</v>
      </c>
      <c r="H23" s="37"/>
      <c r="J23" s="37"/>
    </row>
    <row r="24" spans="1:20" x14ac:dyDescent="0.2">
      <c r="A24" s="37">
        <v>2119980702</v>
      </c>
      <c r="B24" s="37" t="s">
        <v>187</v>
      </c>
      <c r="C24" s="38">
        <v>35994</v>
      </c>
      <c r="D24" s="37">
        <v>8</v>
      </c>
      <c r="E24" s="37"/>
      <c r="F24" s="39">
        <f t="shared" si="0"/>
        <v>2.4384000000000001</v>
      </c>
      <c r="G24" s="39">
        <f t="shared" si="1"/>
        <v>47.155760533388161</v>
      </c>
      <c r="H24" s="37"/>
      <c r="J24" s="37"/>
    </row>
    <row r="25" spans="1:20" x14ac:dyDescent="0.2">
      <c r="A25" s="37">
        <v>2119980801</v>
      </c>
      <c r="B25" s="37" t="s">
        <v>187</v>
      </c>
      <c r="C25" s="38">
        <v>36023</v>
      </c>
      <c r="D25" s="37">
        <v>9</v>
      </c>
      <c r="E25" s="37"/>
      <c r="F25" s="39">
        <f t="shared" si="0"/>
        <v>2.7432000000000003</v>
      </c>
      <c r="G25" s="39">
        <f t="shared" si="1"/>
        <v>45.458506989579675</v>
      </c>
      <c r="H25" s="37"/>
      <c r="J25" s="37"/>
    </row>
    <row r="26" spans="1:20" x14ac:dyDescent="0.2">
      <c r="A26" s="37">
        <v>2119980802</v>
      </c>
      <c r="B26" s="37" t="s">
        <v>187</v>
      </c>
      <c r="C26" s="38">
        <v>36037</v>
      </c>
      <c r="D26" s="37">
        <v>9</v>
      </c>
      <c r="E26" s="39">
        <f>AVERAGE(D21:D26)</f>
        <v>8.8333333333333339</v>
      </c>
      <c r="F26" s="39">
        <f t="shared" si="0"/>
        <v>2.7432000000000003</v>
      </c>
      <c r="G26" s="39">
        <f t="shared" si="1"/>
        <v>45.458506989579675</v>
      </c>
      <c r="H26" s="39">
        <f>AVERAGE(G21:G26)</f>
        <v>45.741382580214427</v>
      </c>
    </row>
    <row r="27" spans="1:20" x14ac:dyDescent="0.2">
      <c r="A27" s="37">
        <v>2119990701</v>
      </c>
      <c r="B27" s="37" t="s">
        <v>187</v>
      </c>
      <c r="C27" s="38">
        <v>36346</v>
      </c>
      <c r="D27" s="37">
        <v>5</v>
      </c>
      <c r="E27" s="37"/>
      <c r="F27" s="39">
        <f t="shared" si="0"/>
        <v>1.524</v>
      </c>
      <c r="G27" s="39">
        <f t="shared" si="1"/>
        <v>53.928512830819209</v>
      </c>
      <c r="H27" s="37"/>
      <c r="J27" s="37"/>
    </row>
    <row r="28" spans="1:20" x14ac:dyDescent="0.2">
      <c r="A28" s="37">
        <v>2119990702</v>
      </c>
      <c r="B28" s="37" t="s">
        <v>187</v>
      </c>
      <c r="C28" s="38">
        <v>36352</v>
      </c>
      <c r="D28" s="37">
        <v>7</v>
      </c>
      <c r="E28" s="37"/>
      <c r="F28" s="39">
        <f t="shared" si="0"/>
        <v>2.1335999999999999</v>
      </c>
      <c r="G28" s="39">
        <f t="shared" si="1"/>
        <v>49.079947901107531</v>
      </c>
      <c r="H28" s="37"/>
      <c r="J28" s="37"/>
    </row>
    <row r="29" spans="1:20" x14ac:dyDescent="0.2">
      <c r="A29" s="37">
        <v>2119990703</v>
      </c>
      <c r="B29" s="37" t="s">
        <v>187</v>
      </c>
      <c r="C29" s="38">
        <v>36366</v>
      </c>
      <c r="D29" s="37">
        <v>7</v>
      </c>
      <c r="E29" s="37"/>
      <c r="F29" s="39">
        <f t="shared" si="0"/>
        <v>2.1335999999999999</v>
      </c>
      <c r="G29" s="39">
        <f t="shared" si="1"/>
        <v>49.079947901107531</v>
      </c>
      <c r="H29" s="37"/>
      <c r="J29" s="37"/>
    </row>
    <row r="30" spans="1:20" x14ac:dyDescent="0.2">
      <c r="A30" s="37">
        <v>2119990801</v>
      </c>
      <c r="B30" s="37" t="s">
        <v>187</v>
      </c>
      <c r="C30" s="38">
        <v>36401</v>
      </c>
      <c r="D30" s="37">
        <v>8</v>
      </c>
      <c r="E30" s="37"/>
      <c r="F30" s="39">
        <f t="shared" si="0"/>
        <v>2.4384000000000001</v>
      </c>
      <c r="G30" s="39">
        <f t="shared" si="1"/>
        <v>47.155760533388161</v>
      </c>
      <c r="H30" s="37"/>
      <c r="J30" s="37"/>
    </row>
    <row r="31" spans="1:20" x14ac:dyDescent="0.2">
      <c r="A31" s="37">
        <v>2119990901</v>
      </c>
      <c r="B31" s="37" t="s">
        <v>187</v>
      </c>
      <c r="C31" s="38">
        <v>36407</v>
      </c>
      <c r="D31" s="37">
        <v>9</v>
      </c>
      <c r="F31" s="39">
        <f t="shared" si="0"/>
        <v>2.7432000000000003</v>
      </c>
      <c r="G31" s="39">
        <f t="shared" si="1"/>
        <v>45.458506989579675</v>
      </c>
    </row>
    <row r="32" spans="1:20" x14ac:dyDescent="0.2">
      <c r="A32" s="37">
        <v>2420000601</v>
      </c>
      <c r="B32" s="37" t="s">
        <v>187</v>
      </c>
      <c r="C32" s="38">
        <v>36695</v>
      </c>
      <c r="D32" s="37">
        <v>8</v>
      </c>
      <c r="E32" s="37"/>
      <c r="F32" s="39">
        <f t="shared" si="0"/>
        <v>2.4384000000000001</v>
      </c>
      <c r="G32" s="39">
        <f t="shared" si="1"/>
        <v>47.155760533388161</v>
      </c>
      <c r="H32" s="37"/>
      <c r="J32" s="37"/>
    </row>
    <row r="33" spans="1:16" x14ac:dyDescent="0.2">
      <c r="A33" s="37">
        <v>2420000701</v>
      </c>
      <c r="B33" s="37" t="s">
        <v>187</v>
      </c>
      <c r="C33" s="38">
        <v>36716</v>
      </c>
      <c r="D33" s="37">
        <v>9</v>
      </c>
      <c r="E33" s="37"/>
      <c r="F33" s="39">
        <f t="shared" si="0"/>
        <v>2.7432000000000003</v>
      </c>
      <c r="G33" s="39">
        <f t="shared" si="1"/>
        <v>45.458506989579675</v>
      </c>
      <c r="H33" s="37"/>
      <c r="J33" s="37"/>
    </row>
    <row r="34" spans="1:16" x14ac:dyDescent="0.2">
      <c r="A34" s="37">
        <v>2420000702</v>
      </c>
      <c r="B34" s="37" t="s">
        <v>187</v>
      </c>
      <c r="C34" s="38">
        <v>36723</v>
      </c>
      <c r="D34" s="37">
        <v>7</v>
      </c>
      <c r="E34" s="37"/>
      <c r="F34" s="39">
        <f t="shared" si="0"/>
        <v>2.1335999999999999</v>
      </c>
      <c r="G34" s="39">
        <f t="shared" si="1"/>
        <v>49.079947901107531</v>
      </c>
      <c r="H34" s="37"/>
      <c r="J34" s="37"/>
    </row>
    <row r="35" spans="1:16" x14ac:dyDescent="0.2">
      <c r="A35" s="37">
        <v>2420000703</v>
      </c>
      <c r="B35" s="37" t="s">
        <v>187</v>
      </c>
      <c r="C35" s="38">
        <v>36730</v>
      </c>
      <c r="D35" s="37">
        <v>7</v>
      </c>
      <c r="E35" s="37"/>
      <c r="F35" s="39">
        <f t="shared" si="0"/>
        <v>2.1335999999999999</v>
      </c>
      <c r="G35" s="39">
        <f t="shared" si="1"/>
        <v>49.079947901107531</v>
      </c>
      <c r="H35" s="37"/>
      <c r="J35" s="37"/>
    </row>
    <row r="36" spans="1:16" x14ac:dyDescent="0.2">
      <c r="A36" s="37">
        <v>2420000801</v>
      </c>
      <c r="B36" s="37" t="s">
        <v>187</v>
      </c>
      <c r="C36" s="38">
        <v>36765</v>
      </c>
      <c r="D36" s="37">
        <v>8</v>
      </c>
      <c r="F36" s="39">
        <f t="shared" si="0"/>
        <v>2.4384000000000001</v>
      </c>
      <c r="G36" s="39">
        <f t="shared" si="1"/>
        <v>47.155760533388161</v>
      </c>
    </row>
    <row r="37" spans="1:16" x14ac:dyDescent="0.2">
      <c r="A37" s="37">
        <v>2420010601</v>
      </c>
      <c r="B37" s="37" t="s">
        <v>187</v>
      </c>
      <c r="C37" s="38">
        <v>37066</v>
      </c>
      <c r="D37" s="37">
        <v>9</v>
      </c>
      <c r="E37" s="37"/>
      <c r="F37" s="39">
        <f t="shared" si="0"/>
        <v>2.7432000000000003</v>
      </c>
      <c r="G37" s="39">
        <f t="shared" si="1"/>
        <v>45.458506989579675</v>
      </c>
      <c r="H37" s="37"/>
      <c r="J37" s="37"/>
    </row>
    <row r="38" spans="1:16" x14ac:dyDescent="0.2">
      <c r="A38" s="37">
        <v>2420010701</v>
      </c>
      <c r="B38" s="37" t="s">
        <v>187</v>
      </c>
      <c r="C38" s="38">
        <v>37087</v>
      </c>
      <c r="D38" s="37">
        <v>8</v>
      </c>
      <c r="E38" s="37"/>
      <c r="F38" s="39">
        <f t="shared" si="0"/>
        <v>2.4384000000000001</v>
      </c>
      <c r="G38" s="39">
        <f t="shared" si="1"/>
        <v>47.155760533388161</v>
      </c>
      <c r="H38" s="37"/>
      <c r="J38" s="37"/>
    </row>
    <row r="39" spans="1:16" x14ac:dyDescent="0.2">
      <c r="A39" s="37">
        <v>2420010702</v>
      </c>
      <c r="B39" s="37" t="s">
        <v>187</v>
      </c>
      <c r="C39" s="38">
        <v>37094</v>
      </c>
      <c r="D39" s="37">
        <v>8</v>
      </c>
      <c r="E39" s="37"/>
      <c r="F39" s="39">
        <f t="shared" si="0"/>
        <v>2.4384000000000001</v>
      </c>
      <c r="G39" s="39">
        <f t="shared" si="1"/>
        <v>47.155760533388161</v>
      </c>
      <c r="H39" s="37"/>
      <c r="J39" s="37"/>
    </row>
    <row r="40" spans="1:16" x14ac:dyDescent="0.2">
      <c r="A40" s="37">
        <v>2420010703</v>
      </c>
      <c r="B40" s="37" t="s">
        <v>187</v>
      </c>
      <c r="C40" s="38">
        <v>37102</v>
      </c>
      <c r="D40" s="37">
        <v>8</v>
      </c>
      <c r="E40" s="37"/>
      <c r="F40" s="39">
        <f t="shared" si="0"/>
        <v>2.4384000000000001</v>
      </c>
      <c r="G40" s="39">
        <f t="shared" si="1"/>
        <v>47.155760533388161</v>
      </c>
      <c r="H40" s="37"/>
      <c r="J40" s="37"/>
    </row>
    <row r="41" spans="1:16" x14ac:dyDescent="0.2">
      <c r="A41" s="37">
        <v>2420010801</v>
      </c>
      <c r="B41" s="37" t="s">
        <v>187</v>
      </c>
      <c r="C41" s="38">
        <v>37108</v>
      </c>
      <c r="D41" s="37">
        <v>8</v>
      </c>
      <c r="F41" s="39">
        <f t="shared" si="0"/>
        <v>2.4384000000000001</v>
      </c>
      <c r="G41" s="39">
        <f t="shared" si="1"/>
        <v>47.155760533388161</v>
      </c>
    </row>
    <row r="42" spans="1:16" x14ac:dyDescent="0.2">
      <c r="A42" s="37">
        <v>2420020601</v>
      </c>
      <c r="B42" s="37" t="s">
        <v>187</v>
      </c>
      <c r="C42" s="38">
        <v>37416</v>
      </c>
      <c r="D42" s="39">
        <v>10</v>
      </c>
      <c r="F42" s="39">
        <f t="shared" si="0"/>
        <v>3.048</v>
      </c>
      <c r="G42" s="39">
        <f t="shared" si="1"/>
        <v>43.940261958950401</v>
      </c>
    </row>
    <row r="43" spans="1:16" x14ac:dyDescent="0.2">
      <c r="A43" s="37">
        <v>2420020602</v>
      </c>
      <c r="B43" s="37" t="s">
        <v>187</v>
      </c>
      <c r="C43" s="38">
        <v>37430</v>
      </c>
      <c r="D43" s="39">
        <v>8</v>
      </c>
      <c r="F43" s="39">
        <f t="shared" si="0"/>
        <v>2.4384000000000001</v>
      </c>
      <c r="G43" s="39">
        <f t="shared" si="1"/>
        <v>47.155760533388161</v>
      </c>
    </row>
    <row r="44" spans="1:16" x14ac:dyDescent="0.2">
      <c r="A44" s="37">
        <v>2420020603</v>
      </c>
      <c r="B44" s="37" t="s">
        <v>187</v>
      </c>
      <c r="C44" s="38">
        <v>37436</v>
      </c>
      <c r="D44" s="39">
        <v>7</v>
      </c>
      <c r="F44" s="39">
        <f t="shared" si="0"/>
        <v>2.1335999999999999</v>
      </c>
      <c r="G44" s="39">
        <f t="shared" si="1"/>
        <v>49.079947901107531</v>
      </c>
    </row>
    <row r="45" spans="1:16" x14ac:dyDescent="0.2">
      <c r="A45" s="37">
        <v>2420020701</v>
      </c>
      <c r="B45" s="37" t="s">
        <v>187</v>
      </c>
      <c r="C45" s="38">
        <v>37444</v>
      </c>
      <c r="D45" s="39">
        <v>5.5</v>
      </c>
      <c r="F45" s="39">
        <f t="shared" si="0"/>
        <v>1.6764000000000001</v>
      </c>
      <c r="G45" s="39">
        <f t="shared" si="1"/>
        <v>52.555093139838888</v>
      </c>
    </row>
    <row r="46" spans="1:16" x14ac:dyDescent="0.2">
      <c r="A46" s="37">
        <v>2420070701</v>
      </c>
      <c r="B46" s="37" t="s">
        <v>187</v>
      </c>
      <c r="C46" s="38">
        <v>39268</v>
      </c>
      <c r="D46" s="37">
        <v>6</v>
      </c>
      <c r="E46" s="37"/>
      <c r="F46" s="39">
        <f t="shared" si="0"/>
        <v>1.8288000000000002</v>
      </c>
      <c r="G46" s="39">
        <f t="shared" si="1"/>
        <v>51.301259197418318</v>
      </c>
      <c r="H46" s="37"/>
      <c r="J46" s="37"/>
      <c r="N46" s="39">
        <v>23</v>
      </c>
      <c r="O46" s="37">
        <v>27</v>
      </c>
      <c r="P46" s="37" t="s">
        <v>390</v>
      </c>
    </row>
    <row r="47" spans="1:16" x14ac:dyDescent="0.2">
      <c r="A47" s="37">
        <v>2420070702</v>
      </c>
      <c r="B47" s="37" t="s">
        <v>187</v>
      </c>
      <c r="C47" s="38">
        <v>39275</v>
      </c>
      <c r="D47" s="37">
        <v>6</v>
      </c>
      <c r="E47" s="37"/>
      <c r="F47" s="39">
        <f t="shared" si="0"/>
        <v>1.8288000000000002</v>
      </c>
      <c r="G47" s="39">
        <f t="shared" si="1"/>
        <v>51.301259197418318</v>
      </c>
      <c r="H47" s="37"/>
      <c r="J47" s="37"/>
      <c r="N47" s="39">
        <v>19</v>
      </c>
      <c r="O47" s="37">
        <v>22</v>
      </c>
      <c r="P47" s="37" t="s">
        <v>693</v>
      </c>
    </row>
    <row r="48" spans="1:16" x14ac:dyDescent="0.2">
      <c r="A48" s="37">
        <v>2420070703</v>
      </c>
      <c r="B48" s="37" t="s">
        <v>187</v>
      </c>
      <c r="C48" s="38">
        <v>39283</v>
      </c>
      <c r="D48" s="37">
        <v>6</v>
      </c>
      <c r="E48" s="37"/>
      <c r="F48" s="39">
        <f t="shared" si="0"/>
        <v>1.8288000000000002</v>
      </c>
      <c r="G48" s="39">
        <f t="shared" si="1"/>
        <v>51.301259197418318</v>
      </c>
      <c r="H48" s="37"/>
      <c r="J48" s="37"/>
      <c r="N48" s="39">
        <v>21</v>
      </c>
      <c r="O48" s="37">
        <v>25</v>
      </c>
      <c r="P48" s="37" t="s">
        <v>390</v>
      </c>
    </row>
    <row r="49" spans="1:16" x14ac:dyDescent="0.2">
      <c r="A49" s="37">
        <v>2420070704</v>
      </c>
      <c r="B49" s="37" t="s">
        <v>187</v>
      </c>
      <c r="C49" s="38">
        <v>39290</v>
      </c>
      <c r="D49" s="37">
        <v>6</v>
      </c>
      <c r="F49" s="39">
        <f t="shared" si="0"/>
        <v>1.8288000000000002</v>
      </c>
      <c r="G49" s="39">
        <f t="shared" si="1"/>
        <v>51.301259197418318</v>
      </c>
      <c r="N49" s="39">
        <v>22</v>
      </c>
      <c r="O49" s="37">
        <v>26</v>
      </c>
      <c r="P49" s="37" t="s">
        <v>390</v>
      </c>
    </row>
    <row r="50" spans="1:16" x14ac:dyDescent="0.2">
      <c r="A50" s="37">
        <v>2420070801</v>
      </c>
      <c r="B50" s="37" t="s">
        <v>187</v>
      </c>
      <c r="C50" s="38">
        <v>39298</v>
      </c>
      <c r="D50" s="39">
        <v>6</v>
      </c>
      <c r="F50" s="39">
        <f t="shared" si="0"/>
        <v>1.8288000000000002</v>
      </c>
      <c r="G50" s="39">
        <f t="shared" si="1"/>
        <v>51.301259197418318</v>
      </c>
      <c r="N50" s="39">
        <v>22</v>
      </c>
      <c r="O50" s="37">
        <v>23</v>
      </c>
      <c r="P50" s="37" t="s">
        <v>390</v>
      </c>
    </row>
    <row r="51" spans="1:16" x14ac:dyDescent="0.2">
      <c r="A51" s="37">
        <v>2420100601</v>
      </c>
      <c r="B51" s="37" t="s">
        <v>187</v>
      </c>
      <c r="C51" s="38">
        <v>40337</v>
      </c>
      <c r="D51" s="39">
        <v>7.5</v>
      </c>
      <c r="F51" s="39">
        <f t="shared" si="0"/>
        <v>2.286</v>
      </c>
      <c r="G51" s="39">
        <f t="shared" si="1"/>
        <v>48.085760622980558</v>
      </c>
      <c r="I51" s="46">
        <v>0.69</v>
      </c>
      <c r="K51" s="39">
        <f>(9.81*(LN(I51)))+30.6</f>
        <v>26.959865285555939</v>
      </c>
      <c r="N51" s="39">
        <v>19</v>
      </c>
      <c r="O51" s="37">
        <v>21</v>
      </c>
      <c r="P51" s="37" t="s">
        <v>1285</v>
      </c>
    </row>
    <row r="52" spans="1:16" x14ac:dyDescent="0.2">
      <c r="A52" s="37">
        <v>2420100602</v>
      </c>
      <c r="B52" s="37" t="s">
        <v>187</v>
      </c>
      <c r="C52" s="38">
        <v>40351</v>
      </c>
      <c r="D52" s="39">
        <v>6.5</v>
      </c>
      <c r="F52" s="39">
        <f t="shared" si="0"/>
        <v>1.9812000000000001</v>
      </c>
      <c r="G52" s="39">
        <f t="shared" si="1"/>
        <v>50.147843779842667</v>
      </c>
      <c r="I52" s="46">
        <v>2.5</v>
      </c>
      <c r="K52" s="39">
        <f>(9.81*(LN(I52)))+30.6</f>
        <v>39.588812079685468</v>
      </c>
      <c r="N52" s="39">
        <v>23</v>
      </c>
      <c r="O52" s="37">
        <v>22</v>
      </c>
      <c r="P52" s="37" t="s">
        <v>1286</v>
      </c>
    </row>
    <row r="53" spans="1:16" x14ac:dyDescent="0.2">
      <c r="A53" s="37">
        <v>2420100701</v>
      </c>
      <c r="B53" s="37" t="s">
        <v>187</v>
      </c>
      <c r="C53" s="38">
        <v>40365</v>
      </c>
      <c r="D53" s="39">
        <v>6.5</v>
      </c>
      <c r="F53" s="39">
        <f t="shared" si="0"/>
        <v>1.9812000000000001</v>
      </c>
      <c r="G53" s="39">
        <f t="shared" si="1"/>
        <v>50.147843779842667</v>
      </c>
      <c r="I53" s="46">
        <v>4.0999999999999996</v>
      </c>
      <c r="K53" s="39">
        <f>(9.81*(LN(I53)))+30.6</f>
        <v>44.441782212097671</v>
      </c>
      <c r="N53" s="39">
        <v>23</v>
      </c>
      <c r="O53" s="37">
        <v>25</v>
      </c>
      <c r="P53" s="37" t="s">
        <v>1287</v>
      </c>
    </row>
    <row r="54" spans="1:16" x14ac:dyDescent="0.2">
      <c r="A54" s="37">
        <v>2420100702</v>
      </c>
      <c r="B54" s="37" t="s">
        <v>187</v>
      </c>
      <c r="C54" s="38">
        <v>40379</v>
      </c>
      <c r="D54" s="39">
        <v>7.25</v>
      </c>
      <c r="F54" s="39">
        <f t="shared" si="0"/>
        <v>2.2098</v>
      </c>
      <c r="G54" s="39">
        <f t="shared" si="1"/>
        <v>48.574281982627127</v>
      </c>
      <c r="I54" s="46">
        <v>0.05</v>
      </c>
      <c r="K54" s="39">
        <f>(9.81*(LN(I54)))+30.6</f>
        <v>1.2118663964353509</v>
      </c>
      <c r="N54" s="39">
        <v>22</v>
      </c>
      <c r="O54" s="37">
        <v>30</v>
      </c>
      <c r="P54" s="37" t="s">
        <v>1288</v>
      </c>
    </row>
    <row r="55" spans="1:16" x14ac:dyDescent="0.2">
      <c r="A55" s="37">
        <v>2420100801</v>
      </c>
      <c r="B55" s="37" t="s">
        <v>187</v>
      </c>
      <c r="C55" s="38">
        <v>40393</v>
      </c>
      <c r="D55" s="39">
        <v>7</v>
      </c>
      <c r="F55" s="39">
        <f t="shared" si="0"/>
        <v>2.1335999999999999</v>
      </c>
      <c r="G55" s="39">
        <f t="shared" si="1"/>
        <v>49.079947901107531</v>
      </c>
      <c r="I55" s="46">
        <v>0.05</v>
      </c>
      <c r="K55" s="39">
        <f>(9.81*(LN(I55)))+30.6</f>
        <v>1.2118663964353509</v>
      </c>
      <c r="N55" s="39">
        <v>24</v>
      </c>
      <c r="O55" s="37">
        <v>28</v>
      </c>
      <c r="P55" s="37" t="s">
        <v>1289</v>
      </c>
    </row>
    <row r="56" spans="1:16" x14ac:dyDescent="0.2">
      <c r="A56" s="37">
        <v>2420100802</v>
      </c>
      <c r="B56" s="37" t="s">
        <v>187</v>
      </c>
      <c r="C56" s="38">
        <v>40407</v>
      </c>
      <c r="D56" s="39">
        <v>6</v>
      </c>
      <c r="F56" s="39">
        <f t="shared" si="0"/>
        <v>1.8288000000000002</v>
      </c>
      <c r="G56" s="39">
        <f t="shared" si="1"/>
        <v>51.301259197418318</v>
      </c>
      <c r="I56" s="46"/>
      <c r="N56" s="39">
        <v>20</v>
      </c>
      <c r="O56" s="37">
        <v>20</v>
      </c>
      <c r="P56" s="37" t="s">
        <v>1290</v>
      </c>
    </row>
    <row r="57" spans="1:16" x14ac:dyDescent="0.2">
      <c r="A57" s="37">
        <v>2420100803</v>
      </c>
      <c r="B57" s="37" t="s">
        <v>187</v>
      </c>
      <c r="C57" s="38">
        <v>40421</v>
      </c>
      <c r="D57" s="39">
        <v>7.5</v>
      </c>
      <c r="E57" s="39">
        <f>AVERAGE(D51:D57)</f>
        <v>6.8928571428571432</v>
      </c>
      <c r="F57" s="39">
        <f t="shared" si="0"/>
        <v>2.286</v>
      </c>
      <c r="G57" s="39">
        <f t="shared" si="1"/>
        <v>48.085760622980558</v>
      </c>
      <c r="H57" s="39">
        <f>AVERAGE(G51:G57)</f>
        <v>49.346099698114202</v>
      </c>
      <c r="I57" s="46">
        <v>0.05</v>
      </c>
      <c r="J57" s="39">
        <f>AVERAGE(I51:I57)</f>
        <v>1.2399999999999998</v>
      </c>
      <c r="K57" s="39">
        <f>(9.81*(LN(I57)))+30.6</f>
        <v>1.2118663964353509</v>
      </c>
      <c r="L57" s="39">
        <f>AVERAGE(K51:K57)</f>
        <v>19.10434312777419</v>
      </c>
      <c r="M57" s="71">
        <f>AVERAGE(L57,H57)</f>
        <v>34.225221412944194</v>
      </c>
      <c r="N57" s="39">
        <v>24</v>
      </c>
      <c r="O57" s="37">
        <v>25</v>
      </c>
      <c r="P57" s="37" t="s">
        <v>100</v>
      </c>
    </row>
    <row r="58" spans="1:16" x14ac:dyDescent="0.2">
      <c r="A58" s="37">
        <v>2420110601</v>
      </c>
      <c r="B58" s="37" t="s">
        <v>187</v>
      </c>
      <c r="C58" s="38">
        <v>40709</v>
      </c>
      <c r="D58" s="39">
        <v>6.83</v>
      </c>
      <c r="F58" s="39">
        <f t="shared" ref="F58:F79" si="2">D58*0.3048</f>
        <v>2.0817840000000003</v>
      </c>
      <c r="G58" s="39">
        <f t="shared" ref="G58:G79" si="3" xml:space="preserve"> 60-(14.41*(LN(F58)))</f>
        <v>49.434224602667911</v>
      </c>
      <c r="I58" s="46">
        <v>7.0000000000000007E-2</v>
      </c>
      <c r="K58" s="39">
        <f t="shared" ref="K58:K68" si="4">(9.81*(LN(I58)))+30.6</f>
        <v>4.5126590376894491</v>
      </c>
      <c r="N58" s="39">
        <v>19</v>
      </c>
      <c r="O58" s="36">
        <v>20</v>
      </c>
      <c r="P58" s="49" t="s">
        <v>1544</v>
      </c>
    </row>
    <row r="59" spans="1:16" x14ac:dyDescent="0.2">
      <c r="A59" s="37">
        <v>2420110602</v>
      </c>
      <c r="B59" s="37" t="s">
        <v>187</v>
      </c>
      <c r="C59" s="38">
        <v>40722</v>
      </c>
      <c r="D59" s="39">
        <v>6.83</v>
      </c>
      <c r="F59" s="39">
        <f t="shared" si="2"/>
        <v>2.0817840000000003</v>
      </c>
      <c r="G59" s="39">
        <f t="shared" si="3"/>
        <v>49.434224602667911</v>
      </c>
      <c r="I59" s="46">
        <v>0.01</v>
      </c>
      <c r="K59" s="39">
        <f t="shared" si="4"/>
        <v>-14.576719524543172</v>
      </c>
      <c r="N59" s="39">
        <v>16</v>
      </c>
      <c r="O59" s="36">
        <v>18</v>
      </c>
      <c r="P59" s="49" t="s">
        <v>1545</v>
      </c>
    </row>
    <row r="60" spans="1:16" x14ac:dyDescent="0.2">
      <c r="A60" s="37">
        <v>2420110701</v>
      </c>
      <c r="B60" s="37" t="s">
        <v>187</v>
      </c>
      <c r="C60" s="38">
        <v>40737</v>
      </c>
      <c r="D60" s="39">
        <v>6.83</v>
      </c>
      <c r="F60" s="39">
        <f t="shared" si="2"/>
        <v>2.0817840000000003</v>
      </c>
      <c r="G60" s="39">
        <f t="shared" si="3"/>
        <v>49.434224602667911</v>
      </c>
      <c r="I60" s="46">
        <v>0.2</v>
      </c>
      <c r="K60" s="39">
        <f t="shared" si="4"/>
        <v>14.811414079021477</v>
      </c>
      <c r="N60" s="39">
        <v>22</v>
      </c>
      <c r="O60" s="36">
        <v>22</v>
      </c>
      <c r="P60" s="49" t="s">
        <v>1546</v>
      </c>
    </row>
    <row r="61" spans="1:16" x14ac:dyDescent="0.2">
      <c r="A61" s="37">
        <v>2420110702</v>
      </c>
      <c r="B61" s="37" t="s">
        <v>187</v>
      </c>
      <c r="C61" s="38">
        <v>40750</v>
      </c>
      <c r="D61" s="39">
        <v>6.83</v>
      </c>
      <c r="F61" s="39">
        <f t="shared" si="2"/>
        <v>2.0817840000000003</v>
      </c>
      <c r="G61" s="39">
        <f t="shared" si="3"/>
        <v>49.434224602667911</v>
      </c>
      <c r="I61" s="46">
        <v>0.33</v>
      </c>
      <c r="K61" s="39">
        <f t="shared" si="4"/>
        <v>19.724019653442994</v>
      </c>
      <c r="N61" s="39">
        <v>22</v>
      </c>
      <c r="O61" s="36">
        <v>20</v>
      </c>
      <c r="P61" s="49" t="s">
        <v>1546</v>
      </c>
    </row>
    <row r="62" spans="1:16" x14ac:dyDescent="0.2">
      <c r="A62" s="37">
        <v>2420110801</v>
      </c>
      <c r="B62" s="37" t="s">
        <v>187</v>
      </c>
      <c r="C62" s="38">
        <v>40764</v>
      </c>
      <c r="D62" s="39">
        <v>6</v>
      </c>
      <c r="F62" s="39">
        <f t="shared" si="2"/>
        <v>1.8288000000000002</v>
      </c>
      <c r="G62" s="39">
        <f t="shared" si="3"/>
        <v>51.301259197418318</v>
      </c>
      <c r="I62" s="46">
        <v>0.03</v>
      </c>
      <c r="K62" s="39">
        <f t="shared" si="4"/>
        <v>-3.7993329727090241</v>
      </c>
      <c r="N62" s="39">
        <v>23</v>
      </c>
      <c r="O62" s="36">
        <v>20</v>
      </c>
      <c r="P62" s="49" t="s">
        <v>1547</v>
      </c>
    </row>
    <row r="63" spans="1:16" x14ac:dyDescent="0.2">
      <c r="A63" s="37">
        <v>2420110802</v>
      </c>
      <c r="B63" s="37" t="s">
        <v>187</v>
      </c>
      <c r="C63" s="38">
        <v>40783</v>
      </c>
      <c r="D63" s="39">
        <v>6</v>
      </c>
      <c r="E63" s="39">
        <f>AVERAGE(D58:D63)</f>
        <v>6.5533333333333337</v>
      </c>
      <c r="F63" s="39">
        <f t="shared" si="2"/>
        <v>1.8288000000000002</v>
      </c>
      <c r="G63" s="39">
        <f t="shared" si="3"/>
        <v>51.301259197418318</v>
      </c>
      <c r="H63" s="39">
        <f>AVERAGE(G58:G63)</f>
        <v>50.056569467584715</v>
      </c>
      <c r="I63" s="46">
        <v>1.05</v>
      </c>
      <c r="J63" s="39">
        <f>AVERAGE(I58:I63)</f>
        <v>0.28166666666666668</v>
      </c>
      <c r="K63" s="39">
        <f t="shared" si="4"/>
        <v>31.078631510502131</v>
      </c>
      <c r="L63" s="71">
        <f>AVERAGE(K58:K63)</f>
        <v>8.6251119639006433</v>
      </c>
      <c r="M63" s="71">
        <f>AVERAGE(L63,H63)</f>
        <v>29.340840715742679</v>
      </c>
      <c r="N63" s="39">
        <v>20</v>
      </c>
      <c r="O63" s="36">
        <v>20</v>
      </c>
      <c r="P63" s="49" t="s">
        <v>1548</v>
      </c>
    </row>
    <row r="64" spans="1:16" x14ac:dyDescent="0.2">
      <c r="A64" s="37">
        <v>2420120601</v>
      </c>
      <c r="B64" s="37" t="s">
        <v>187</v>
      </c>
      <c r="C64" s="38">
        <v>41080</v>
      </c>
      <c r="D64" s="39">
        <v>5.5</v>
      </c>
      <c r="F64" s="39">
        <f t="shared" si="2"/>
        <v>1.6764000000000001</v>
      </c>
      <c r="G64" s="39">
        <f t="shared" si="3"/>
        <v>52.555093139838888</v>
      </c>
      <c r="I64" s="39">
        <v>0.3</v>
      </c>
      <c r="J64" s="46"/>
      <c r="K64" s="46">
        <f t="shared" si="4"/>
        <v>18.78902678956257</v>
      </c>
      <c r="L64" s="46"/>
      <c r="M64" s="46"/>
      <c r="N64" s="39">
        <v>20</v>
      </c>
      <c r="O64" s="37">
        <v>22</v>
      </c>
      <c r="P64" s="88" t="s">
        <v>1857</v>
      </c>
    </row>
    <row r="65" spans="1:16" x14ac:dyDescent="0.2">
      <c r="A65" s="36">
        <v>2420120701</v>
      </c>
      <c r="B65" s="37" t="s">
        <v>187</v>
      </c>
      <c r="C65" s="38">
        <v>41102</v>
      </c>
      <c r="D65" s="63">
        <v>6.5</v>
      </c>
      <c r="F65" s="39">
        <f t="shared" si="2"/>
        <v>1.9812000000000001</v>
      </c>
      <c r="G65" s="39">
        <f t="shared" si="3"/>
        <v>50.147843779842667</v>
      </c>
      <c r="I65" s="39">
        <v>0.18</v>
      </c>
      <c r="J65" s="46"/>
      <c r="K65" s="46">
        <f t="shared" si="4"/>
        <v>13.777827420418202</v>
      </c>
      <c r="L65" s="46"/>
      <c r="M65" s="46"/>
      <c r="N65" s="39">
        <v>29</v>
      </c>
      <c r="O65" s="36">
        <v>22</v>
      </c>
      <c r="P65" s="49" t="s">
        <v>1858</v>
      </c>
    </row>
    <row r="66" spans="1:16" x14ac:dyDescent="0.2">
      <c r="A66" s="36">
        <v>2420120702</v>
      </c>
      <c r="B66" s="37" t="s">
        <v>187</v>
      </c>
      <c r="C66" s="38">
        <v>41116</v>
      </c>
      <c r="D66" s="63">
        <v>6</v>
      </c>
      <c r="F66" s="39">
        <f t="shared" si="2"/>
        <v>1.8288000000000002</v>
      </c>
      <c r="G66" s="39">
        <f t="shared" si="3"/>
        <v>51.301259197418318</v>
      </c>
      <c r="I66" s="39">
        <v>0.02</v>
      </c>
      <c r="J66" s="46"/>
      <c r="K66" s="46">
        <f t="shared" si="4"/>
        <v>-7.776945683250112</v>
      </c>
      <c r="L66" s="46"/>
      <c r="M66" s="46"/>
      <c r="N66" s="39">
        <v>22</v>
      </c>
      <c r="O66" s="36">
        <v>20</v>
      </c>
      <c r="P66" s="49" t="s">
        <v>1859</v>
      </c>
    </row>
    <row r="67" spans="1:16" x14ac:dyDescent="0.2">
      <c r="A67" s="36">
        <v>2420120801</v>
      </c>
      <c r="B67" s="37" t="s">
        <v>187</v>
      </c>
      <c r="C67" s="38">
        <v>41136</v>
      </c>
      <c r="D67" s="63">
        <v>6.5</v>
      </c>
      <c r="F67" s="39">
        <f t="shared" si="2"/>
        <v>1.9812000000000001</v>
      </c>
      <c r="G67" s="39">
        <f t="shared" si="3"/>
        <v>50.147843779842667</v>
      </c>
      <c r="I67" s="39">
        <v>0.02</v>
      </c>
      <c r="K67" s="39">
        <f t="shared" si="4"/>
        <v>-7.776945683250112</v>
      </c>
      <c r="N67" s="39">
        <v>24</v>
      </c>
      <c r="O67" s="36">
        <v>15</v>
      </c>
      <c r="P67" s="49" t="s">
        <v>1860</v>
      </c>
    </row>
    <row r="68" spans="1:16" s="40" customFormat="1" x14ac:dyDescent="0.2">
      <c r="A68" s="336">
        <v>2420120802</v>
      </c>
      <c r="B68" s="40" t="s">
        <v>187</v>
      </c>
      <c r="C68" s="41">
        <v>41152</v>
      </c>
      <c r="D68" s="340">
        <v>7</v>
      </c>
      <c r="E68" s="42"/>
      <c r="F68" s="42">
        <f t="shared" si="2"/>
        <v>2.1335999999999999</v>
      </c>
      <c r="G68" s="42">
        <f t="shared" si="3"/>
        <v>49.079947901107531</v>
      </c>
      <c r="H68" s="42"/>
      <c r="I68" s="42">
        <v>0.1</v>
      </c>
      <c r="J68" s="42">
        <f>AVERAGE(I64:I68)</f>
        <v>0.124</v>
      </c>
      <c r="K68" s="42">
        <f t="shared" si="4"/>
        <v>8.0116402377284146</v>
      </c>
      <c r="L68" s="42">
        <f>AVERAGE(K64:K68)</f>
        <v>5.004920616241793</v>
      </c>
      <c r="M68" s="326">
        <f>AVERAGE(L68,H68)</f>
        <v>5.004920616241793</v>
      </c>
      <c r="N68" s="42">
        <v>22</v>
      </c>
      <c r="O68" s="336">
        <v>24</v>
      </c>
      <c r="P68" s="341" t="s">
        <v>1861</v>
      </c>
    </row>
    <row r="69" spans="1:16" x14ac:dyDescent="0.2">
      <c r="A69" s="113">
        <f>IF(MONTH(C69)=MONTH(C68),(A68+1),(24*100000000+(YEAR(C69)*10000)+(MONTH(C69)*100)+1))</f>
        <v>2420130601</v>
      </c>
      <c r="B69" s="48" t="s">
        <v>2069</v>
      </c>
      <c r="C69" s="38">
        <v>41438</v>
      </c>
      <c r="D69" s="63">
        <v>9</v>
      </c>
      <c r="F69" s="39">
        <f t="shared" si="2"/>
        <v>2.7432000000000003</v>
      </c>
      <c r="G69" s="39">
        <f t="shared" si="3"/>
        <v>45.458506989579675</v>
      </c>
      <c r="I69" s="115">
        <v>2.6123632763056293E-2</v>
      </c>
      <c r="K69" s="39">
        <f>(9.81*(LN(I69)))+30.6</f>
        <v>-5.1566152130971616</v>
      </c>
      <c r="N69" s="39">
        <v>19</v>
      </c>
      <c r="O69" s="36">
        <v>18</v>
      </c>
      <c r="P69" s="49" t="s">
        <v>2070</v>
      </c>
    </row>
    <row r="70" spans="1:16" x14ac:dyDescent="0.2">
      <c r="A70" s="113">
        <f t="shared" ref="A70:A74" si="5">IF(MONTH(C70)=MONTH(C69),(A69+1),(24*100000000+(YEAR(C70)*10000)+(MONTH(C70)*100)+1))</f>
        <v>2420130602</v>
      </c>
      <c r="B70" s="48" t="s">
        <v>2069</v>
      </c>
      <c r="C70" s="38">
        <v>41452</v>
      </c>
      <c r="D70" s="63">
        <v>9</v>
      </c>
      <c r="F70" s="39">
        <f t="shared" si="2"/>
        <v>2.7432000000000003</v>
      </c>
      <c r="G70" s="39">
        <f t="shared" si="3"/>
        <v>45.458506989579675</v>
      </c>
      <c r="I70" s="115">
        <v>1.4745339381813993</v>
      </c>
      <c r="K70" s="39">
        <f t="shared" ref="K70:K74" si="6">(9.81*(LN(I70)))+30.6</f>
        <v>34.409634683979434</v>
      </c>
      <c r="N70" s="39">
        <v>23</v>
      </c>
      <c r="O70" s="36">
        <v>23</v>
      </c>
      <c r="P70" s="49" t="s">
        <v>2071</v>
      </c>
    </row>
    <row r="71" spans="1:16" x14ac:dyDescent="0.2">
      <c r="A71" s="113">
        <f t="shared" si="5"/>
        <v>2420130701</v>
      </c>
      <c r="B71" s="48" t="s">
        <v>2069</v>
      </c>
      <c r="C71" s="38">
        <v>41466</v>
      </c>
      <c r="D71" s="39">
        <v>9</v>
      </c>
      <c r="F71" s="39">
        <f t="shared" si="2"/>
        <v>2.7432000000000003</v>
      </c>
      <c r="G71" s="39">
        <f t="shared" si="3"/>
        <v>45.458506989579675</v>
      </c>
      <c r="I71" s="115">
        <v>5.8052517251236196E-2</v>
      </c>
      <c r="K71" s="39">
        <f t="shared" si="6"/>
        <v>2.6767452867991786</v>
      </c>
      <c r="N71" s="39">
        <v>21</v>
      </c>
      <c r="O71" s="36">
        <v>22</v>
      </c>
      <c r="P71" s="49" t="s">
        <v>390</v>
      </c>
    </row>
    <row r="72" spans="1:16" x14ac:dyDescent="0.2">
      <c r="A72" s="113">
        <f t="shared" si="5"/>
        <v>2420130702</v>
      </c>
      <c r="B72" s="48" t="s">
        <v>2069</v>
      </c>
      <c r="C72" s="38">
        <v>41482</v>
      </c>
      <c r="D72" s="39">
        <v>9</v>
      </c>
      <c r="F72" s="39">
        <f t="shared" si="2"/>
        <v>2.7432000000000003</v>
      </c>
      <c r="G72" s="39">
        <f t="shared" si="3"/>
        <v>45.458506989579675</v>
      </c>
      <c r="I72" s="115">
        <v>4.0636762075865335E-2</v>
      </c>
      <c r="K72" s="39">
        <f t="shared" si="6"/>
        <v>-0.82223591323978695</v>
      </c>
      <c r="N72" s="39">
        <v>18</v>
      </c>
      <c r="O72" s="36">
        <v>17</v>
      </c>
      <c r="P72" s="49" t="s">
        <v>2072</v>
      </c>
    </row>
    <row r="73" spans="1:16" x14ac:dyDescent="0.2">
      <c r="A73" s="113">
        <f t="shared" si="5"/>
        <v>2420130801</v>
      </c>
      <c r="B73" s="48" t="s">
        <v>2069</v>
      </c>
      <c r="C73" s="38">
        <v>41496</v>
      </c>
      <c r="D73" s="39">
        <v>8</v>
      </c>
      <c r="F73" s="39">
        <f t="shared" si="2"/>
        <v>2.4384000000000001</v>
      </c>
      <c r="G73" s="39">
        <f t="shared" si="3"/>
        <v>47.155760533388161</v>
      </c>
      <c r="I73" s="115">
        <v>2.0318381037932667E-2</v>
      </c>
      <c r="K73" s="39">
        <f t="shared" si="6"/>
        <v>-7.6220097545328471</v>
      </c>
      <c r="N73" s="39">
        <v>18</v>
      </c>
      <c r="O73" s="36">
        <v>22</v>
      </c>
      <c r="P73" s="49" t="s">
        <v>934</v>
      </c>
    </row>
    <row r="74" spans="1:16" x14ac:dyDescent="0.2">
      <c r="A74" s="113">
        <f t="shared" si="5"/>
        <v>2420130802</v>
      </c>
      <c r="B74" s="48" t="s">
        <v>2069</v>
      </c>
      <c r="C74" s="38">
        <v>41510</v>
      </c>
      <c r="D74" s="39">
        <v>8.5</v>
      </c>
      <c r="E74" s="39">
        <f>AVERAGE(D69:D74)</f>
        <v>8.75</v>
      </c>
      <c r="F74" s="39">
        <f t="shared" si="2"/>
        <v>2.5908000000000002</v>
      </c>
      <c r="G74" s="39">
        <f t="shared" si="3"/>
        <v>46.28215973301333</v>
      </c>
      <c r="H74" s="39">
        <f>AVERAGE(G69:G74)</f>
        <v>45.878658037453363</v>
      </c>
      <c r="I74" s="115">
        <v>0.42088075007146242</v>
      </c>
      <c r="J74" s="39">
        <f>AVERAGE(I69:I74)</f>
        <v>0.34009099689682537</v>
      </c>
      <c r="K74" s="39">
        <f t="shared" si="6"/>
        <v>22.110369696380364</v>
      </c>
      <c r="L74" s="39">
        <f>AVERAGE(K69:K74)</f>
        <v>7.5993147977148636</v>
      </c>
      <c r="M74" s="71">
        <f>AVERAGE(L74,H74)</f>
        <v>26.738986417584112</v>
      </c>
      <c r="N74" s="39">
        <v>22</v>
      </c>
      <c r="O74" s="36">
        <v>25</v>
      </c>
      <c r="P74" s="49" t="s">
        <v>2073</v>
      </c>
    </row>
    <row r="75" spans="1:16" x14ac:dyDescent="0.2">
      <c r="A75" s="37">
        <v>2420140601</v>
      </c>
      <c r="B75" s="48" t="s">
        <v>2069</v>
      </c>
      <c r="C75" s="38">
        <v>41804</v>
      </c>
      <c r="D75" s="39">
        <v>9</v>
      </c>
      <c r="F75" s="39">
        <f t="shared" si="2"/>
        <v>2.7432000000000003</v>
      </c>
      <c r="G75" s="39">
        <f t="shared" si="3"/>
        <v>45.458506989579675</v>
      </c>
      <c r="N75" s="39">
        <v>17</v>
      </c>
      <c r="O75" s="36">
        <v>17</v>
      </c>
      <c r="P75" s="49" t="s">
        <v>2489</v>
      </c>
    </row>
    <row r="76" spans="1:16" x14ac:dyDescent="0.2">
      <c r="A76" s="37">
        <v>2420140602</v>
      </c>
      <c r="B76" s="48" t="s">
        <v>2069</v>
      </c>
      <c r="C76" s="38">
        <v>41816</v>
      </c>
      <c r="D76" s="39">
        <v>9</v>
      </c>
      <c r="F76" s="39">
        <f t="shared" si="2"/>
        <v>2.7432000000000003</v>
      </c>
      <c r="G76" s="39">
        <f t="shared" si="3"/>
        <v>45.458506989579675</v>
      </c>
      <c r="N76" s="39">
        <v>20</v>
      </c>
      <c r="O76" s="36">
        <v>25</v>
      </c>
      <c r="P76" s="49" t="s">
        <v>2490</v>
      </c>
    </row>
    <row r="77" spans="1:16" x14ac:dyDescent="0.2">
      <c r="A77" s="37">
        <v>2420140701</v>
      </c>
      <c r="B77" s="48" t="s">
        <v>2069</v>
      </c>
      <c r="C77" s="38">
        <v>41830</v>
      </c>
      <c r="D77" s="39">
        <v>9</v>
      </c>
      <c r="F77" s="39">
        <f t="shared" si="2"/>
        <v>2.7432000000000003</v>
      </c>
      <c r="G77" s="39">
        <f t="shared" si="3"/>
        <v>45.458506989579675</v>
      </c>
      <c r="N77" s="39">
        <v>19</v>
      </c>
      <c r="O77" s="36">
        <v>19</v>
      </c>
      <c r="P77" s="49" t="s">
        <v>2491</v>
      </c>
    </row>
    <row r="78" spans="1:16" x14ac:dyDescent="0.2">
      <c r="A78" s="36">
        <v>2420140702</v>
      </c>
      <c r="B78" s="48" t="s">
        <v>2069</v>
      </c>
      <c r="C78" s="38">
        <v>41845</v>
      </c>
      <c r="D78" s="39">
        <v>9</v>
      </c>
      <c r="F78" s="39">
        <f t="shared" si="2"/>
        <v>2.7432000000000003</v>
      </c>
      <c r="G78" s="39">
        <f t="shared" si="3"/>
        <v>45.458506989579675</v>
      </c>
      <c r="N78" s="39">
        <v>20</v>
      </c>
      <c r="O78" s="36">
        <v>21</v>
      </c>
      <c r="P78" s="49" t="s">
        <v>1867</v>
      </c>
    </row>
    <row r="79" spans="1:16" x14ac:dyDescent="0.2">
      <c r="A79" s="36">
        <v>2420140801</v>
      </c>
      <c r="B79" s="48" t="s">
        <v>2069</v>
      </c>
      <c r="C79" s="38">
        <v>41857</v>
      </c>
      <c r="D79" s="39">
        <v>9</v>
      </c>
      <c r="F79" s="39">
        <f t="shared" si="2"/>
        <v>2.7432000000000003</v>
      </c>
      <c r="G79" s="39">
        <f t="shared" si="3"/>
        <v>45.458506989579675</v>
      </c>
      <c r="N79" s="39">
        <v>23</v>
      </c>
      <c r="O79" s="36">
        <v>22</v>
      </c>
      <c r="P79" s="49" t="s">
        <v>2492</v>
      </c>
    </row>
    <row r="80" spans="1:16" x14ac:dyDescent="0.2">
      <c r="A80" s="36">
        <v>2420140802</v>
      </c>
      <c r="B80" s="48" t="s">
        <v>2069</v>
      </c>
      <c r="C80" s="38">
        <v>41872</v>
      </c>
      <c r="D80" s="39">
        <v>9</v>
      </c>
      <c r="E80" s="39">
        <f>AVERAGE(D75:D80)</f>
        <v>9</v>
      </c>
      <c r="H80" s="39">
        <f>AVERAGE(G74:G79)</f>
        <v>45.595782446818625</v>
      </c>
      <c r="N80" s="39">
        <v>20</v>
      </c>
      <c r="O80" s="36">
        <v>21</v>
      </c>
      <c r="P80" s="49" t="s">
        <v>649</v>
      </c>
    </row>
    <row r="81" spans="1:1" x14ac:dyDescent="0.2">
      <c r="A81" s="36"/>
    </row>
  </sheetData>
  <phoneticPr fontId="14" type="noConversion"/>
  <pageMargins left="0.75" right="0.75" top="1" bottom="1" header="0.5" footer="0.5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0"/>
  <sheetViews>
    <sheetView workbookViewId="0">
      <pane xSplit="3" ySplit="1" topLeftCell="J144" activePane="bottomRight" state="frozen"/>
      <selection pane="topRight" activeCell="D1" sqref="D1"/>
      <selection pane="bottomLeft" activeCell="A2" sqref="A2"/>
      <selection pane="bottomRight" activeCell="C168" sqref="C168"/>
    </sheetView>
  </sheetViews>
  <sheetFormatPr defaultRowHeight="12.75" x14ac:dyDescent="0.2"/>
  <cols>
    <col min="1" max="1" width="11" style="102" bestFit="1" customWidth="1"/>
    <col min="2" max="2" width="11" style="103" customWidth="1"/>
    <col min="3" max="3" width="10.140625" style="104" bestFit="1" customWidth="1"/>
    <col min="4" max="4" width="9.140625" style="45"/>
    <col min="5" max="13" width="9.140625" style="71"/>
    <col min="14" max="14" width="14.42578125" style="105" bestFit="1" customWidth="1"/>
    <col min="15" max="15" width="13.7109375" style="106" bestFit="1" customWidth="1"/>
    <col min="16" max="16" width="40.7109375" style="106" customWidth="1"/>
    <col min="17" max="16384" width="9.140625" style="106"/>
  </cols>
  <sheetData>
    <row r="1" spans="1:20" s="101" customFormat="1" ht="15" x14ac:dyDescent="0.25">
      <c r="A1" s="99" t="s">
        <v>118</v>
      </c>
      <c r="B1" s="100" t="s">
        <v>178</v>
      </c>
      <c r="C1" s="327" t="s">
        <v>176</v>
      </c>
      <c r="D1" s="86" t="s">
        <v>196</v>
      </c>
      <c r="E1" s="86" t="s">
        <v>635</v>
      </c>
      <c r="F1" s="69" t="s">
        <v>334</v>
      </c>
      <c r="G1" s="69" t="s">
        <v>278</v>
      </c>
      <c r="H1" s="69" t="s">
        <v>279</v>
      </c>
      <c r="I1" s="69" t="s">
        <v>177</v>
      </c>
      <c r="J1" s="69" t="s">
        <v>643</v>
      </c>
      <c r="K1" s="69" t="s">
        <v>280</v>
      </c>
      <c r="L1" s="81" t="s">
        <v>339</v>
      </c>
      <c r="M1" s="69" t="s">
        <v>335</v>
      </c>
      <c r="N1" s="87" t="s">
        <v>272</v>
      </c>
      <c r="O1" s="101" t="s">
        <v>281</v>
      </c>
      <c r="P1" s="101" t="s">
        <v>264</v>
      </c>
      <c r="Q1" s="197" t="s">
        <v>294</v>
      </c>
      <c r="R1" s="201" t="s">
        <v>635</v>
      </c>
      <c r="S1" s="199" t="s">
        <v>279</v>
      </c>
      <c r="T1" s="199" t="s">
        <v>643</v>
      </c>
    </row>
    <row r="2" spans="1:20" ht="15" x14ac:dyDescent="0.25">
      <c r="A2" s="102">
        <v>2519930601</v>
      </c>
      <c r="B2" s="103" t="s">
        <v>215</v>
      </c>
      <c r="C2" s="104">
        <v>34149</v>
      </c>
      <c r="D2" s="45">
        <v>18</v>
      </c>
      <c r="F2" s="71">
        <f>D2*0.3048</f>
        <v>5.4864000000000006</v>
      </c>
      <c r="G2" s="71">
        <f t="shared" ref="G2:G113" si="0" xml:space="preserve"> 60-(14.41*(LN(F2)))</f>
        <v>35.470256117710861</v>
      </c>
      <c r="Q2" s="196">
        <v>2001</v>
      </c>
      <c r="R2" s="200">
        <v>21.136363636363637</v>
      </c>
      <c r="S2" s="200">
        <v>33.339834357003902</v>
      </c>
      <c r="T2" s="198"/>
    </row>
    <row r="3" spans="1:20" ht="15" x14ac:dyDescent="0.25">
      <c r="A3" s="102">
        <v>2519930701</v>
      </c>
      <c r="B3" s="103" t="s">
        <v>215</v>
      </c>
      <c r="C3" s="104">
        <v>34158</v>
      </c>
      <c r="D3" s="45">
        <v>12.5</v>
      </c>
      <c r="F3" s="71">
        <f t="shared" ref="F3:F113" si="1">D3*0.3048</f>
        <v>3.81</v>
      </c>
      <c r="G3" s="71">
        <f t="shared" si="0"/>
        <v>40.724763384512634</v>
      </c>
      <c r="Q3" s="196">
        <v>2002</v>
      </c>
      <c r="R3" s="200">
        <v>17.9375</v>
      </c>
      <c r="S3" s="200">
        <v>35.601133791652281</v>
      </c>
      <c r="T3" s="200">
        <v>1.695714285714286</v>
      </c>
    </row>
    <row r="4" spans="1:20" ht="15" x14ac:dyDescent="0.25">
      <c r="A4" s="102">
        <v>2519930702</v>
      </c>
      <c r="B4" s="103" t="s">
        <v>215</v>
      </c>
      <c r="C4" s="104">
        <v>34165</v>
      </c>
      <c r="D4" s="45">
        <v>18.5</v>
      </c>
      <c r="F4" s="71">
        <f t="shared" si="1"/>
        <v>5.6388000000000007</v>
      </c>
      <c r="G4" s="71">
        <f t="shared" si="0"/>
        <v>35.075436899660133</v>
      </c>
      <c r="I4" s="71">
        <v>0.51</v>
      </c>
      <c r="K4" s="71">
        <f>(9.81*(LN(I4)))+30.6</f>
        <v>23.994489932482459</v>
      </c>
      <c r="Q4" s="196">
        <v>2003</v>
      </c>
      <c r="R4" s="202">
        <v>19.75</v>
      </c>
      <c r="S4" s="202">
        <v>34.14130394341813</v>
      </c>
      <c r="T4" s="202">
        <v>1.0842857142857143</v>
      </c>
    </row>
    <row r="5" spans="1:20" ht="15" x14ac:dyDescent="0.25">
      <c r="A5" s="102">
        <v>2519930703</v>
      </c>
      <c r="B5" s="103" t="s">
        <v>215</v>
      </c>
      <c r="C5" s="104">
        <v>34173</v>
      </c>
      <c r="D5" s="45">
        <v>19</v>
      </c>
      <c r="F5" s="71">
        <f t="shared" si="1"/>
        <v>5.7911999999999999</v>
      </c>
      <c r="G5" s="71">
        <f t="shared" si="0"/>
        <v>34.691147459206192</v>
      </c>
      <c r="Q5" s="196">
        <v>2004</v>
      </c>
      <c r="R5" s="202"/>
      <c r="S5" s="202"/>
      <c r="T5" s="202"/>
    </row>
    <row r="6" spans="1:20" ht="15" x14ac:dyDescent="0.25">
      <c r="A6" s="102">
        <v>2519930704</v>
      </c>
      <c r="B6" s="103" t="s">
        <v>215</v>
      </c>
      <c r="C6" s="104">
        <v>34181</v>
      </c>
      <c r="D6" s="45">
        <v>14.5</v>
      </c>
      <c r="F6" s="71">
        <f t="shared" si="1"/>
        <v>4.4196</v>
      </c>
      <c r="G6" s="71">
        <f t="shared" si="0"/>
        <v>38.586031110758313</v>
      </c>
      <c r="I6" s="71">
        <v>2.2000000000000002</v>
      </c>
      <c r="K6" s="71">
        <f>(9.81*(LN(I6)))+30.6</f>
        <v>38.334766705173493</v>
      </c>
      <c r="Q6" s="196">
        <v>2005</v>
      </c>
      <c r="R6" s="200">
        <v>16.666666666666668</v>
      </c>
      <c r="S6" s="200">
        <v>36.656404679926091</v>
      </c>
      <c r="T6" s="198"/>
    </row>
    <row r="7" spans="1:20" ht="15" x14ac:dyDescent="0.25">
      <c r="A7" s="102">
        <v>2519930801</v>
      </c>
      <c r="B7" s="103" t="s">
        <v>215</v>
      </c>
      <c r="C7" s="104">
        <v>34195</v>
      </c>
      <c r="D7" s="45">
        <v>17.5</v>
      </c>
      <c r="F7" s="71">
        <f t="shared" si="1"/>
        <v>5.3340000000000005</v>
      </c>
      <c r="G7" s="71">
        <f t="shared" si="0"/>
        <v>35.876198454800956</v>
      </c>
      <c r="I7" s="71">
        <v>1.9</v>
      </c>
      <c r="K7" s="71">
        <f>(9.81*(LN(I7)))+30.6</f>
        <v>36.896586623351197</v>
      </c>
      <c r="Q7" s="196">
        <v>2006</v>
      </c>
      <c r="R7" s="200"/>
      <c r="S7" s="200"/>
      <c r="T7" s="198"/>
    </row>
    <row r="8" spans="1:20" ht="15" x14ac:dyDescent="0.25">
      <c r="A8" s="102">
        <v>2519930802</v>
      </c>
      <c r="B8" s="103" t="s">
        <v>215</v>
      </c>
      <c r="C8" s="104">
        <v>34200</v>
      </c>
      <c r="D8" s="45">
        <v>16</v>
      </c>
      <c r="F8" s="71">
        <f t="shared" si="1"/>
        <v>4.8768000000000002</v>
      </c>
      <c r="G8" s="71">
        <f t="shared" si="0"/>
        <v>37.167509661519347</v>
      </c>
      <c r="Q8" s="196">
        <v>2007</v>
      </c>
      <c r="R8" s="200">
        <v>23.7</v>
      </c>
      <c r="S8" s="200">
        <v>32.423724073730128</v>
      </c>
      <c r="T8" s="200">
        <v>0.72833333333333339</v>
      </c>
    </row>
    <row r="9" spans="1:20" ht="15" x14ac:dyDescent="0.25">
      <c r="A9" s="102">
        <v>2519930901</v>
      </c>
      <c r="B9" s="103" t="s">
        <v>215</v>
      </c>
      <c r="C9" s="104">
        <v>34214</v>
      </c>
      <c r="D9" s="45">
        <v>17</v>
      </c>
      <c r="F9" s="71">
        <f t="shared" si="1"/>
        <v>5.1816000000000004</v>
      </c>
      <c r="G9" s="71">
        <f t="shared" si="0"/>
        <v>36.293908861144516</v>
      </c>
      <c r="I9" s="71">
        <v>1</v>
      </c>
      <c r="K9" s="71">
        <f>(9.81*(LN(I9)))+30.6</f>
        <v>30.6</v>
      </c>
      <c r="M9" s="71" t="e">
        <f>AVERAGE(H9,L9)</f>
        <v>#DIV/0!</v>
      </c>
      <c r="Q9" s="196">
        <v>2008</v>
      </c>
      <c r="R9" s="200"/>
      <c r="S9" s="200"/>
      <c r="T9" s="200"/>
    </row>
    <row r="10" spans="1:20" ht="15" x14ac:dyDescent="0.25">
      <c r="A10" s="102">
        <v>2519940601</v>
      </c>
      <c r="B10" s="103" t="s">
        <v>215</v>
      </c>
      <c r="C10" s="104">
        <v>34515</v>
      </c>
      <c r="D10" s="45">
        <v>14.25</v>
      </c>
      <c r="F10" s="71">
        <f t="shared" si="1"/>
        <v>4.3433999999999999</v>
      </c>
      <c r="G10" s="71">
        <f t="shared" si="0"/>
        <v>38.836646123236349</v>
      </c>
      <c r="Q10" s="196">
        <v>2009</v>
      </c>
      <c r="R10" s="200">
        <v>18.375</v>
      </c>
      <c r="S10" s="200">
        <v>35.242960487187638</v>
      </c>
      <c r="T10" s="200">
        <v>1.7350000000000001</v>
      </c>
    </row>
    <row r="11" spans="1:20" ht="15" x14ac:dyDescent="0.25">
      <c r="A11" s="102">
        <v>2519940701</v>
      </c>
      <c r="B11" s="103" t="s">
        <v>215</v>
      </c>
      <c r="C11" s="104">
        <v>34526</v>
      </c>
      <c r="D11" s="45">
        <v>21.25</v>
      </c>
      <c r="F11" s="71">
        <f t="shared" si="1"/>
        <v>6.4770000000000003</v>
      </c>
      <c r="G11" s="71">
        <f t="shared" si="0"/>
        <v>33.078410286706756</v>
      </c>
      <c r="Q11" s="196">
        <v>2010</v>
      </c>
      <c r="R11" s="200">
        <v>20.399999999999999</v>
      </c>
      <c r="S11" s="200">
        <v>33.746029505504275</v>
      </c>
      <c r="T11" s="200">
        <v>0.71</v>
      </c>
    </row>
    <row r="12" spans="1:20" ht="15" x14ac:dyDescent="0.25">
      <c r="A12" s="102">
        <v>2519940702</v>
      </c>
      <c r="B12" s="103" t="s">
        <v>215</v>
      </c>
      <c r="C12" s="104">
        <v>34535</v>
      </c>
      <c r="D12" s="45">
        <v>18.25</v>
      </c>
      <c r="F12" s="71">
        <f t="shared" si="1"/>
        <v>5.5626000000000007</v>
      </c>
      <c r="G12" s="71">
        <f t="shared" si="0"/>
        <v>35.2714943457839</v>
      </c>
      <c r="M12" s="71" t="e">
        <f>AVERAGE(H12)</f>
        <v>#DIV/0!</v>
      </c>
      <c r="Q12" s="196">
        <v>2011</v>
      </c>
      <c r="R12" s="200">
        <v>15.090909090909092</v>
      </c>
      <c r="S12" s="200">
        <v>38.081299402695862</v>
      </c>
      <c r="T12" s="200">
        <v>1.08</v>
      </c>
    </row>
    <row r="13" spans="1:20" ht="15" x14ac:dyDescent="0.25">
      <c r="A13" s="102">
        <v>2519950701</v>
      </c>
      <c r="B13" s="103" t="s">
        <v>215</v>
      </c>
      <c r="C13" s="104">
        <v>34884</v>
      </c>
      <c r="D13" s="45">
        <v>20</v>
      </c>
      <c r="F13" s="71">
        <f t="shared" si="1"/>
        <v>6.0960000000000001</v>
      </c>
      <c r="G13" s="71">
        <f t="shared" si="0"/>
        <v>33.952011087081587</v>
      </c>
      <c r="P13" s="106" t="s">
        <v>273</v>
      </c>
      <c r="Q13" s="196">
        <v>2012</v>
      </c>
      <c r="R13" s="200">
        <v>19.600000000000001</v>
      </c>
      <c r="S13" s="200">
        <v>34.364909685380169</v>
      </c>
      <c r="T13" s="200">
        <v>0.66833333333333333</v>
      </c>
    </row>
    <row r="14" spans="1:20" x14ac:dyDescent="0.2">
      <c r="A14" s="102">
        <v>2519950702</v>
      </c>
      <c r="B14" s="103" t="s">
        <v>215</v>
      </c>
      <c r="C14" s="104">
        <v>34898</v>
      </c>
      <c r="D14" s="45">
        <v>20</v>
      </c>
      <c r="F14" s="71">
        <f t="shared" si="1"/>
        <v>6.0960000000000001</v>
      </c>
      <c r="G14" s="71">
        <f t="shared" si="0"/>
        <v>33.952011087081587</v>
      </c>
      <c r="Q14" s="358">
        <v>2013</v>
      </c>
      <c r="R14" s="71">
        <v>22.75</v>
      </c>
      <c r="S14" s="71">
        <v>32.155934293300817</v>
      </c>
      <c r="T14" s="71">
        <v>0.62696718631335102</v>
      </c>
    </row>
    <row r="15" spans="1:20" x14ac:dyDescent="0.2">
      <c r="A15" s="102">
        <v>2519950801</v>
      </c>
      <c r="B15" s="103" t="s">
        <v>215</v>
      </c>
      <c r="C15" s="104">
        <v>34915</v>
      </c>
      <c r="D15" s="45">
        <v>22</v>
      </c>
      <c r="F15" s="71">
        <f t="shared" si="1"/>
        <v>6.7056000000000004</v>
      </c>
      <c r="G15" s="71">
        <f t="shared" si="0"/>
        <v>32.57859139610126</v>
      </c>
    </row>
    <row r="16" spans="1:20" x14ac:dyDescent="0.2">
      <c r="A16" s="102">
        <v>2519950802</v>
      </c>
      <c r="B16" s="103" t="s">
        <v>215</v>
      </c>
      <c r="C16" s="104">
        <v>34931</v>
      </c>
      <c r="D16" s="45">
        <v>21.5</v>
      </c>
      <c r="F16" s="71">
        <f t="shared" si="1"/>
        <v>6.5532000000000004</v>
      </c>
      <c r="G16" s="71">
        <f t="shared" si="0"/>
        <v>32.909870353719171</v>
      </c>
      <c r="M16" s="71">
        <f>H16</f>
        <v>0</v>
      </c>
    </row>
    <row r="17" spans="1:15" x14ac:dyDescent="0.2">
      <c r="A17" s="102">
        <v>2519960601</v>
      </c>
      <c r="B17" s="103" t="s">
        <v>215</v>
      </c>
      <c r="C17" s="104">
        <v>35234</v>
      </c>
      <c r="D17" s="45">
        <v>21.5</v>
      </c>
      <c r="F17" s="71">
        <f t="shared" si="1"/>
        <v>6.5532000000000004</v>
      </c>
      <c r="G17" s="71">
        <f t="shared" si="0"/>
        <v>32.909870353719171</v>
      </c>
    </row>
    <row r="18" spans="1:15" x14ac:dyDescent="0.2">
      <c r="A18" s="102">
        <v>2519960701</v>
      </c>
      <c r="B18" s="103" t="s">
        <v>215</v>
      </c>
      <c r="C18" s="104">
        <v>35263</v>
      </c>
      <c r="D18" s="45">
        <v>22.5</v>
      </c>
      <c r="F18" s="71">
        <f t="shared" si="1"/>
        <v>6.8580000000000005</v>
      </c>
      <c r="G18" s="71">
        <f t="shared" si="0"/>
        <v>32.254757543273101</v>
      </c>
    </row>
    <row r="19" spans="1:15" x14ac:dyDescent="0.2">
      <c r="A19" s="102">
        <v>2519960801</v>
      </c>
      <c r="B19" s="103" t="s">
        <v>215</v>
      </c>
      <c r="C19" s="104">
        <v>35283</v>
      </c>
      <c r="D19" s="45">
        <v>23.5</v>
      </c>
      <c r="F19" s="71">
        <f t="shared" si="1"/>
        <v>7.1628000000000007</v>
      </c>
      <c r="G19" s="71">
        <f t="shared" si="0"/>
        <v>31.628137080221464</v>
      </c>
    </row>
    <row r="20" spans="1:15" x14ac:dyDescent="0.2">
      <c r="A20" s="102">
        <v>2519960802</v>
      </c>
      <c r="B20" s="103" t="s">
        <v>215</v>
      </c>
      <c r="C20" s="104">
        <v>35304</v>
      </c>
      <c r="D20" s="45">
        <v>23</v>
      </c>
      <c r="F20" s="71">
        <f t="shared" si="1"/>
        <v>7.0104000000000006</v>
      </c>
      <c r="G20" s="71">
        <f t="shared" si="0"/>
        <v>31.938041497455547</v>
      </c>
    </row>
    <row r="21" spans="1:15" x14ac:dyDescent="0.2">
      <c r="A21" s="102">
        <v>2519960901</v>
      </c>
      <c r="B21" s="103" t="s">
        <v>215</v>
      </c>
      <c r="C21" s="104">
        <v>35331</v>
      </c>
      <c r="D21" s="45">
        <v>23.5</v>
      </c>
      <c r="F21" s="71">
        <f t="shared" si="1"/>
        <v>7.1628000000000007</v>
      </c>
      <c r="G21" s="71">
        <f t="shared" si="0"/>
        <v>31.628137080221464</v>
      </c>
      <c r="M21" s="71">
        <f>H21</f>
        <v>0</v>
      </c>
    </row>
    <row r="22" spans="1:15" x14ac:dyDescent="0.2">
      <c r="A22" s="102">
        <v>2519970701</v>
      </c>
      <c r="B22" s="103" t="s">
        <v>215</v>
      </c>
      <c r="C22" s="104">
        <v>35624</v>
      </c>
      <c r="D22" s="45">
        <v>19.5</v>
      </c>
      <c r="F22" s="71">
        <f t="shared" si="1"/>
        <v>5.9436</v>
      </c>
      <c r="G22" s="71">
        <f t="shared" si="0"/>
        <v>34.316840700135202</v>
      </c>
      <c r="O22" s="105">
        <v>31.11</v>
      </c>
    </row>
    <row r="23" spans="1:15" x14ac:dyDescent="0.2">
      <c r="A23" s="102">
        <v>2519970801</v>
      </c>
      <c r="B23" s="103" t="s">
        <v>215</v>
      </c>
      <c r="C23" s="104">
        <v>35643</v>
      </c>
      <c r="D23" s="45">
        <v>20</v>
      </c>
      <c r="F23" s="71">
        <f t="shared" si="1"/>
        <v>6.0960000000000001</v>
      </c>
      <c r="G23" s="71">
        <f t="shared" si="0"/>
        <v>33.952011087081587</v>
      </c>
      <c r="O23" s="105">
        <v>26.66</v>
      </c>
    </row>
    <row r="24" spans="1:15" x14ac:dyDescent="0.2">
      <c r="A24" s="102">
        <v>2519970802</v>
      </c>
      <c r="B24" s="103" t="s">
        <v>215</v>
      </c>
      <c r="C24" s="104">
        <v>35650</v>
      </c>
      <c r="D24" s="45">
        <v>21</v>
      </c>
      <c r="F24" s="71">
        <f t="shared" si="1"/>
        <v>6.4008000000000003</v>
      </c>
      <c r="G24" s="71">
        <f t="shared" si="0"/>
        <v>33.248944821400073</v>
      </c>
      <c r="O24" s="105">
        <v>23.88</v>
      </c>
    </row>
    <row r="25" spans="1:15" x14ac:dyDescent="0.2">
      <c r="A25" s="102">
        <v>2519970803</v>
      </c>
      <c r="B25" s="103" t="s">
        <v>215</v>
      </c>
      <c r="C25" s="104">
        <v>35658</v>
      </c>
      <c r="D25" s="45">
        <v>21</v>
      </c>
      <c r="F25" s="71">
        <f t="shared" si="1"/>
        <v>6.4008000000000003</v>
      </c>
      <c r="G25" s="71">
        <f t="shared" si="0"/>
        <v>33.248944821400073</v>
      </c>
      <c r="O25" s="105">
        <v>15.55</v>
      </c>
    </row>
    <row r="26" spans="1:15" x14ac:dyDescent="0.2">
      <c r="A26" s="102">
        <v>2519970901</v>
      </c>
      <c r="B26" s="103" t="s">
        <v>215</v>
      </c>
      <c r="C26" s="104">
        <v>35675</v>
      </c>
      <c r="D26" s="45">
        <v>20</v>
      </c>
      <c r="F26" s="71">
        <f t="shared" si="1"/>
        <v>6.0960000000000001</v>
      </c>
      <c r="G26" s="71">
        <f t="shared" si="0"/>
        <v>33.952011087081587</v>
      </c>
      <c r="O26" s="105">
        <v>21.11</v>
      </c>
    </row>
    <row r="27" spans="1:15" x14ac:dyDescent="0.2">
      <c r="A27" s="102">
        <v>2519971001</v>
      </c>
      <c r="B27" s="103" t="s">
        <v>215</v>
      </c>
      <c r="C27" s="104">
        <v>35719</v>
      </c>
      <c r="D27" s="45">
        <v>17</v>
      </c>
      <c r="F27" s="71">
        <f t="shared" si="1"/>
        <v>5.1816000000000004</v>
      </c>
      <c r="G27" s="71">
        <f t="shared" si="0"/>
        <v>36.293908861144516</v>
      </c>
      <c r="I27" s="71">
        <v>4.2</v>
      </c>
      <c r="K27" s="71">
        <f>(9.81*(LN(I27)))+30.6</f>
        <v>44.678179193088255</v>
      </c>
      <c r="O27" s="105">
        <v>15.55</v>
      </c>
    </row>
    <row r="28" spans="1:15" x14ac:dyDescent="0.2">
      <c r="A28" s="102">
        <v>2519971002</v>
      </c>
      <c r="B28" s="103" t="s">
        <v>215</v>
      </c>
      <c r="C28" s="104">
        <v>35726</v>
      </c>
      <c r="D28" s="45">
        <v>18</v>
      </c>
      <c r="F28" s="71">
        <f t="shared" si="1"/>
        <v>5.4864000000000006</v>
      </c>
      <c r="G28" s="71">
        <f t="shared" si="0"/>
        <v>35.470256117710861</v>
      </c>
    </row>
    <row r="29" spans="1:15" x14ac:dyDescent="0.2">
      <c r="A29" s="102">
        <v>2519971003</v>
      </c>
      <c r="B29" s="103" t="s">
        <v>215</v>
      </c>
      <c r="C29" s="104">
        <v>35734</v>
      </c>
      <c r="D29" s="45">
        <v>16</v>
      </c>
      <c r="F29" s="71">
        <f t="shared" si="1"/>
        <v>4.8768000000000002</v>
      </c>
      <c r="G29" s="71">
        <f t="shared" si="0"/>
        <v>37.167509661519347</v>
      </c>
      <c r="M29" s="71" t="e">
        <f>AVERAGE(L29,H29)</f>
        <v>#DIV/0!</v>
      </c>
    </row>
    <row r="30" spans="1:15" x14ac:dyDescent="0.2">
      <c r="A30" s="102">
        <v>2520010601</v>
      </c>
      <c r="B30" s="103" t="s">
        <v>215</v>
      </c>
      <c r="C30" s="104">
        <v>37054</v>
      </c>
      <c r="D30" s="45">
        <v>17.5</v>
      </c>
      <c r="F30" s="71">
        <f t="shared" si="1"/>
        <v>5.3340000000000005</v>
      </c>
      <c r="G30" s="71">
        <f t="shared" si="0"/>
        <v>35.876198454800956</v>
      </c>
    </row>
    <row r="31" spans="1:15" x14ac:dyDescent="0.2">
      <c r="A31" s="102">
        <v>2520010602</v>
      </c>
      <c r="B31" s="103" t="s">
        <v>215</v>
      </c>
      <c r="C31" s="104">
        <v>37061</v>
      </c>
      <c r="D31" s="45">
        <v>24</v>
      </c>
      <c r="F31" s="71">
        <f t="shared" si="1"/>
        <v>7.3152000000000008</v>
      </c>
      <c r="G31" s="71">
        <f t="shared" si="0"/>
        <v>31.324757453680697</v>
      </c>
      <c r="I31" s="71">
        <v>0.1</v>
      </c>
      <c r="K31" s="71">
        <f>(9.81*(LN(I31)))+30.6</f>
        <v>8.0116402377284146</v>
      </c>
    </row>
    <row r="32" spans="1:15" x14ac:dyDescent="0.2">
      <c r="A32" s="102">
        <v>2520010603</v>
      </c>
      <c r="B32" s="103" t="s">
        <v>215</v>
      </c>
      <c r="C32" s="104">
        <v>37068</v>
      </c>
      <c r="D32" s="45">
        <v>24</v>
      </c>
      <c r="F32" s="71">
        <f t="shared" si="1"/>
        <v>7.3152000000000008</v>
      </c>
      <c r="G32" s="71">
        <f t="shared" si="0"/>
        <v>31.324757453680697</v>
      </c>
    </row>
    <row r="33" spans="1:14" x14ac:dyDescent="0.2">
      <c r="A33" s="102">
        <v>2520010701</v>
      </c>
      <c r="B33" s="103" t="s">
        <v>215</v>
      </c>
      <c r="C33" s="104">
        <v>37075</v>
      </c>
      <c r="D33" s="45">
        <v>23</v>
      </c>
      <c r="F33" s="71">
        <f t="shared" si="1"/>
        <v>7.0104000000000006</v>
      </c>
      <c r="G33" s="71">
        <f t="shared" si="0"/>
        <v>31.938041497455547</v>
      </c>
    </row>
    <row r="34" spans="1:14" x14ac:dyDescent="0.2">
      <c r="A34" s="102">
        <v>2520010702</v>
      </c>
      <c r="B34" s="103" t="s">
        <v>215</v>
      </c>
      <c r="C34" s="104">
        <v>37082</v>
      </c>
      <c r="D34" s="45">
        <v>24</v>
      </c>
      <c r="F34" s="71">
        <f t="shared" si="1"/>
        <v>7.3152000000000008</v>
      </c>
      <c r="G34" s="71">
        <f t="shared" si="0"/>
        <v>31.324757453680697</v>
      </c>
    </row>
    <row r="35" spans="1:14" x14ac:dyDescent="0.2">
      <c r="A35" s="102">
        <v>2520010703</v>
      </c>
      <c r="B35" s="103" t="s">
        <v>215</v>
      </c>
      <c r="C35" s="104">
        <v>37089</v>
      </c>
      <c r="D35" s="45">
        <v>24</v>
      </c>
      <c r="F35" s="71">
        <f t="shared" si="1"/>
        <v>7.3152000000000008</v>
      </c>
      <c r="G35" s="71">
        <f t="shared" si="0"/>
        <v>31.324757453680697</v>
      </c>
    </row>
    <row r="36" spans="1:14" x14ac:dyDescent="0.2">
      <c r="A36" s="102">
        <v>2520010704</v>
      </c>
      <c r="B36" s="103" t="s">
        <v>215</v>
      </c>
      <c r="C36" s="104">
        <v>37096</v>
      </c>
      <c r="D36" s="45">
        <v>14</v>
      </c>
      <c r="F36" s="71">
        <f t="shared" si="1"/>
        <v>4.2671999999999999</v>
      </c>
      <c r="G36" s="71">
        <f t="shared" si="0"/>
        <v>39.091697029238723</v>
      </c>
    </row>
    <row r="37" spans="1:14" x14ac:dyDescent="0.2">
      <c r="A37" s="102">
        <v>2520010705</v>
      </c>
      <c r="B37" s="103" t="s">
        <v>215</v>
      </c>
      <c r="C37" s="104">
        <v>37103</v>
      </c>
      <c r="D37" s="45">
        <v>23</v>
      </c>
      <c r="F37" s="71">
        <f t="shared" si="1"/>
        <v>7.0104000000000006</v>
      </c>
      <c r="G37" s="71">
        <f t="shared" si="0"/>
        <v>31.938041497455547</v>
      </c>
    </row>
    <row r="38" spans="1:14" x14ac:dyDescent="0.2">
      <c r="A38" s="102">
        <v>2520010801</v>
      </c>
      <c r="B38" s="103" t="s">
        <v>215</v>
      </c>
      <c r="C38" s="104">
        <v>37121</v>
      </c>
      <c r="D38" s="45">
        <v>20</v>
      </c>
      <c r="F38" s="71">
        <f t="shared" si="1"/>
        <v>6.0960000000000001</v>
      </c>
      <c r="G38" s="71">
        <f t="shared" si="0"/>
        <v>33.952011087081587</v>
      </c>
    </row>
    <row r="39" spans="1:14" x14ac:dyDescent="0.2">
      <c r="A39" s="102">
        <v>2520010802</v>
      </c>
      <c r="B39" s="103" t="s">
        <v>215</v>
      </c>
      <c r="C39" s="104">
        <v>37130</v>
      </c>
      <c r="D39" s="45">
        <v>20</v>
      </c>
      <c r="F39" s="71">
        <f t="shared" si="1"/>
        <v>6.0960000000000001</v>
      </c>
      <c r="G39" s="71">
        <f t="shared" si="0"/>
        <v>33.952011087081587</v>
      </c>
    </row>
    <row r="40" spans="1:14" x14ac:dyDescent="0.2">
      <c r="A40" s="102">
        <v>2520010803</v>
      </c>
      <c r="B40" s="103" t="s">
        <v>215</v>
      </c>
      <c r="C40" s="104">
        <v>37131</v>
      </c>
      <c r="D40" s="45">
        <v>19</v>
      </c>
      <c r="F40" s="71">
        <f t="shared" si="1"/>
        <v>5.7911999999999999</v>
      </c>
      <c r="G40" s="71">
        <f t="shared" si="0"/>
        <v>34.691147459206192</v>
      </c>
    </row>
    <row r="41" spans="1:14" x14ac:dyDescent="0.2">
      <c r="A41" s="102">
        <v>2520010901</v>
      </c>
      <c r="B41" s="103" t="s">
        <v>215</v>
      </c>
      <c r="C41" s="104">
        <v>37146</v>
      </c>
      <c r="D41" s="45">
        <v>20</v>
      </c>
      <c r="E41" s="71">
        <f>AVERAGE(D30:D40)</f>
        <v>21.136363636363637</v>
      </c>
      <c r="F41" s="71">
        <f t="shared" si="1"/>
        <v>6.0960000000000001</v>
      </c>
      <c r="G41" s="71">
        <f t="shared" si="0"/>
        <v>33.952011087081587</v>
      </c>
      <c r="H41" s="71">
        <f>AVERAGE(G30:G40)</f>
        <v>33.339834357003902</v>
      </c>
      <c r="M41" s="71">
        <f>AVERAGE(L41,H41)</f>
        <v>33.339834357003902</v>
      </c>
    </row>
    <row r="42" spans="1:14" x14ac:dyDescent="0.2">
      <c r="A42" s="102">
        <v>2520020601</v>
      </c>
      <c r="B42" s="103" t="s">
        <v>215</v>
      </c>
      <c r="C42" s="104">
        <v>37428</v>
      </c>
      <c r="D42" s="45">
        <v>18</v>
      </c>
      <c r="F42" s="71">
        <f t="shared" si="1"/>
        <v>5.4864000000000006</v>
      </c>
      <c r="G42" s="71">
        <f t="shared" si="0"/>
        <v>35.470256117710861</v>
      </c>
      <c r="I42" s="71">
        <v>1.1299999999999999</v>
      </c>
      <c r="K42" s="71">
        <f>(9.81*(LN(I42)))+30.6</f>
        <v>31.798954977024884</v>
      </c>
      <c r="N42" s="105">
        <v>21.66</v>
      </c>
    </row>
    <row r="43" spans="1:14" x14ac:dyDescent="0.2">
      <c r="A43" s="102">
        <v>2520020602</v>
      </c>
      <c r="B43" s="103" t="s">
        <v>215</v>
      </c>
      <c r="C43" s="104">
        <v>37436</v>
      </c>
      <c r="D43" s="45">
        <v>15</v>
      </c>
      <c r="F43" s="71">
        <f t="shared" si="1"/>
        <v>4.5720000000000001</v>
      </c>
      <c r="G43" s="71">
        <f t="shared" si="0"/>
        <v>38.097509751111744</v>
      </c>
      <c r="I43" s="71">
        <v>4.2300000000000004</v>
      </c>
      <c r="K43" s="71">
        <f>(9.81*(LN(I43)))+30.6</f>
        <v>44.748001551900813</v>
      </c>
      <c r="N43" s="105">
        <v>26.66</v>
      </c>
    </row>
    <row r="44" spans="1:14" x14ac:dyDescent="0.2">
      <c r="A44" s="102">
        <v>2520020701</v>
      </c>
      <c r="B44" s="103" t="s">
        <v>215</v>
      </c>
      <c r="C44" s="104">
        <v>37441</v>
      </c>
      <c r="D44" s="45">
        <v>19</v>
      </c>
      <c r="F44" s="71">
        <f t="shared" si="1"/>
        <v>5.7911999999999999</v>
      </c>
      <c r="G44" s="71">
        <f t="shared" si="0"/>
        <v>34.691147459206192</v>
      </c>
      <c r="I44" s="71">
        <v>1.69</v>
      </c>
      <c r="K44" s="71">
        <f>(9.81*(LN(I44)))+30.6</f>
        <v>35.747586868852174</v>
      </c>
      <c r="N44" s="105">
        <v>22.22</v>
      </c>
    </row>
    <row r="45" spans="1:14" x14ac:dyDescent="0.2">
      <c r="A45" s="102">
        <v>2520020702</v>
      </c>
      <c r="B45" s="103" t="s">
        <v>215</v>
      </c>
      <c r="C45" s="104">
        <v>37453</v>
      </c>
      <c r="D45" s="45">
        <v>19</v>
      </c>
      <c r="F45" s="71">
        <f t="shared" si="1"/>
        <v>5.7911999999999999</v>
      </c>
      <c r="G45" s="71">
        <f t="shared" si="0"/>
        <v>34.691147459206192</v>
      </c>
      <c r="N45" s="105">
        <v>21.11</v>
      </c>
    </row>
    <row r="46" spans="1:14" x14ac:dyDescent="0.2">
      <c r="A46" s="102">
        <v>2520020703</v>
      </c>
      <c r="B46" s="103" t="s">
        <v>215</v>
      </c>
      <c r="C46" s="104">
        <v>37464</v>
      </c>
      <c r="D46" s="45">
        <v>19</v>
      </c>
      <c r="F46" s="71">
        <f t="shared" si="1"/>
        <v>5.7911999999999999</v>
      </c>
      <c r="G46" s="71">
        <f t="shared" si="0"/>
        <v>34.691147459206192</v>
      </c>
      <c r="I46" s="71">
        <v>0.1</v>
      </c>
      <c r="K46" s="71">
        <f t="shared" ref="K46:K51" si="2">(9.81*(LN(I46)))+30.6</f>
        <v>8.0116402377284146</v>
      </c>
      <c r="N46" s="105">
        <v>21.11</v>
      </c>
    </row>
    <row r="47" spans="1:14" x14ac:dyDescent="0.2">
      <c r="A47" s="102">
        <v>2520020801</v>
      </c>
      <c r="B47" s="103" t="s">
        <v>215</v>
      </c>
      <c r="C47" s="104">
        <v>37472</v>
      </c>
      <c r="D47" s="45">
        <v>17</v>
      </c>
      <c r="F47" s="71">
        <f t="shared" si="1"/>
        <v>5.1816000000000004</v>
      </c>
      <c r="G47" s="71">
        <f t="shared" si="0"/>
        <v>36.293908861144516</v>
      </c>
      <c r="I47" s="71">
        <v>0.03</v>
      </c>
      <c r="K47" s="71">
        <f t="shared" si="2"/>
        <v>-3.7993329727090241</v>
      </c>
      <c r="N47" s="105">
        <v>19.440000000000001</v>
      </c>
    </row>
    <row r="48" spans="1:14" x14ac:dyDescent="0.2">
      <c r="A48" s="102">
        <v>2520020802</v>
      </c>
      <c r="B48" s="103" t="s">
        <v>215</v>
      </c>
      <c r="C48" s="104">
        <v>37483</v>
      </c>
      <c r="D48" s="45">
        <v>15.5</v>
      </c>
      <c r="F48" s="71">
        <f t="shared" si="1"/>
        <v>4.7244000000000002</v>
      </c>
      <c r="G48" s="71">
        <f t="shared" si="0"/>
        <v>37.625008404232446</v>
      </c>
      <c r="I48" s="71">
        <v>2.57</v>
      </c>
      <c r="K48" s="71">
        <f t="shared" si="2"/>
        <v>39.85971686827893</v>
      </c>
      <c r="N48" s="105">
        <v>20.55</v>
      </c>
    </row>
    <row r="49" spans="1:14" x14ac:dyDescent="0.2">
      <c r="A49" s="102">
        <v>2520020803</v>
      </c>
      <c r="B49" s="103" t="s">
        <v>215</v>
      </c>
      <c r="C49" s="104">
        <v>37492</v>
      </c>
      <c r="D49" s="45">
        <v>21</v>
      </c>
      <c r="F49" s="71">
        <f t="shared" si="1"/>
        <v>6.4008000000000003</v>
      </c>
      <c r="G49" s="71">
        <f t="shared" si="0"/>
        <v>33.248944821400073</v>
      </c>
      <c r="I49" s="71">
        <v>2.12</v>
      </c>
      <c r="K49" s="71">
        <f t="shared" si="2"/>
        <v>37.971391829989273</v>
      </c>
      <c r="N49" s="105">
        <v>23.88</v>
      </c>
    </row>
    <row r="50" spans="1:14" x14ac:dyDescent="0.2">
      <c r="A50" s="102">
        <v>2520020901</v>
      </c>
      <c r="B50" s="103" t="s">
        <v>215</v>
      </c>
      <c r="C50" s="104">
        <v>37502</v>
      </c>
      <c r="D50" s="45">
        <v>20</v>
      </c>
      <c r="E50" s="71">
        <f>AVERAGE(D42:D49)</f>
        <v>17.9375</v>
      </c>
      <c r="F50" s="71">
        <f t="shared" si="1"/>
        <v>6.0960000000000001</v>
      </c>
      <c r="G50" s="71">
        <f t="shared" si="0"/>
        <v>33.952011087081587</v>
      </c>
      <c r="H50" s="71">
        <f>AVERAGE(G42:G49)</f>
        <v>35.601133791652281</v>
      </c>
      <c r="I50" s="71">
        <v>10.1</v>
      </c>
      <c r="J50" s="71">
        <f>AVERAGE(I42:I49)</f>
        <v>1.695714285714286</v>
      </c>
      <c r="K50" s="71">
        <f t="shared" si="2"/>
        <v>53.285972507941167</v>
      </c>
      <c r="L50" s="71">
        <f>AVERAGE(K42:K49)</f>
        <v>27.762565623009355</v>
      </c>
      <c r="M50" s="71">
        <f>AVERAGE(L50,H50)</f>
        <v>31.681849707330819</v>
      </c>
      <c r="N50" s="105">
        <v>25.55</v>
      </c>
    </row>
    <row r="51" spans="1:14" x14ac:dyDescent="0.2">
      <c r="A51" s="102">
        <v>2520030601</v>
      </c>
      <c r="B51" s="103" t="s">
        <v>215</v>
      </c>
      <c r="C51" s="104">
        <v>37782</v>
      </c>
      <c r="D51" s="45">
        <v>19</v>
      </c>
      <c r="E51" s="97"/>
      <c r="F51" s="71">
        <f t="shared" si="1"/>
        <v>5.7911999999999999</v>
      </c>
      <c r="G51" s="71">
        <f t="shared" si="0"/>
        <v>34.691147459206192</v>
      </c>
      <c r="H51" s="97"/>
      <c r="I51" s="75">
        <v>0.24</v>
      </c>
      <c r="J51" s="75"/>
      <c r="K51" s="71">
        <f t="shared" si="2"/>
        <v>16.599988551170171</v>
      </c>
      <c r="L51" s="75"/>
      <c r="M51" s="75"/>
      <c r="N51" s="105">
        <v>25</v>
      </c>
    </row>
    <row r="52" spans="1:14" x14ac:dyDescent="0.2">
      <c r="A52" s="102">
        <v>2520030602</v>
      </c>
      <c r="B52" s="103" t="s">
        <v>215</v>
      </c>
      <c r="C52" s="104">
        <v>37788</v>
      </c>
      <c r="D52" s="45">
        <v>21</v>
      </c>
      <c r="E52" s="97"/>
      <c r="F52" s="71">
        <f t="shared" si="1"/>
        <v>6.4008000000000003</v>
      </c>
      <c r="G52" s="71">
        <f t="shared" si="0"/>
        <v>33.248944821400073</v>
      </c>
      <c r="H52" s="97"/>
      <c r="I52" s="75" t="s">
        <v>200</v>
      </c>
      <c r="J52" s="75"/>
      <c r="K52" s="71">
        <v>0</v>
      </c>
      <c r="L52" s="75"/>
      <c r="M52" s="75"/>
      <c r="N52" s="105">
        <v>26</v>
      </c>
    </row>
    <row r="53" spans="1:14" x14ac:dyDescent="0.2">
      <c r="A53" s="102">
        <v>2520030603</v>
      </c>
      <c r="B53" s="103" t="s">
        <v>215</v>
      </c>
      <c r="C53" s="104">
        <v>37802</v>
      </c>
      <c r="D53" s="45">
        <v>20</v>
      </c>
      <c r="E53" s="97"/>
      <c r="F53" s="71">
        <f t="shared" si="1"/>
        <v>6.0960000000000001</v>
      </c>
      <c r="G53" s="71">
        <f t="shared" si="0"/>
        <v>33.952011087081587</v>
      </c>
      <c r="H53" s="97"/>
      <c r="I53" s="75">
        <v>1</v>
      </c>
      <c r="J53" s="75"/>
      <c r="K53" s="71">
        <f t="shared" ref="K53:K58" si="3">(9.81*(LN(I53)))+30.6</f>
        <v>30.6</v>
      </c>
      <c r="L53" s="75"/>
      <c r="M53" s="75"/>
      <c r="N53" s="105">
        <v>27</v>
      </c>
    </row>
    <row r="54" spans="1:14" x14ac:dyDescent="0.2">
      <c r="A54" s="102">
        <v>2520030701</v>
      </c>
      <c r="B54" s="103" t="s">
        <v>215</v>
      </c>
      <c r="C54" s="104">
        <v>37808</v>
      </c>
      <c r="D54" s="45">
        <v>20</v>
      </c>
      <c r="E54" s="97"/>
      <c r="F54" s="71">
        <f t="shared" si="1"/>
        <v>6.0960000000000001</v>
      </c>
      <c r="G54" s="71">
        <f t="shared" si="0"/>
        <v>33.952011087081587</v>
      </c>
      <c r="H54" s="97"/>
      <c r="I54" s="75">
        <v>2.0699999999999998</v>
      </c>
      <c r="J54" s="75"/>
      <c r="K54" s="71">
        <f t="shared" si="3"/>
        <v>37.737251837390097</v>
      </c>
      <c r="L54" s="75"/>
      <c r="M54" s="75"/>
      <c r="N54" s="105">
        <v>28</v>
      </c>
    </row>
    <row r="55" spans="1:14" x14ac:dyDescent="0.2">
      <c r="A55" s="102">
        <v>2520030702</v>
      </c>
      <c r="B55" s="103" t="s">
        <v>215</v>
      </c>
      <c r="C55" s="104">
        <v>37817</v>
      </c>
      <c r="E55" s="97"/>
      <c r="H55" s="97"/>
      <c r="I55" s="75">
        <v>0.55000000000000004</v>
      </c>
      <c r="J55" s="75"/>
      <c r="K55" s="71">
        <f t="shared" si="3"/>
        <v>24.735219022587366</v>
      </c>
      <c r="L55" s="75"/>
      <c r="M55" s="75"/>
    </row>
    <row r="56" spans="1:14" x14ac:dyDescent="0.2">
      <c r="A56" s="102">
        <v>2520030703</v>
      </c>
      <c r="B56" s="103" t="s">
        <v>215</v>
      </c>
      <c r="C56" s="104">
        <v>37818</v>
      </c>
      <c r="D56" s="45">
        <v>19</v>
      </c>
      <c r="E56" s="97"/>
      <c r="F56" s="71">
        <f t="shared" si="1"/>
        <v>5.7911999999999999</v>
      </c>
      <c r="G56" s="71">
        <f t="shared" si="0"/>
        <v>34.691147459206192</v>
      </c>
      <c r="H56" s="97"/>
      <c r="I56" s="75">
        <v>0.19</v>
      </c>
      <c r="J56" s="75"/>
      <c r="K56" s="71">
        <f t="shared" si="3"/>
        <v>14.308226861079607</v>
      </c>
      <c r="L56" s="75"/>
      <c r="M56" s="75"/>
      <c r="N56" s="105">
        <v>25</v>
      </c>
    </row>
    <row r="57" spans="1:14" x14ac:dyDescent="0.2">
      <c r="A57" s="102">
        <v>2520030704</v>
      </c>
      <c r="B57" s="103" t="s">
        <v>215</v>
      </c>
      <c r="C57" s="104">
        <v>37830</v>
      </c>
      <c r="D57" s="45">
        <v>20</v>
      </c>
      <c r="E57" s="97"/>
      <c r="F57" s="71">
        <f t="shared" si="1"/>
        <v>6.0960000000000001</v>
      </c>
      <c r="G57" s="71">
        <f t="shared" si="0"/>
        <v>33.952011087081587</v>
      </c>
      <c r="H57" s="97"/>
      <c r="I57" s="75">
        <v>0.33</v>
      </c>
      <c r="J57" s="75"/>
      <c r="K57" s="71">
        <f t="shared" si="3"/>
        <v>19.724019653442994</v>
      </c>
      <c r="L57" s="75"/>
      <c r="M57" s="75"/>
      <c r="N57" s="105">
        <v>26</v>
      </c>
    </row>
    <row r="58" spans="1:14" x14ac:dyDescent="0.2">
      <c r="A58" s="102">
        <v>2520030801</v>
      </c>
      <c r="B58" s="103" t="s">
        <v>215</v>
      </c>
      <c r="C58" s="104">
        <v>37848</v>
      </c>
      <c r="D58" s="45">
        <v>20</v>
      </c>
      <c r="E58" s="97"/>
      <c r="F58" s="71">
        <f t="shared" si="1"/>
        <v>6.0960000000000001</v>
      </c>
      <c r="G58" s="71">
        <f t="shared" si="0"/>
        <v>33.952011087081587</v>
      </c>
      <c r="H58" s="97"/>
      <c r="I58" s="75">
        <v>3.21</v>
      </c>
      <c r="J58" s="75"/>
      <c r="K58" s="71">
        <f t="shared" si="3"/>
        <v>42.041117893362284</v>
      </c>
      <c r="L58" s="75"/>
      <c r="M58" s="75"/>
      <c r="N58" s="105">
        <v>26</v>
      </c>
    </row>
    <row r="59" spans="1:14" x14ac:dyDescent="0.2">
      <c r="A59" s="102">
        <v>2520030802</v>
      </c>
      <c r="B59" s="103" t="s">
        <v>215</v>
      </c>
      <c r="C59" s="104">
        <v>37853</v>
      </c>
      <c r="D59" s="45">
        <v>19</v>
      </c>
      <c r="E59" s="97">
        <f>AVERAGE(D51:D59)</f>
        <v>19.75</v>
      </c>
      <c r="F59" s="71">
        <f t="shared" si="1"/>
        <v>5.7911999999999999</v>
      </c>
      <c r="G59" s="71">
        <f t="shared" si="0"/>
        <v>34.691147459206192</v>
      </c>
      <c r="H59" s="97">
        <f>AVERAGE(G51:G59)</f>
        <v>34.14130394341813</v>
      </c>
      <c r="I59" s="75" t="s">
        <v>200</v>
      </c>
      <c r="J59" s="97">
        <f>AVERAGE(I51:I59)</f>
        <v>1.0842857142857143</v>
      </c>
      <c r="K59" s="71">
        <v>0</v>
      </c>
      <c r="L59" s="97">
        <f>AVERAGE(K51:K59)</f>
        <v>20.638424868781392</v>
      </c>
      <c r="M59" s="75">
        <f>AVERAGE(L59,H59)</f>
        <v>27.389864406099761</v>
      </c>
      <c r="N59" s="105">
        <v>24</v>
      </c>
    </row>
    <row r="60" spans="1:14" x14ac:dyDescent="0.2">
      <c r="A60" s="102">
        <v>2520040601</v>
      </c>
      <c r="B60" s="103" t="s">
        <v>215</v>
      </c>
      <c r="C60" s="104">
        <v>38168</v>
      </c>
      <c r="D60" s="45">
        <v>18</v>
      </c>
      <c r="F60" s="71">
        <f t="shared" si="1"/>
        <v>5.4864000000000006</v>
      </c>
      <c r="G60" s="71">
        <f t="shared" si="0"/>
        <v>35.470256117710861</v>
      </c>
      <c r="I60" s="71">
        <v>1.8</v>
      </c>
      <c r="K60" s="71">
        <f>(9.81*(LN(I60)))+30.6</f>
        <v>36.366187182689792</v>
      </c>
      <c r="N60" s="105">
        <v>20</v>
      </c>
    </row>
    <row r="61" spans="1:14" x14ac:dyDescent="0.2">
      <c r="A61" s="102">
        <v>2520040701</v>
      </c>
      <c r="B61" s="103" t="s">
        <v>215</v>
      </c>
      <c r="C61" s="104">
        <v>38176</v>
      </c>
      <c r="D61" s="45">
        <v>15</v>
      </c>
      <c r="F61" s="71">
        <f t="shared" si="1"/>
        <v>4.5720000000000001</v>
      </c>
      <c r="G61" s="71">
        <f t="shared" si="0"/>
        <v>38.097509751111744</v>
      </c>
      <c r="N61" s="105">
        <v>20</v>
      </c>
    </row>
    <row r="62" spans="1:14" x14ac:dyDescent="0.2">
      <c r="A62" s="102">
        <v>2520040702</v>
      </c>
      <c r="B62" s="103" t="s">
        <v>215</v>
      </c>
      <c r="C62" s="104">
        <v>38184</v>
      </c>
      <c r="D62" s="45">
        <v>20</v>
      </c>
      <c r="F62" s="71">
        <f t="shared" si="1"/>
        <v>6.0960000000000001</v>
      </c>
      <c r="G62" s="71">
        <f t="shared" si="0"/>
        <v>33.952011087081587</v>
      </c>
      <c r="N62" s="105">
        <v>23</v>
      </c>
    </row>
    <row r="63" spans="1:14" x14ac:dyDescent="0.2">
      <c r="A63" s="102">
        <v>2520040703</v>
      </c>
      <c r="B63" s="103" t="s">
        <v>215</v>
      </c>
      <c r="C63" s="104">
        <v>38195</v>
      </c>
      <c r="D63" s="45">
        <v>21</v>
      </c>
      <c r="F63" s="71">
        <f t="shared" si="1"/>
        <v>6.4008000000000003</v>
      </c>
      <c r="G63" s="71">
        <f t="shared" si="0"/>
        <v>33.248944821400073</v>
      </c>
      <c r="I63" s="71">
        <v>3.9</v>
      </c>
      <c r="K63" s="71">
        <f>(9.81*(LN(I63)))+30.6</f>
        <v>43.951179986260243</v>
      </c>
      <c r="N63" s="105">
        <v>25</v>
      </c>
    </row>
    <row r="64" spans="1:14" x14ac:dyDescent="0.2">
      <c r="A64" s="102">
        <v>2520040801</v>
      </c>
      <c r="B64" s="103" t="s">
        <v>215</v>
      </c>
      <c r="C64" s="104">
        <v>38215</v>
      </c>
      <c r="D64" s="45">
        <v>21</v>
      </c>
      <c r="F64" s="71">
        <f t="shared" si="1"/>
        <v>6.4008000000000003</v>
      </c>
      <c r="G64" s="71">
        <f t="shared" si="0"/>
        <v>33.248944821400073</v>
      </c>
      <c r="I64" s="71" t="s">
        <v>200</v>
      </c>
      <c r="K64" s="71">
        <v>0</v>
      </c>
      <c r="N64" s="105">
        <v>22</v>
      </c>
    </row>
    <row r="65" spans="1:16" x14ac:dyDescent="0.2">
      <c r="A65" s="102">
        <v>2520040901</v>
      </c>
      <c r="B65" s="103" t="s">
        <v>215</v>
      </c>
      <c r="C65" s="104">
        <v>38233</v>
      </c>
      <c r="D65" s="45">
        <v>20</v>
      </c>
      <c r="F65" s="71">
        <f t="shared" si="1"/>
        <v>6.0960000000000001</v>
      </c>
      <c r="G65" s="71">
        <f t="shared" si="0"/>
        <v>33.952011087081587</v>
      </c>
      <c r="I65" s="71" t="s">
        <v>200</v>
      </c>
      <c r="K65" s="71">
        <v>0</v>
      </c>
      <c r="M65" s="71" t="e">
        <f>AVERAGE(L65,H65)</f>
        <v>#DIV/0!</v>
      </c>
      <c r="N65" s="105">
        <v>23</v>
      </c>
    </row>
    <row r="66" spans="1:16" x14ac:dyDescent="0.2">
      <c r="A66" s="102">
        <v>2520050601</v>
      </c>
      <c r="B66" s="103" t="s">
        <v>215</v>
      </c>
      <c r="C66" s="104">
        <v>38513</v>
      </c>
      <c r="D66" s="45">
        <v>17</v>
      </c>
      <c r="F66" s="71">
        <f t="shared" si="1"/>
        <v>5.1816000000000004</v>
      </c>
      <c r="G66" s="71">
        <f t="shared" si="0"/>
        <v>36.293908861144516</v>
      </c>
      <c r="N66" s="105">
        <v>20</v>
      </c>
    </row>
    <row r="67" spans="1:16" x14ac:dyDescent="0.2">
      <c r="A67" s="102">
        <v>2520050602</v>
      </c>
      <c r="B67" s="103" t="s">
        <v>215</v>
      </c>
      <c r="C67" s="104">
        <v>38528</v>
      </c>
      <c r="D67" s="45">
        <v>15</v>
      </c>
      <c r="F67" s="71">
        <f t="shared" si="1"/>
        <v>4.5720000000000001</v>
      </c>
      <c r="G67" s="71">
        <f t="shared" si="0"/>
        <v>38.097509751111744</v>
      </c>
      <c r="N67" s="105">
        <v>25</v>
      </c>
    </row>
    <row r="68" spans="1:16" x14ac:dyDescent="0.2">
      <c r="A68" s="102">
        <v>2520050701</v>
      </c>
      <c r="B68" s="103" t="s">
        <v>215</v>
      </c>
      <c r="C68" s="104">
        <v>38541</v>
      </c>
      <c r="D68" s="45">
        <v>19</v>
      </c>
      <c r="F68" s="71">
        <f t="shared" si="1"/>
        <v>5.7911999999999999</v>
      </c>
      <c r="G68" s="71">
        <f t="shared" si="0"/>
        <v>34.691147459206192</v>
      </c>
      <c r="N68" s="105">
        <v>26</v>
      </c>
    </row>
    <row r="69" spans="1:16" x14ac:dyDescent="0.2">
      <c r="A69" s="102">
        <v>2520050702</v>
      </c>
      <c r="B69" s="103" t="s">
        <v>215</v>
      </c>
      <c r="C69" s="104">
        <v>38555</v>
      </c>
      <c r="D69" s="45">
        <v>14</v>
      </c>
      <c r="F69" s="71">
        <f t="shared" si="1"/>
        <v>4.2671999999999999</v>
      </c>
      <c r="G69" s="71">
        <f t="shared" si="0"/>
        <v>39.091697029238723</v>
      </c>
      <c r="N69" s="105">
        <v>26</v>
      </c>
    </row>
    <row r="70" spans="1:16" x14ac:dyDescent="0.2">
      <c r="A70" s="102">
        <v>2520050801</v>
      </c>
      <c r="B70" s="103" t="s">
        <v>215</v>
      </c>
      <c r="C70" s="104">
        <v>38573</v>
      </c>
      <c r="D70" s="45">
        <v>18</v>
      </c>
      <c r="F70" s="71">
        <f t="shared" si="1"/>
        <v>5.4864000000000006</v>
      </c>
      <c r="G70" s="71">
        <f t="shared" si="0"/>
        <v>35.470256117710861</v>
      </c>
      <c r="N70" s="105">
        <v>23</v>
      </c>
    </row>
    <row r="71" spans="1:16" x14ac:dyDescent="0.2">
      <c r="A71" s="102">
        <v>2520050802</v>
      </c>
      <c r="B71" s="103" t="s">
        <v>215</v>
      </c>
      <c r="C71" s="104">
        <v>38583</v>
      </c>
      <c r="D71" s="45">
        <v>17</v>
      </c>
      <c r="F71" s="71">
        <f t="shared" si="1"/>
        <v>5.1816000000000004</v>
      </c>
      <c r="G71" s="71">
        <f t="shared" si="0"/>
        <v>36.293908861144516</v>
      </c>
      <c r="N71" s="105">
        <v>23</v>
      </c>
    </row>
    <row r="72" spans="1:16" x14ac:dyDescent="0.2">
      <c r="A72" s="102">
        <v>2520050901</v>
      </c>
      <c r="B72" s="103" t="s">
        <v>215</v>
      </c>
      <c r="C72" s="104">
        <v>38597</v>
      </c>
      <c r="D72" s="45">
        <v>18</v>
      </c>
      <c r="E72" s="71">
        <f>AVERAGE(D66:D71)</f>
        <v>16.666666666666668</v>
      </c>
      <c r="F72" s="71">
        <f t="shared" si="1"/>
        <v>5.4864000000000006</v>
      </c>
      <c r="G72" s="71">
        <f t="shared" si="0"/>
        <v>35.470256117710861</v>
      </c>
      <c r="H72" s="71">
        <f>AVERAGE(G66:G71)</f>
        <v>36.656404679926091</v>
      </c>
      <c r="N72" s="105">
        <v>23</v>
      </c>
    </row>
    <row r="73" spans="1:16" x14ac:dyDescent="0.2">
      <c r="A73" s="102">
        <v>2520060601</v>
      </c>
      <c r="B73" s="103" t="s">
        <v>215</v>
      </c>
      <c r="C73" s="104">
        <v>38889</v>
      </c>
      <c r="D73" s="45">
        <v>17</v>
      </c>
      <c r="F73" s="71">
        <f t="shared" si="1"/>
        <v>5.1816000000000004</v>
      </c>
      <c r="G73" s="71">
        <f t="shared" si="0"/>
        <v>36.293908861144516</v>
      </c>
      <c r="N73" s="105">
        <v>24</v>
      </c>
      <c r="P73" s="106" t="s">
        <v>390</v>
      </c>
    </row>
    <row r="74" spans="1:16" x14ac:dyDescent="0.2">
      <c r="A74" s="102">
        <v>2520060701</v>
      </c>
      <c r="B74" s="103" t="s">
        <v>215</v>
      </c>
      <c r="C74" s="104">
        <v>38913</v>
      </c>
      <c r="D74" s="45">
        <v>18</v>
      </c>
      <c r="F74" s="71">
        <f t="shared" si="1"/>
        <v>5.4864000000000006</v>
      </c>
      <c r="G74" s="71">
        <f t="shared" si="0"/>
        <v>35.470256117710861</v>
      </c>
      <c r="I74" s="37">
        <v>0.02</v>
      </c>
      <c r="K74" s="71">
        <f t="shared" ref="K74:K79" si="4">(9.81*(LN(I74)))+30.6</f>
        <v>-7.776945683250112</v>
      </c>
      <c r="N74" s="105">
        <v>25</v>
      </c>
      <c r="P74" s="106" t="s">
        <v>390</v>
      </c>
    </row>
    <row r="75" spans="1:16" x14ac:dyDescent="0.2">
      <c r="A75" s="102">
        <v>2520060702</v>
      </c>
      <c r="B75" s="103" t="s">
        <v>215</v>
      </c>
      <c r="C75" s="104">
        <v>38928</v>
      </c>
      <c r="D75" s="45">
        <v>17</v>
      </c>
      <c r="F75" s="71">
        <f t="shared" si="1"/>
        <v>5.1816000000000004</v>
      </c>
      <c r="G75" s="71">
        <f t="shared" si="0"/>
        <v>36.293908861144516</v>
      </c>
      <c r="I75" s="37">
        <v>1.9</v>
      </c>
      <c r="K75" s="71">
        <f t="shared" si="4"/>
        <v>36.896586623351197</v>
      </c>
      <c r="N75" s="105">
        <v>27</v>
      </c>
      <c r="P75" s="106" t="s">
        <v>451</v>
      </c>
    </row>
    <row r="76" spans="1:16" x14ac:dyDescent="0.2">
      <c r="A76" s="102">
        <v>2520060801</v>
      </c>
      <c r="B76" s="103" t="s">
        <v>215</v>
      </c>
      <c r="C76" s="104">
        <v>38946</v>
      </c>
      <c r="D76" s="45">
        <v>17</v>
      </c>
      <c r="F76" s="71">
        <f t="shared" si="1"/>
        <v>5.1816000000000004</v>
      </c>
      <c r="G76" s="71">
        <f t="shared" si="0"/>
        <v>36.293908861144516</v>
      </c>
      <c r="I76" s="37">
        <v>0.92</v>
      </c>
      <c r="K76" s="71">
        <f t="shared" si="4"/>
        <v>29.782026416307911</v>
      </c>
      <c r="N76" s="105">
        <v>24</v>
      </c>
      <c r="P76" s="106" t="s">
        <v>390</v>
      </c>
    </row>
    <row r="77" spans="1:16" x14ac:dyDescent="0.2">
      <c r="A77" s="102">
        <v>2520060802</v>
      </c>
      <c r="B77" s="103" t="s">
        <v>215</v>
      </c>
      <c r="C77" s="104">
        <v>38948</v>
      </c>
      <c r="I77" s="37">
        <v>2.1</v>
      </c>
      <c r="K77" s="71">
        <f t="shared" si="4"/>
        <v>37.878405351795195</v>
      </c>
      <c r="P77" s="106" t="s">
        <v>607</v>
      </c>
    </row>
    <row r="78" spans="1:16" x14ac:dyDescent="0.2">
      <c r="A78" s="102">
        <v>2520060803</v>
      </c>
      <c r="B78" s="103" t="s">
        <v>215</v>
      </c>
      <c r="C78" s="104">
        <v>38958</v>
      </c>
      <c r="D78" s="45">
        <v>19</v>
      </c>
      <c r="F78" s="71">
        <f t="shared" si="1"/>
        <v>5.7911999999999999</v>
      </c>
      <c r="G78" s="71">
        <f t="shared" si="0"/>
        <v>34.691147459206192</v>
      </c>
      <c r="I78" s="37">
        <v>0.82</v>
      </c>
      <c r="K78" s="71">
        <f t="shared" si="4"/>
        <v>28.653196291119148</v>
      </c>
      <c r="N78" s="105">
        <v>25</v>
      </c>
      <c r="P78" s="106" t="s">
        <v>390</v>
      </c>
    </row>
    <row r="79" spans="1:16" x14ac:dyDescent="0.2">
      <c r="A79" s="102">
        <v>2520070601</v>
      </c>
      <c r="B79" s="103" t="s">
        <v>215</v>
      </c>
      <c r="C79" s="104">
        <v>39235</v>
      </c>
      <c r="D79" s="45">
        <v>39</v>
      </c>
      <c r="F79" s="71">
        <f t="shared" si="1"/>
        <v>11.8872</v>
      </c>
      <c r="G79" s="71">
        <f t="shared" si="0"/>
        <v>24.328589828266395</v>
      </c>
      <c r="I79" s="71">
        <v>0.31</v>
      </c>
      <c r="K79" s="71">
        <f t="shared" si="4"/>
        <v>19.110694951456111</v>
      </c>
      <c r="N79" s="105">
        <v>24</v>
      </c>
      <c r="O79" s="106">
        <v>26.7</v>
      </c>
      <c r="P79" s="106" t="s">
        <v>390</v>
      </c>
    </row>
    <row r="80" spans="1:16" x14ac:dyDescent="0.2">
      <c r="A80" s="102">
        <v>2520070602</v>
      </c>
      <c r="B80" s="103" t="s">
        <v>215</v>
      </c>
      <c r="C80" s="104">
        <v>39243</v>
      </c>
      <c r="D80" s="45">
        <v>44</v>
      </c>
      <c r="F80" s="71">
        <f t="shared" si="1"/>
        <v>13.411200000000001</v>
      </c>
      <c r="G80" s="71">
        <f t="shared" si="0"/>
        <v>22.590340524232452</v>
      </c>
      <c r="N80" s="105">
        <v>23</v>
      </c>
      <c r="P80" s="106" t="s">
        <v>390</v>
      </c>
    </row>
    <row r="81" spans="1:16" x14ac:dyDescent="0.2">
      <c r="A81" s="102">
        <v>2520070603</v>
      </c>
      <c r="B81" s="103" t="s">
        <v>215</v>
      </c>
      <c r="C81" s="104">
        <v>39259</v>
      </c>
      <c r="D81" s="45">
        <v>17</v>
      </c>
      <c r="F81" s="71">
        <f t="shared" si="1"/>
        <v>5.1816000000000004</v>
      </c>
      <c r="G81" s="71">
        <f t="shared" si="0"/>
        <v>36.293908861144516</v>
      </c>
      <c r="I81" s="71">
        <v>0.71</v>
      </c>
      <c r="K81" s="71">
        <f>(9.81*(LN(I81)))+30.6</f>
        <v>27.240170069232128</v>
      </c>
      <c r="N81" s="105">
        <v>25</v>
      </c>
      <c r="P81" s="106" t="s">
        <v>668</v>
      </c>
    </row>
    <row r="82" spans="1:16" x14ac:dyDescent="0.2">
      <c r="A82" s="102">
        <v>2520070701</v>
      </c>
      <c r="B82" s="103" t="s">
        <v>215</v>
      </c>
      <c r="C82" s="104">
        <v>39265</v>
      </c>
      <c r="D82" s="45">
        <v>20</v>
      </c>
      <c r="F82" s="71">
        <f t="shared" si="1"/>
        <v>6.0960000000000001</v>
      </c>
      <c r="G82" s="71">
        <f t="shared" si="0"/>
        <v>33.952011087081587</v>
      </c>
      <c r="N82" s="105">
        <v>24</v>
      </c>
      <c r="O82" s="106">
        <v>22.2</v>
      </c>
      <c r="P82" s="106" t="s">
        <v>669</v>
      </c>
    </row>
    <row r="83" spans="1:16" x14ac:dyDescent="0.2">
      <c r="A83" s="102">
        <v>2520070702</v>
      </c>
      <c r="B83" s="103" t="s">
        <v>215</v>
      </c>
      <c r="C83" s="104">
        <v>39272</v>
      </c>
      <c r="D83" s="45">
        <v>16</v>
      </c>
      <c r="F83" s="71">
        <f t="shared" si="1"/>
        <v>4.8768000000000002</v>
      </c>
      <c r="G83" s="71">
        <f t="shared" si="0"/>
        <v>37.167509661519347</v>
      </c>
      <c r="I83" s="71">
        <v>1.1299999999999999</v>
      </c>
      <c r="K83" s="71">
        <f>(9.81*(LN(I83)))+30.6</f>
        <v>31.798954977024884</v>
      </c>
      <c r="N83" s="105">
        <v>25</v>
      </c>
      <c r="O83" s="106">
        <v>26.7</v>
      </c>
      <c r="P83" s="106" t="s">
        <v>670</v>
      </c>
    </row>
    <row r="84" spans="1:16" x14ac:dyDescent="0.2">
      <c r="A84" s="102">
        <v>2520070703</v>
      </c>
      <c r="B84" s="103" t="s">
        <v>215</v>
      </c>
      <c r="C84" s="104">
        <v>39279</v>
      </c>
      <c r="D84" s="45">
        <v>15</v>
      </c>
      <c r="F84" s="71">
        <f t="shared" si="1"/>
        <v>4.5720000000000001</v>
      </c>
      <c r="G84" s="71">
        <f t="shared" si="0"/>
        <v>38.097509751111744</v>
      </c>
      <c r="N84" s="105">
        <v>23</v>
      </c>
      <c r="O84" s="106">
        <v>22.2</v>
      </c>
      <c r="P84" s="106" t="s">
        <v>671</v>
      </c>
    </row>
    <row r="85" spans="1:16" x14ac:dyDescent="0.2">
      <c r="A85" s="102">
        <v>2520070704</v>
      </c>
      <c r="B85" s="103" t="s">
        <v>215</v>
      </c>
      <c r="C85" s="104">
        <v>39286</v>
      </c>
      <c r="D85" s="45">
        <v>20</v>
      </c>
      <c r="F85" s="71">
        <f t="shared" si="1"/>
        <v>6.0960000000000001</v>
      </c>
      <c r="G85" s="71">
        <f t="shared" si="0"/>
        <v>33.952011087081587</v>
      </c>
      <c r="I85" s="71">
        <v>0.79</v>
      </c>
      <c r="K85" s="71">
        <f>(9.81*(LN(I85)))+30.6</f>
        <v>28.287563908158305</v>
      </c>
      <c r="N85" s="105">
        <v>24</v>
      </c>
      <c r="O85" s="106">
        <v>23.9</v>
      </c>
      <c r="P85" s="106" t="s">
        <v>672</v>
      </c>
    </row>
    <row r="86" spans="1:16" x14ac:dyDescent="0.2">
      <c r="A86" s="102">
        <v>2520070705</v>
      </c>
      <c r="B86" s="103" t="s">
        <v>215</v>
      </c>
      <c r="C86" s="104">
        <v>39293</v>
      </c>
      <c r="D86" s="45">
        <v>20</v>
      </c>
      <c r="F86" s="71">
        <f t="shared" si="1"/>
        <v>6.0960000000000001</v>
      </c>
      <c r="G86" s="71">
        <f t="shared" si="0"/>
        <v>33.952011087081587</v>
      </c>
      <c r="N86" s="105">
        <v>25</v>
      </c>
      <c r="O86" s="106">
        <v>27.8</v>
      </c>
      <c r="P86" s="106" t="s">
        <v>671</v>
      </c>
    </row>
    <row r="87" spans="1:16" x14ac:dyDescent="0.2">
      <c r="A87" s="102">
        <v>2520070801</v>
      </c>
      <c r="B87" s="103" t="s">
        <v>215</v>
      </c>
      <c r="C87" s="104">
        <v>39304</v>
      </c>
      <c r="D87" s="45">
        <v>24</v>
      </c>
      <c r="F87" s="71">
        <f t="shared" si="1"/>
        <v>7.3152000000000008</v>
      </c>
      <c r="G87" s="71">
        <f t="shared" si="0"/>
        <v>31.324757453680697</v>
      </c>
      <c r="I87" s="71">
        <v>0.8</v>
      </c>
      <c r="K87" s="71">
        <f>(9.81*(LN(I87)))+30.6</f>
        <v>28.410961761607602</v>
      </c>
      <c r="N87" s="105">
        <v>26</v>
      </c>
      <c r="O87" s="106">
        <v>26.7</v>
      </c>
      <c r="P87" s="106" t="s">
        <v>673</v>
      </c>
    </row>
    <row r="88" spans="1:16" x14ac:dyDescent="0.2">
      <c r="A88" s="102">
        <v>2520070802</v>
      </c>
      <c r="B88" s="103" t="s">
        <v>215</v>
      </c>
      <c r="C88" s="104">
        <v>39321</v>
      </c>
      <c r="D88" s="45">
        <v>22</v>
      </c>
      <c r="E88" s="71">
        <f>AVERAGE(D79:D88)</f>
        <v>23.7</v>
      </c>
      <c r="F88" s="71">
        <f t="shared" si="1"/>
        <v>6.7056000000000004</v>
      </c>
      <c r="G88" s="71">
        <f t="shared" si="0"/>
        <v>32.57859139610126</v>
      </c>
      <c r="H88" s="71">
        <f>AVERAGE(G79:G88)</f>
        <v>32.423724073730128</v>
      </c>
      <c r="I88" s="71">
        <v>0.63</v>
      </c>
      <c r="J88" s="71">
        <f>AVERAGE(I79:I88)</f>
        <v>0.72833333333333339</v>
      </c>
      <c r="K88" s="71">
        <f>(9.81*(LN(I88)))+30.6</f>
        <v>26.067432141357759</v>
      </c>
      <c r="L88" s="71">
        <f>AVERAGE(K79:K88)</f>
        <v>26.8192963014728</v>
      </c>
      <c r="M88" s="71">
        <f>AVERAGE(L88,H88)</f>
        <v>29.621510187601466</v>
      </c>
      <c r="N88" s="105">
        <v>23</v>
      </c>
      <c r="O88" s="106">
        <v>23.9</v>
      </c>
      <c r="P88" s="106" t="s">
        <v>674</v>
      </c>
    </row>
    <row r="89" spans="1:16" x14ac:dyDescent="0.2">
      <c r="A89" s="102">
        <v>2520870701</v>
      </c>
      <c r="B89" s="103" t="s">
        <v>215</v>
      </c>
      <c r="C89" s="104">
        <v>39644</v>
      </c>
      <c r="D89" s="45">
        <v>23</v>
      </c>
      <c r="F89" s="71">
        <f t="shared" si="1"/>
        <v>7.0104000000000006</v>
      </c>
      <c r="G89" s="71">
        <f t="shared" si="0"/>
        <v>31.938041497455547</v>
      </c>
      <c r="I89" s="37">
        <v>1.2</v>
      </c>
      <c r="K89" s="71">
        <f>(9.81*(LN(I89)))+30.6</f>
        <v>32.388574472148697</v>
      </c>
      <c r="L89" s="37"/>
      <c r="N89" s="105">
        <v>22</v>
      </c>
      <c r="O89" s="106">
        <v>22.2</v>
      </c>
      <c r="P89" s="106" t="s">
        <v>929</v>
      </c>
    </row>
    <row r="90" spans="1:16" x14ac:dyDescent="0.2">
      <c r="A90" s="102">
        <v>2520870702</v>
      </c>
      <c r="B90" s="103" t="s">
        <v>215</v>
      </c>
      <c r="C90" s="104">
        <v>39653</v>
      </c>
      <c r="D90" s="45">
        <v>20</v>
      </c>
      <c r="F90" s="71">
        <f t="shared" si="1"/>
        <v>6.0960000000000001</v>
      </c>
      <c r="G90" s="71">
        <f t="shared" si="0"/>
        <v>33.952011087081587</v>
      </c>
      <c r="O90" s="106">
        <v>23.9</v>
      </c>
      <c r="P90" s="106" t="s">
        <v>930</v>
      </c>
    </row>
    <row r="91" spans="1:16" x14ac:dyDescent="0.2">
      <c r="A91" s="102">
        <v>2520870703</v>
      </c>
      <c r="B91" s="103" t="s">
        <v>215</v>
      </c>
      <c r="C91" s="104">
        <v>39658</v>
      </c>
      <c r="D91" s="45">
        <v>19</v>
      </c>
      <c r="F91" s="71">
        <f t="shared" si="1"/>
        <v>5.7911999999999999</v>
      </c>
      <c r="G91" s="71">
        <f t="shared" si="0"/>
        <v>34.691147459206192</v>
      </c>
      <c r="I91" s="37">
        <v>1.18</v>
      </c>
      <c r="K91" s="71">
        <f>(9.81*(LN(I91)))+30.6</f>
        <v>32.223696641464997</v>
      </c>
      <c r="L91" s="37"/>
      <c r="N91" s="105">
        <v>24</v>
      </c>
      <c r="O91" s="106">
        <v>23.9</v>
      </c>
      <c r="P91" s="106" t="s">
        <v>390</v>
      </c>
    </row>
    <row r="92" spans="1:16" x14ac:dyDescent="0.2">
      <c r="A92" s="102">
        <v>2520080801</v>
      </c>
      <c r="B92" s="103" t="s">
        <v>215</v>
      </c>
      <c r="C92" s="104">
        <v>39673</v>
      </c>
      <c r="D92" s="45">
        <v>17</v>
      </c>
      <c r="F92" s="71">
        <f t="shared" si="1"/>
        <v>5.1816000000000004</v>
      </c>
      <c r="G92" s="71">
        <f t="shared" si="0"/>
        <v>36.293908861144516</v>
      </c>
      <c r="I92" s="37">
        <v>1.0900000000000001</v>
      </c>
      <c r="K92" s="71">
        <f>(9.81*(LN(I92)))+30.6</f>
        <v>31.445403200124726</v>
      </c>
      <c r="L92" s="37"/>
      <c r="N92" s="105">
        <v>24</v>
      </c>
      <c r="P92" s="106" t="s">
        <v>403</v>
      </c>
    </row>
    <row r="93" spans="1:16" x14ac:dyDescent="0.2">
      <c r="A93" s="102">
        <v>2520080802</v>
      </c>
      <c r="B93" s="103" t="s">
        <v>215</v>
      </c>
      <c r="C93" s="104">
        <v>39691</v>
      </c>
      <c r="D93" s="45">
        <v>17</v>
      </c>
      <c r="F93" s="71">
        <f t="shared" si="1"/>
        <v>5.1816000000000004</v>
      </c>
      <c r="G93" s="71">
        <f t="shared" si="0"/>
        <v>36.293908861144516</v>
      </c>
      <c r="I93" s="37">
        <v>0.24</v>
      </c>
      <c r="K93" s="71">
        <f>(9.81*(LN(I93)))+30.6</f>
        <v>16.599988551170171</v>
      </c>
      <c r="M93" s="71" t="e">
        <f>AVERAGE(L93,H93)</f>
        <v>#DIV/0!</v>
      </c>
      <c r="N93" s="105">
        <v>24</v>
      </c>
      <c r="P93" s="106" t="s">
        <v>930</v>
      </c>
    </row>
    <row r="94" spans="1:16" x14ac:dyDescent="0.2">
      <c r="A94" s="102">
        <v>2520090601</v>
      </c>
      <c r="B94" s="103" t="s">
        <v>215</v>
      </c>
      <c r="C94" s="104">
        <v>39974</v>
      </c>
      <c r="D94" s="45">
        <v>17</v>
      </c>
      <c r="F94" s="71">
        <f t="shared" si="1"/>
        <v>5.1816000000000004</v>
      </c>
      <c r="G94" s="71">
        <f t="shared" si="0"/>
        <v>36.293908861144516</v>
      </c>
      <c r="I94" s="37">
        <v>2.1</v>
      </c>
      <c r="K94" s="71">
        <f>(9.81*(LN(I94)))+30.6</f>
        <v>37.878405351795195</v>
      </c>
      <c r="L94" s="38"/>
      <c r="N94" s="105">
        <v>17</v>
      </c>
      <c r="O94" s="106">
        <v>17.2</v>
      </c>
      <c r="P94" s="106" t="s">
        <v>1149</v>
      </c>
    </row>
    <row r="95" spans="1:16" x14ac:dyDescent="0.2">
      <c r="A95" s="102">
        <v>2520090602</v>
      </c>
      <c r="B95" s="103" t="s">
        <v>215</v>
      </c>
      <c r="C95" s="104">
        <v>39982</v>
      </c>
      <c r="D95" s="45">
        <v>17</v>
      </c>
      <c r="F95" s="71">
        <f t="shared" si="1"/>
        <v>5.1816000000000004</v>
      </c>
      <c r="G95" s="71">
        <f t="shared" si="0"/>
        <v>36.293908861144516</v>
      </c>
      <c r="L95" s="38"/>
      <c r="N95" s="105">
        <v>20</v>
      </c>
      <c r="O95" s="106">
        <v>26.7</v>
      </c>
      <c r="P95" s="106" t="s">
        <v>354</v>
      </c>
    </row>
    <row r="96" spans="1:16" x14ac:dyDescent="0.2">
      <c r="A96" s="102">
        <v>2520090603</v>
      </c>
      <c r="B96" s="103" t="s">
        <v>215</v>
      </c>
      <c r="C96" s="104">
        <v>39989</v>
      </c>
      <c r="D96" s="45">
        <v>17</v>
      </c>
      <c r="F96" s="71">
        <f t="shared" si="1"/>
        <v>5.1816000000000004</v>
      </c>
      <c r="G96" s="71">
        <f t="shared" si="0"/>
        <v>36.293908861144516</v>
      </c>
      <c r="I96" s="37">
        <v>1.57</v>
      </c>
      <c r="K96" s="71">
        <f>(9.81*(LN(I96)))+30.6</f>
        <v>35.025051825923725</v>
      </c>
      <c r="L96" s="38"/>
      <c r="N96" s="105">
        <v>26</v>
      </c>
      <c r="O96" s="106">
        <v>27.8</v>
      </c>
      <c r="P96" s="106" t="s">
        <v>1149</v>
      </c>
    </row>
    <row r="97" spans="1:16" x14ac:dyDescent="0.2">
      <c r="A97" s="102">
        <v>2520090701</v>
      </c>
      <c r="B97" s="103" t="s">
        <v>215</v>
      </c>
      <c r="C97" s="104">
        <v>40004</v>
      </c>
      <c r="D97" s="45">
        <v>17</v>
      </c>
      <c r="F97" s="71">
        <f t="shared" si="1"/>
        <v>5.1816000000000004</v>
      </c>
      <c r="G97" s="71">
        <f t="shared" si="0"/>
        <v>36.293908861144516</v>
      </c>
      <c r="I97" s="37">
        <v>1.41</v>
      </c>
      <c r="K97" s="71">
        <f>(9.81*(LN(I97)))+30.6</f>
        <v>33.970615000066658</v>
      </c>
      <c r="L97" s="38"/>
      <c r="N97" s="105">
        <v>22</v>
      </c>
      <c r="O97" s="106">
        <v>26.1</v>
      </c>
      <c r="P97" s="106" t="s">
        <v>390</v>
      </c>
    </row>
    <row r="98" spans="1:16" x14ac:dyDescent="0.2">
      <c r="A98" s="102">
        <v>2520090702</v>
      </c>
      <c r="B98" s="103" t="s">
        <v>215</v>
      </c>
      <c r="C98" s="104">
        <v>40011</v>
      </c>
      <c r="D98" s="45">
        <v>18</v>
      </c>
      <c r="F98" s="71">
        <f t="shared" si="1"/>
        <v>5.4864000000000006</v>
      </c>
      <c r="G98" s="71">
        <f t="shared" si="0"/>
        <v>35.470256117710861</v>
      </c>
      <c r="N98" s="105">
        <v>22</v>
      </c>
      <c r="O98" s="106">
        <v>15.6</v>
      </c>
      <c r="P98" s="106" t="s">
        <v>451</v>
      </c>
    </row>
    <row r="99" spans="1:16" x14ac:dyDescent="0.2">
      <c r="A99" s="102">
        <v>2520090703</v>
      </c>
      <c r="B99" s="103" t="s">
        <v>215</v>
      </c>
      <c r="C99" s="104">
        <v>40024</v>
      </c>
      <c r="D99" s="45">
        <v>18</v>
      </c>
      <c r="F99" s="71">
        <f t="shared" si="1"/>
        <v>5.4864000000000006</v>
      </c>
      <c r="G99" s="71">
        <f t="shared" si="0"/>
        <v>35.470256117710861</v>
      </c>
      <c r="I99" s="37">
        <v>1.63</v>
      </c>
      <c r="K99" s="71">
        <f>(9.81*(LN(I99)))+30.6</f>
        <v>35.392969945371163</v>
      </c>
      <c r="N99" s="105">
        <v>23</v>
      </c>
      <c r="O99" s="106">
        <v>22.2</v>
      </c>
      <c r="P99" s="106" t="s">
        <v>451</v>
      </c>
    </row>
    <row r="100" spans="1:16" x14ac:dyDescent="0.2">
      <c r="A100" s="102">
        <v>2520090801</v>
      </c>
      <c r="B100" s="103" t="s">
        <v>215</v>
      </c>
      <c r="C100" s="104">
        <v>40038</v>
      </c>
      <c r="D100" s="45">
        <v>22</v>
      </c>
      <c r="F100" s="71">
        <f t="shared" si="1"/>
        <v>6.7056000000000004</v>
      </c>
      <c r="G100" s="71">
        <f t="shared" si="0"/>
        <v>32.57859139610126</v>
      </c>
      <c r="I100" s="37">
        <v>1.75</v>
      </c>
      <c r="K100" s="71">
        <f>(9.81*(LN(I100)))+30.6</f>
        <v>36.089830879646499</v>
      </c>
      <c r="N100" s="105">
        <v>24</v>
      </c>
      <c r="O100" s="106">
        <v>26.7</v>
      </c>
      <c r="P100" s="106" t="s">
        <v>1150</v>
      </c>
    </row>
    <row r="101" spans="1:16" x14ac:dyDescent="0.2">
      <c r="A101" s="102">
        <v>2520090802</v>
      </c>
      <c r="B101" s="103" t="s">
        <v>215</v>
      </c>
      <c r="C101" s="104">
        <v>40052</v>
      </c>
      <c r="D101" s="45">
        <v>21</v>
      </c>
      <c r="F101" s="71">
        <f t="shared" si="1"/>
        <v>6.4008000000000003</v>
      </c>
      <c r="G101" s="71">
        <f t="shared" si="0"/>
        <v>33.248944821400073</v>
      </c>
      <c r="I101" s="37">
        <v>1.95</v>
      </c>
      <c r="K101" s="71">
        <f>(9.81*(LN(I101)))+30.6</f>
        <v>37.151406144967183</v>
      </c>
      <c r="N101" s="105">
        <v>23</v>
      </c>
      <c r="O101" s="106">
        <v>21.1</v>
      </c>
      <c r="P101" s="106" t="s">
        <v>390</v>
      </c>
    </row>
    <row r="102" spans="1:16" x14ac:dyDescent="0.2">
      <c r="A102" s="102">
        <v>2520090901</v>
      </c>
      <c r="B102" s="103" t="s">
        <v>215</v>
      </c>
      <c r="C102" s="104">
        <v>40059</v>
      </c>
      <c r="D102" s="45">
        <v>24</v>
      </c>
      <c r="F102" s="71">
        <f t="shared" si="1"/>
        <v>7.3152000000000008</v>
      </c>
      <c r="G102" s="71">
        <f t="shared" si="0"/>
        <v>31.324757453680697</v>
      </c>
      <c r="N102" s="105">
        <v>22</v>
      </c>
      <c r="O102" s="106">
        <v>22.2</v>
      </c>
      <c r="P102" s="106" t="s">
        <v>390</v>
      </c>
    </row>
    <row r="103" spans="1:16" x14ac:dyDescent="0.2">
      <c r="A103" s="102">
        <v>2520090902</v>
      </c>
      <c r="B103" s="103" t="s">
        <v>215</v>
      </c>
      <c r="C103" s="104">
        <v>40067</v>
      </c>
      <c r="D103" s="45">
        <v>22</v>
      </c>
      <c r="E103" s="71">
        <f>AVERAGE(D94:D101)</f>
        <v>18.375</v>
      </c>
      <c r="F103" s="71">
        <f t="shared" si="1"/>
        <v>6.7056000000000004</v>
      </c>
      <c r="G103" s="71">
        <f t="shared" si="0"/>
        <v>32.57859139610126</v>
      </c>
      <c r="H103" s="71">
        <f>AVERAGE(G94:G101)</f>
        <v>35.242960487187638</v>
      </c>
      <c r="I103" s="37">
        <v>1.84</v>
      </c>
      <c r="J103" s="71">
        <f>AVERAGE(I94:I101)</f>
        <v>1.7350000000000001</v>
      </c>
      <c r="K103" s="71">
        <f>(9.81*(LN(I103)))+30.6</f>
        <v>36.581800257600975</v>
      </c>
      <c r="L103" s="71">
        <f>AVERAGE(K94:K101)</f>
        <v>35.918046524628402</v>
      </c>
      <c r="M103" s="71">
        <f>AVERAGE(L103,H103)</f>
        <v>35.58050350590802</v>
      </c>
      <c r="N103" s="105">
        <v>24</v>
      </c>
      <c r="O103" s="106">
        <v>25</v>
      </c>
      <c r="P103" s="106" t="s">
        <v>390</v>
      </c>
    </row>
    <row r="104" spans="1:16" x14ac:dyDescent="0.2">
      <c r="A104" s="102">
        <v>2520100601</v>
      </c>
      <c r="B104" s="103" t="s">
        <v>215</v>
      </c>
      <c r="C104" s="104">
        <v>40340</v>
      </c>
      <c r="D104" s="45">
        <v>24</v>
      </c>
      <c r="F104" s="71">
        <f t="shared" si="1"/>
        <v>7.3152000000000008</v>
      </c>
      <c r="G104" s="71">
        <f t="shared" si="0"/>
        <v>31.324757453680697</v>
      </c>
      <c r="I104" s="46">
        <v>1.2</v>
      </c>
      <c r="K104" s="71">
        <f>(9.81*(LN(I104)))+30.6</f>
        <v>32.388574472148697</v>
      </c>
      <c r="N104" s="105">
        <v>20</v>
      </c>
      <c r="O104" s="106">
        <v>23.9</v>
      </c>
      <c r="P104" s="106" t="s">
        <v>1291</v>
      </c>
    </row>
    <row r="105" spans="1:16" x14ac:dyDescent="0.2">
      <c r="A105" s="102">
        <v>2520100602</v>
      </c>
      <c r="B105" s="103" t="s">
        <v>215</v>
      </c>
      <c r="C105" s="104">
        <v>40344</v>
      </c>
      <c r="D105" s="45">
        <v>19</v>
      </c>
      <c r="F105" s="71">
        <f t="shared" si="1"/>
        <v>5.7911999999999999</v>
      </c>
      <c r="G105" s="71">
        <f t="shared" si="0"/>
        <v>34.691147459206192</v>
      </c>
      <c r="H105" s="78"/>
      <c r="N105" s="105">
        <v>20</v>
      </c>
      <c r="O105" s="106">
        <v>20.6</v>
      </c>
      <c r="P105" s="106" t="s">
        <v>1292</v>
      </c>
    </row>
    <row r="106" spans="1:16" x14ac:dyDescent="0.2">
      <c r="A106" s="102">
        <v>2520100603</v>
      </c>
      <c r="B106" s="103" t="s">
        <v>215</v>
      </c>
      <c r="C106" s="104">
        <v>40351</v>
      </c>
      <c r="D106" s="45">
        <v>20</v>
      </c>
      <c r="F106" s="71">
        <f t="shared" si="1"/>
        <v>6.0960000000000001</v>
      </c>
      <c r="G106" s="71">
        <f t="shared" si="0"/>
        <v>33.952011087081587</v>
      </c>
      <c r="H106" s="78"/>
      <c r="I106" s="46">
        <v>0.6</v>
      </c>
      <c r="K106" s="71">
        <f>(9.81*(LN(I106)))+30.6</f>
        <v>25.588800630855634</v>
      </c>
      <c r="N106" s="105">
        <v>23</v>
      </c>
      <c r="O106" s="106">
        <v>21.1</v>
      </c>
      <c r="P106" s="106" t="s">
        <v>1293</v>
      </c>
    </row>
    <row r="107" spans="1:16" x14ac:dyDescent="0.2">
      <c r="A107" s="102">
        <v>2520100701</v>
      </c>
      <c r="B107" s="103" t="s">
        <v>215</v>
      </c>
      <c r="C107" s="104">
        <v>40360</v>
      </c>
      <c r="D107" s="45">
        <v>19</v>
      </c>
      <c r="F107" s="71">
        <f t="shared" si="1"/>
        <v>5.7911999999999999</v>
      </c>
      <c r="G107" s="71">
        <f t="shared" si="0"/>
        <v>34.691147459206192</v>
      </c>
      <c r="H107" s="78"/>
      <c r="N107" s="105">
        <v>22</v>
      </c>
      <c r="O107" s="106">
        <v>22.8</v>
      </c>
      <c r="P107" s="106" t="s">
        <v>1294</v>
      </c>
    </row>
    <row r="108" spans="1:16" x14ac:dyDescent="0.2">
      <c r="A108" s="102">
        <v>2520100702</v>
      </c>
      <c r="B108" s="103" t="s">
        <v>215</v>
      </c>
      <c r="C108" s="104">
        <v>40367</v>
      </c>
      <c r="D108" s="45">
        <v>21</v>
      </c>
      <c r="F108" s="71">
        <f t="shared" si="1"/>
        <v>6.4008000000000003</v>
      </c>
      <c r="G108" s="71">
        <f t="shared" si="0"/>
        <v>33.248944821400073</v>
      </c>
      <c r="H108" s="78"/>
      <c r="I108" s="46">
        <v>0.9</v>
      </c>
      <c r="K108" s="71">
        <f>(9.81*(LN(I108)))+30.6</f>
        <v>29.566413341396725</v>
      </c>
      <c r="N108" s="105">
        <v>26</v>
      </c>
      <c r="O108" s="106">
        <v>26.1</v>
      </c>
      <c r="P108" s="106" t="s">
        <v>1295</v>
      </c>
    </row>
    <row r="109" spans="1:16" x14ac:dyDescent="0.2">
      <c r="A109" s="102">
        <v>2520100703</v>
      </c>
      <c r="B109" s="103" t="s">
        <v>215</v>
      </c>
      <c r="C109" s="104">
        <v>40373</v>
      </c>
      <c r="D109" s="45">
        <v>23</v>
      </c>
      <c r="F109" s="71">
        <f t="shared" si="1"/>
        <v>7.0104000000000006</v>
      </c>
      <c r="G109" s="71">
        <f t="shared" si="0"/>
        <v>31.938041497455547</v>
      </c>
      <c r="H109" s="78"/>
      <c r="I109" s="46">
        <v>0.2</v>
      </c>
      <c r="K109" s="71">
        <f>(9.81*(LN(I109)))+30.6</f>
        <v>14.811414079021477</v>
      </c>
      <c r="N109" s="105">
        <v>27</v>
      </c>
      <c r="O109" s="106">
        <v>26.5</v>
      </c>
      <c r="P109" s="106" t="s">
        <v>1296</v>
      </c>
    </row>
    <row r="110" spans="1:16" x14ac:dyDescent="0.2">
      <c r="A110" s="102">
        <v>2520100704</v>
      </c>
      <c r="B110" s="103" t="s">
        <v>215</v>
      </c>
      <c r="C110" s="104">
        <v>40388</v>
      </c>
      <c r="D110" s="45">
        <v>23</v>
      </c>
      <c r="F110" s="71">
        <f t="shared" si="1"/>
        <v>7.0104000000000006</v>
      </c>
      <c r="G110" s="71">
        <f t="shared" si="0"/>
        <v>31.938041497455547</v>
      </c>
      <c r="H110" s="78"/>
      <c r="I110" s="46">
        <v>0.7</v>
      </c>
      <c r="K110" s="71">
        <f>(9.81*(LN(I110)))+30.6</f>
        <v>27.101018799961036</v>
      </c>
      <c r="N110" s="105">
        <v>26</v>
      </c>
      <c r="O110" s="106">
        <v>24.4</v>
      </c>
      <c r="P110" s="106" t="s">
        <v>1297</v>
      </c>
    </row>
    <row r="111" spans="1:16" x14ac:dyDescent="0.2">
      <c r="A111" s="102">
        <v>2520100801</v>
      </c>
      <c r="B111" s="103" t="s">
        <v>215</v>
      </c>
      <c r="C111" s="104">
        <v>40394</v>
      </c>
      <c r="D111" s="45">
        <v>19</v>
      </c>
      <c r="F111" s="71">
        <f t="shared" si="1"/>
        <v>5.7911999999999999</v>
      </c>
      <c r="G111" s="71">
        <f t="shared" si="0"/>
        <v>34.691147459206192</v>
      </c>
      <c r="H111" s="78"/>
      <c r="N111" s="105">
        <v>26</v>
      </c>
      <c r="O111" s="106">
        <v>25.6</v>
      </c>
      <c r="P111" s="106" t="s">
        <v>1298</v>
      </c>
    </row>
    <row r="112" spans="1:16" x14ac:dyDescent="0.2">
      <c r="A112" s="102">
        <v>2520100802</v>
      </c>
      <c r="B112" s="103" t="s">
        <v>215</v>
      </c>
      <c r="C112" s="104">
        <v>40403</v>
      </c>
      <c r="D112" s="45">
        <v>19</v>
      </c>
      <c r="F112" s="71">
        <f t="shared" si="1"/>
        <v>5.7911999999999999</v>
      </c>
      <c r="G112" s="71">
        <f t="shared" si="0"/>
        <v>34.691147459206192</v>
      </c>
      <c r="I112" s="46">
        <v>0.7</v>
      </c>
      <c r="K112" s="71">
        <f>(9.81*(LN(I112)))+30.6</f>
        <v>27.101018799961036</v>
      </c>
      <c r="N112" s="105">
        <v>28</v>
      </c>
      <c r="O112" s="106">
        <v>31.1</v>
      </c>
      <c r="P112" s="106" t="s">
        <v>1148</v>
      </c>
    </row>
    <row r="113" spans="1:19" x14ac:dyDescent="0.2">
      <c r="A113" s="102">
        <v>2520100901</v>
      </c>
      <c r="B113" s="103" t="s">
        <v>215</v>
      </c>
      <c r="C113" s="104">
        <v>40409</v>
      </c>
      <c r="D113" s="45">
        <v>17</v>
      </c>
      <c r="E113" s="71">
        <f>AVERAGE(D104:D113)</f>
        <v>20.399999999999999</v>
      </c>
      <c r="F113" s="71">
        <f t="shared" si="1"/>
        <v>5.1816000000000004</v>
      </c>
      <c r="G113" s="71">
        <f t="shared" si="0"/>
        <v>36.293908861144516</v>
      </c>
      <c r="H113" s="71">
        <f>AVERAGE(G104:G113)</f>
        <v>33.746029505504275</v>
      </c>
      <c r="I113" s="46">
        <v>0.67</v>
      </c>
      <c r="J113" s="71">
        <f>AVERAGE(I104:I113)</f>
        <v>0.71</v>
      </c>
      <c r="K113" s="71">
        <f>(9.81*(LN(I113)))+30.6</f>
        <v>26.671315071682201</v>
      </c>
      <c r="L113" s="71">
        <f>AVERAGE(K104:K113)</f>
        <v>26.175507885003828</v>
      </c>
      <c r="M113" s="71">
        <f>AVERAGE(L113,H113)</f>
        <v>29.960768695254053</v>
      </c>
      <c r="N113" s="105">
        <v>25</v>
      </c>
      <c r="O113" s="106">
        <v>21.1</v>
      </c>
      <c r="P113" s="106" t="s">
        <v>1299</v>
      </c>
    </row>
    <row r="114" spans="1:19" x14ac:dyDescent="0.2">
      <c r="A114" s="102">
        <v>2520110601</v>
      </c>
      <c r="B114" s="103" t="s">
        <v>215</v>
      </c>
      <c r="C114" s="104">
        <v>40703</v>
      </c>
      <c r="D114" s="45">
        <v>16</v>
      </c>
      <c r="F114" s="71">
        <f t="shared" ref="F114:F158" si="5">D114*0.3048</f>
        <v>4.8768000000000002</v>
      </c>
      <c r="G114" s="71">
        <f t="shared" ref="G114:G158" si="6" xml:space="preserve"> 60-(14.41*(LN(F114)))</f>
        <v>37.167509661519347</v>
      </c>
      <c r="I114" s="82">
        <v>1.33</v>
      </c>
      <c r="K114" s="71">
        <f>(9.81*(LN(I114)))+30.6</f>
        <v>33.397605423312228</v>
      </c>
      <c r="N114" s="105">
        <v>20</v>
      </c>
      <c r="O114" s="107">
        <v>15</v>
      </c>
      <c r="P114" s="108" t="s">
        <v>1549</v>
      </c>
      <c r="R114" s="106">
        <v>59</v>
      </c>
      <c r="S114" s="37">
        <f>(R114-32)*(5/9)</f>
        <v>15</v>
      </c>
    </row>
    <row r="115" spans="1:19" x14ac:dyDescent="0.2">
      <c r="A115" s="102">
        <v>2520110602</v>
      </c>
      <c r="B115" s="103" t="s">
        <v>215</v>
      </c>
      <c r="C115" s="104">
        <v>40709</v>
      </c>
      <c r="D115" s="45">
        <v>18</v>
      </c>
      <c r="F115" s="71">
        <f t="shared" si="5"/>
        <v>5.4864000000000006</v>
      </c>
      <c r="G115" s="71">
        <f t="shared" si="6"/>
        <v>35.470256117710861</v>
      </c>
      <c r="H115" s="78"/>
      <c r="I115" s="65"/>
      <c r="N115" s="105">
        <v>20</v>
      </c>
      <c r="O115" s="107">
        <v>21.666666666666668</v>
      </c>
      <c r="P115" s="108" t="s">
        <v>390</v>
      </c>
      <c r="R115" s="106">
        <v>71</v>
      </c>
      <c r="S115" s="37">
        <f t="shared" ref="S115:S146" si="7">(R115-32)*(5/9)</f>
        <v>21.666666666666668</v>
      </c>
    </row>
    <row r="116" spans="1:19" x14ac:dyDescent="0.2">
      <c r="A116" s="102">
        <v>2520110603</v>
      </c>
      <c r="B116" s="103" t="s">
        <v>215</v>
      </c>
      <c r="C116" s="104">
        <v>40721</v>
      </c>
      <c r="D116" s="45">
        <v>14</v>
      </c>
      <c r="F116" s="71">
        <f t="shared" si="5"/>
        <v>4.2671999999999999</v>
      </c>
      <c r="G116" s="71">
        <f t="shared" si="6"/>
        <v>39.091697029238723</v>
      </c>
      <c r="H116" s="78"/>
      <c r="I116" s="82">
        <v>1.33</v>
      </c>
      <c r="K116" s="71">
        <f>(9.81*(LN(I116)))+30.6</f>
        <v>33.397605423312228</v>
      </c>
      <c r="N116" s="105">
        <v>22</v>
      </c>
      <c r="O116" s="107">
        <v>24.444444444444446</v>
      </c>
      <c r="P116" s="108" t="s">
        <v>1550</v>
      </c>
      <c r="R116" s="106">
        <v>76</v>
      </c>
      <c r="S116" s="37">
        <f t="shared" si="7"/>
        <v>24.444444444444446</v>
      </c>
    </row>
    <row r="117" spans="1:19" x14ac:dyDescent="0.2">
      <c r="A117" s="102">
        <v>2520110701</v>
      </c>
      <c r="B117" s="103" t="s">
        <v>215</v>
      </c>
      <c r="C117" s="104">
        <v>40727</v>
      </c>
      <c r="D117" s="45">
        <v>13</v>
      </c>
      <c r="F117" s="71">
        <f t="shared" si="5"/>
        <v>3.9624000000000001</v>
      </c>
      <c r="G117" s="71">
        <f t="shared" si="6"/>
        <v>40.159592907973853</v>
      </c>
      <c r="H117" s="78"/>
      <c r="I117" s="65"/>
      <c r="N117" s="105">
        <v>23</v>
      </c>
      <c r="O117" s="107">
        <v>26.666666666666668</v>
      </c>
      <c r="P117" s="108" t="s">
        <v>1551</v>
      </c>
      <c r="R117" s="106">
        <v>80</v>
      </c>
      <c r="S117" s="37">
        <f t="shared" si="7"/>
        <v>26.666666666666668</v>
      </c>
    </row>
    <row r="118" spans="1:19" x14ac:dyDescent="0.2">
      <c r="A118" s="102">
        <v>2520110702</v>
      </c>
      <c r="B118" s="103" t="s">
        <v>215</v>
      </c>
      <c r="C118" s="104">
        <v>40735</v>
      </c>
      <c r="D118" s="45">
        <v>14</v>
      </c>
      <c r="F118" s="71">
        <f t="shared" si="5"/>
        <v>4.2671999999999999</v>
      </c>
      <c r="G118" s="71">
        <f t="shared" si="6"/>
        <v>39.091697029238723</v>
      </c>
      <c r="H118" s="78"/>
      <c r="I118" s="82">
        <v>1.66</v>
      </c>
      <c r="K118" s="71">
        <f>(9.81*(LN(I118)))+30.6</f>
        <v>35.571880679234511</v>
      </c>
      <c r="N118" s="105">
        <v>25</v>
      </c>
      <c r="O118" s="107">
        <v>27.222222222222225</v>
      </c>
      <c r="P118" s="108" t="s">
        <v>1552</v>
      </c>
      <c r="R118" s="106">
        <v>81</v>
      </c>
      <c r="S118" s="37">
        <f t="shared" si="7"/>
        <v>27.222222222222225</v>
      </c>
    </row>
    <row r="119" spans="1:19" x14ac:dyDescent="0.2">
      <c r="A119" s="102">
        <v>2520110703</v>
      </c>
      <c r="B119" s="103" t="s">
        <v>215</v>
      </c>
      <c r="C119" s="104">
        <v>40743</v>
      </c>
      <c r="D119" s="45">
        <v>15</v>
      </c>
      <c r="F119" s="71">
        <f t="shared" si="5"/>
        <v>4.5720000000000001</v>
      </c>
      <c r="G119" s="71">
        <f t="shared" si="6"/>
        <v>38.097509751111744</v>
      </c>
      <c r="H119" s="78"/>
      <c r="I119" s="52"/>
      <c r="N119" s="105">
        <v>28</v>
      </c>
      <c r="O119" s="107">
        <v>30</v>
      </c>
      <c r="P119" s="108" t="s">
        <v>1553</v>
      </c>
      <c r="R119" s="106">
        <v>86</v>
      </c>
      <c r="S119" s="37">
        <f t="shared" si="7"/>
        <v>30</v>
      </c>
    </row>
    <row r="120" spans="1:19" x14ac:dyDescent="0.2">
      <c r="A120" s="102">
        <v>2520110704</v>
      </c>
      <c r="B120" s="103" t="s">
        <v>215</v>
      </c>
      <c r="C120" s="104">
        <v>40750</v>
      </c>
      <c r="D120" s="45">
        <v>15</v>
      </c>
      <c r="F120" s="71">
        <f t="shared" si="5"/>
        <v>4.5720000000000001</v>
      </c>
      <c r="G120" s="71">
        <f t="shared" si="6"/>
        <v>38.097509751111744</v>
      </c>
      <c r="H120" s="78"/>
      <c r="I120" s="82">
        <v>0.74</v>
      </c>
      <c r="K120" s="71">
        <f>(9.81*(LN(I120)))+30.6</f>
        <v>27.64615903978973</v>
      </c>
      <c r="N120" s="105">
        <v>27</v>
      </c>
      <c r="O120" s="107">
        <v>23.333333333333336</v>
      </c>
      <c r="P120" s="108" t="s">
        <v>1554</v>
      </c>
      <c r="R120" s="106">
        <v>74</v>
      </c>
      <c r="S120" s="37">
        <f t="shared" si="7"/>
        <v>23.333333333333336</v>
      </c>
    </row>
    <row r="121" spans="1:19" x14ac:dyDescent="0.2">
      <c r="A121" s="102">
        <v>2520110801</v>
      </c>
      <c r="B121" s="103" t="s">
        <v>215</v>
      </c>
      <c r="C121" s="104">
        <v>40756</v>
      </c>
      <c r="D121" s="45">
        <v>17</v>
      </c>
      <c r="F121" s="71">
        <f t="shared" si="5"/>
        <v>5.1816000000000004</v>
      </c>
      <c r="G121" s="71">
        <f t="shared" si="6"/>
        <v>36.293908861144516</v>
      </c>
      <c r="H121" s="78"/>
      <c r="I121" s="65"/>
      <c r="N121" s="105">
        <v>28</v>
      </c>
      <c r="O121" s="107">
        <v>27.777777777777779</v>
      </c>
      <c r="P121" s="108" t="s">
        <v>1555</v>
      </c>
      <c r="R121" s="106">
        <v>82</v>
      </c>
      <c r="S121" s="37">
        <f t="shared" si="7"/>
        <v>27.777777777777779</v>
      </c>
    </row>
    <row r="122" spans="1:19" x14ac:dyDescent="0.2">
      <c r="A122" s="102">
        <v>2520110802</v>
      </c>
      <c r="B122" s="103" t="s">
        <v>215</v>
      </c>
      <c r="C122" s="104">
        <v>40763</v>
      </c>
      <c r="D122" s="45">
        <v>15</v>
      </c>
      <c r="F122" s="71">
        <f t="shared" si="5"/>
        <v>4.5720000000000001</v>
      </c>
      <c r="G122" s="71">
        <f t="shared" si="6"/>
        <v>38.097509751111744</v>
      </c>
      <c r="I122" s="82">
        <v>0.93</v>
      </c>
      <c r="K122" s="71">
        <f>(9.81*(LN(I122)))+30.6</f>
        <v>29.888081503290266</v>
      </c>
      <c r="N122" s="105">
        <v>27</v>
      </c>
      <c r="O122" s="107">
        <v>25.555555555555557</v>
      </c>
      <c r="P122" s="108" t="s">
        <v>1556</v>
      </c>
      <c r="R122" s="106">
        <v>78</v>
      </c>
      <c r="S122" s="37">
        <f t="shared" si="7"/>
        <v>25.555555555555557</v>
      </c>
    </row>
    <row r="123" spans="1:19" x14ac:dyDescent="0.2">
      <c r="A123" s="102">
        <v>2520110803</v>
      </c>
      <c r="B123" s="103" t="s">
        <v>215</v>
      </c>
      <c r="C123" s="104">
        <v>40769</v>
      </c>
      <c r="D123" s="45">
        <v>13</v>
      </c>
      <c r="F123" s="71">
        <f>D123*0.3048</f>
        <v>3.9624000000000001</v>
      </c>
      <c r="G123" s="71">
        <f xml:space="preserve"> 60-(14.41*(LN(F123)))</f>
        <v>40.159592907973853</v>
      </c>
      <c r="H123" s="78"/>
      <c r="I123" s="65"/>
      <c r="N123" s="105">
        <v>25</v>
      </c>
      <c r="O123" s="107">
        <v>25</v>
      </c>
      <c r="P123" s="108" t="s">
        <v>1557</v>
      </c>
      <c r="R123" s="106">
        <v>77</v>
      </c>
      <c r="S123" s="37">
        <f t="shared" si="7"/>
        <v>25</v>
      </c>
    </row>
    <row r="124" spans="1:19" x14ac:dyDescent="0.2">
      <c r="A124" s="102">
        <v>2520110804</v>
      </c>
      <c r="B124" s="103" t="s">
        <v>215</v>
      </c>
      <c r="C124" s="104">
        <v>40780</v>
      </c>
      <c r="D124" s="45">
        <v>16</v>
      </c>
      <c r="F124" s="71">
        <f>D124*0.3048</f>
        <v>4.8768000000000002</v>
      </c>
      <c r="G124" s="71">
        <f xml:space="preserve"> 60-(14.41*(LN(F124)))</f>
        <v>37.167509661519347</v>
      </c>
      <c r="H124" s="78"/>
      <c r="I124" s="82">
        <v>0.49</v>
      </c>
      <c r="K124" s="71">
        <f>(9.81*(LN(I124)))+30.6</f>
        <v>23.60203759992207</v>
      </c>
      <c r="N124" s="105">
        <v>24</v>
      </c>
      <c r="O124" s="107">
        <v>21.666666666666668</v>
      </c>
      <c r="P124" s="108" t="s">
        <v>1558</v>
      </c>
      <c r="R124" s="106">
        <v>71</v>
      </c>
      <c r="S124" s="37">
        <f t="shared" si="7"/>
        <v>21.666666666666668</v>
      </c>
    </row>
    <row r="125" spans="1:19" x14ac:dyDescent="0.2">
      <c r="A125" s="102">
        <v>2520110901</v>
      </c>
      <c r="B125" s="103" t="s">
        <v>215</v>
      </c>
      <c r="C125" s="104">
        <v>40788</v>
      </c>
      <c r="D125" s="45">
        <v>19</v>
      </c>
      <c r="F125" s="71">
        <f>D125*0.3048</f>
        <v>5.7911999999999999</v>
      </c>
      <c r="G125" s="71">
        <f xml:space="preserve"> 60-(14.41*(LN(F125)))</f>
        <v>34.691147459206192</v>
      </c>
      <c r="H125" s="78"/>
      <c r="I125" s="52"/>
      <c r="N125" s="105">
        <v>24</v>
      </c>
      <c r="O125" s="107">
        <v>28.333333333333336</v>
      </c>
      <c r="P125" s="108" t="s">
        <v>671</v>
      </c>
      <c r="R125" s="106">
        <v>83</v>
      </c>
      <c r="S125" s="37">
        <f t="shared" si="7"/>
        <v>28.333333333333336</v>
      </c>
    </row>
    <row r="126" spans="1:19" x14ac:dyDescent="0.2">
      <c r="A126" s="102">
        <v>2520110902</v>
      </c>
      <c r="B126" s="103" t="s">
        <v>215</v>
      </c>
      <c r="C126" s="104">
        <v>40794</v>
      </c>
      <c r="D126" s="45">
        <v>18</v>
      </c>
      <c r="E126" s="71">
        <f>AVERAGE(D114:D124)</f>
        <v>15.090909090909092</v>
      </c>
      <c r="F126" s="71">
        <f t="shared" si="5"/>
        <v>5.4864000000000006</v>
      </c>
      <c r="G126" s="71">
        <f t="shared" si="6"/>
        <v>35.470256117710861</v>
      </c>
      <c r="H126" s="71">
        <f>AVERAGE(G114:G124)</f>
        <v>38.081299402695862</v>
      </c>
      <c r="I126" s="82">
        <v>0.85</v>
      </c>
      <c r="J126" s="71">
        <f>AVERAGE(I114:I124)</f>
        <v>1.08</v>
      </c>
      <c r="K126" s="71">
        <f>(9.81*(LN(I126)))+30.6</f>
        <v>29.00568930162683</v>
      </c>
      <c r="L126" s="71">
        <f>AVERAGE(K114:K124)</f>
        <v>30.583894944810169</v>
      </c>
      <c r="M126" s="71">
        <f>AVERAGE(L126,H126)</f>
        <v>34.332597173753015</v>
      </c>
      <c r="N126" s="105">
        <v>23</v>
      </c>
      <c r="O126" s="107">
        <v>23.888888888888889</v>
      </c>
      <c r="P126" s="108" t="s">
        <v>390</v>
      </c>
      <c r="R126" s="106">
        <v>75</v>
      </c>
      <c r="S126" s="37">
        <f t="shared" si="7"/>
        <v>23.888888888888889</v>
      </c>
    </row>
    <row r="127" spans="1:19" x14ac:dyDescent="0.2">
      <c r="A127" s="102">
        <v>2520120601</v>
      </c>
      <c r="B127" s="103" t="s">
        <v>215</v>
      </c>
      <c r="C127" s="104">
        <v>41066</v>
      </c>
      <c r="D127" s="45">
        <v>26</v>
      </c>
      <c r="F127" s="71">
        <f t="shared" si="5"/>
        <v>7.9248000000000003</v>
      </c>
      <c r="G127" s="71">
        <f t="shared" si="6"/>
        <v>30.171342036105038</v>
      </c>
      <c r="I127" s="71">
        <v>0.31</v>
      </c>
      <c r="K127" s="71">
        <f>(9.81*(LN(I127)))+30.6</f>
        <v>19.110694951456111</v>
      </c>
      <c r="N127" s="105">
        <v>19</v>
      </c>
      <c r="O127" s="107">
        <v>22.222222222222221</v>
      </c>
      <c r="P127" s="108" t="s">
        <v>1862</v>
      </c>
      <c r="R127" s="106">
        <v>72</v>
      </c>
      <c r="S127" s="106">
        <f t="shared" si="7"/>
        <v>22.222222222222221</v>
      </c>
    </row>
    <row r="128" spans="1:19" x14ac:dyDescent="0.2">
      <c r="A128" s="102">
        <v>2520120602</v>
      </c>
      <c r="B128" s="103" t="s">
        <v>215</v>
      </c>
      <c r="C128" s="38">
        <v>41080</v>
      </c>
      <c r="D128" s="53">
        <v>17</v>
      </c>
      <c r="F128" s="71">
        <f t="shared" si="5"/>
        <v>5.1816000000000004</v>
      </c>
      <c r="G128" s="71">
        <f t="shared" si="6"/>
        <v>36.293908861144516</v>
      </c>
      <c r="I128" s="71">
        <v>0.92</v>
      </c>
      <c r="K128" s="71">
        <f>(9.81*(LN(I128)))+30.6</f>
        <v>29.782026416307911</v>
      </c>
      <c r="N128" s="105">
        <v>24</v>
      </c>
      <c r="O128" s="107">
        <v>30.555555555555557</v>
      </c>
      <c r="P128" s="108" t="s">
        <v>1863</v>
      </c>
      <c r="R128" s="106">
        <v>87</v>
      </c>
      <c r="S128" s="106">
        <f t="shared" si="7"/>
        <v>30.555555555555557</v>
      </c>
    </row>
    <row r="129" spans="1:19" x14ac:dyDescent="0.2">
      <c r="A129" s="102">
        <v>2520120603</v>
      </c>
      <c r="B129" s="103" t="s">
        <v>215</v>
      </c>
      <c r="C129" s="38">
        <v>41087</v>
      </c>
      <c r="D129" s="53">
        <v>17</v>
      </c>
      <c r="F129" s="71">
        <f t="shared" si="5"/>
        <v>5.1816000000000004</v>
      </c>
      <c r="G129" s="71">
        <f t="shared" si="6"/>
        <v>36.293908861144516</v>
      </c>
      <c r="N129" s="105">
        <v>24</v>
      </c>
      <c r="O129" s="107">
        <v>30.555555555555557</v>
      </c>
      <c r="P129" s="108" t="s">
        <v>1863</v>
      </c>
      <c r="R129" s="106">
        <v>87</v>
      </c>
      <c r="S129" s="106">
        <f t="shared" si="7"/>
        <v>30.555555555555557</v>
      </c>
    </row>
    <row r="130" spans="1:19" x14ac:dyDescent="0.2">
      <c r="A130" s="102">
        <v>2520120701</v>
      </c>
      <c r="B130" s="103" t="s">
        <v>215</v>
      </c>
      <c r="C130" s="38">
        <v>41096</v>
      </c>
      <c r="D130" s="53">
        <v>18</v>
      </c>
      <c r="F130" s="71">
        <f t="shared" si="5"/>
        <v>5.4864000000000006</v>
      </c>
      <c r="G130" s="71">
        <f t="shared" si="6"/>
        <v>35.470256117710861</v>
      </c>
      <c r="I130" s="71">
        <v>1.1599999999999999</v>
      </c>
      <c r="K130" s="71">
        <f>(9.81*(LN(I130)))+30.6</f>
        <v>32.056000250210261</v>
      </c>
      <c r="N130" s="105">
        <v>28</v>
      </c>
      <c r="O130" s="107">
        <v>31.111111111111114</v>
      </c>
      <c r="P130" s="108" t="s">
        <v>1864</v>
      </c>
      <c r="R130" s="106">
        <v>88</v>
      </c>
      <c r="S130" s="106">
        <f t="shared" si="7"/>
        <v>31.111111111111114</v>
      </c>
    </row>
    <row r="131" spans="1:19" x14ac:dyDescent="0.2">
      <c r="A131" s="102">
        <v>2520120702</v>
      </c>
      <c r="B131" s="103" t="s">
        <v>215</v>
      </c>
      <c r="C131" s="38">
        <v>41108</v>
      </c>
      <c r="D131" s="53">
        <v>19</v>
      </c>
      <c r="F131" s="71">
        <f t="shared" si="5"/>
        <v>5.7911999999999999</v>
      </c>
      <c r="G131" s="71">
        <f t="shared" si="6"/>
        <v>34.691147459206192</v>
      </c>
      <c r="I131" s="71">
        <v>0.86</v>
      </c>
      <c r="K131" s="71">
        <f>(9.81*(LN(I131)))+30.6</f>
        <v>29.120427451703737</v>
      </c>
      <c r="N131" s="105">
        <v>28</v>
      </c>
      <c r="O131" s="107">
        <v>26.666666666666668</v>
      </c>
      <c r="P131" s="108" t="s">
        <v>1864</v>
      </c>
      <c r="R131" s="106">
        <v>80</v>
      </c>
      <c r="S131" s="106">
        <f t="shared" si="7"/>
        <v>26.666666666666668</v>
      </c>
    </row>
    <row r="132" spans="1:19" x14ac:dyDescent="0.2">
      <c r="A132" s="102">
        <v>2520120703</v>
      </c>
      <c r="B132" s="103" t="s">
        <v>215</v>
      </c>
      <c r="C132" s="38">
        <v>41117</v>
      </c>
      <c r="D132" s="53">
        <v>20</v>
      </c>
      <c r="F132" s="71">
        <f t="shared" si="5"/>
        <v>6.0960000000000001</v>
      </c>
      <c r="G132" s="71">
        <f t="shared" si="6"/>
        <v>33.952011087081587</v>
      </c>
      <c r="N132" s="105">
        <v>25</v>
      </c>
      <c r="O132" s="107">
        <v>20.555555555555557</v>
      </c>
      <c r="P132" s="108" t="s">
        <v>1865</v>
      </c>
      <c r="R132" s="106">
        <v>69</v>
      </c>
      <c r="S132" s="106">
        <f t="shared" si="7"/>
        <v>20.555555555555557</v>
      </c>
    </row>
    <row r="133" spans="1:19" x14ac:dyDescent="0.2">
      <c r="A133" s="102">
        <v>2520120801</v>
      </c>
      <c r="B133" s="103" t="s">
        <v>215</v>
      </c>
      <c r="C133" s="38">
        <v>41123</v>
      </c>
      <c r="D133" s="53">
        <v>17</v>
      </c>
      <c r="F133" s="71">
        <f t="shared" si="5"/>
        <v>5.1816000000000004</v>
      </c>
      <c r="G133" s="71">
        <f t="shared" si="6"/>
        <v>36.293908861144516</v>
      </c>
      <c r="I133" s="71">
        <v>0.47</v>
      </c>
      <c r="K133" s="71">
        <f>(9.81*(LN(I133)))+30.6</f>
        <v>23.1932284482325</v>
      </c>
      <c r="N133" s="105">
        <v>26</v>
      </c>
      <c r="O133" s="107">
        <v>26.111111111111111</v>
      </c>
      <c r="P133" s="108" t="s">
        <v>1866</v>
      </c>
      <c r="R133" s="106">
        <v>79</v>
      </c>
      <c r="S133" s="106">
        <f t="shared" si="7"/>
        <v>26.111111111111111</v>
      </c>
    </row>
    <row r="134" spans="1:19" x14ac:dyDescent="0.2">
      <c r="A134" s="102">
        <v>2520120802</v>
      </c>
      <c r="B134" s="103" t="s">
        <v>215</v>
      </c>
      <c r="C134" s="38">
        <v>41130</v>
      </c>
      <c r="D134" s="53">
        <v>20</v>
      </c>
      <c r="F134" s="71">
        <f t="shared" si="5"/>
        <v>6.0960000000000001</v>
      </c>
      <c r="G134" s="71">
        <f t="shared" si="6"/>
        <v>33.952011087081587</v>
      </c>
      <c r="N134" s="105">
        <v>25</v>
      </c>
      <c r="O134" s="107">
        <v>20.555555555555557</v>
      </c>
      <c r="P134" s="108" t="s">
        <v>1867</v>
      </c>
      <c r="R134" s="106">
        <v>69</v>
      </c>
      <c r="S134" s="106">
        <f t="shared" si="7"/>
        <v>20.555555555555557</v>
      </c>
    </row>
    <row r="135" spans="1:19" x14ac:dyDescent="0.2">
      <c r="A135" s="102">
        <v>2520120803</v>
      </c>
      <c r="B135" s="103" t="s">
        <v>215</v>
      </c>
      <c r="C135" s="104">
        <v>41144</v>
      </c>
      <c r="D135" s="45">
        <v>20</v>
      </c>
      <c r="F135" s="71">
        <f t="shared" si="5"/>
        <v>6.0960000000000001</v>
      </c>
      <c r="G135" s="71">
        <f t="shared" si="6"/>
        <v>33.952011087081587</v>
      </c>
      <c r="I135" s="71">
        <v>0.28999999999999998</v>
      </c>
      <c r="K135" s="71">
        <f>(9.81*(LN(I135)))+30.6</f>
        <v>18.456452567624133</v>
      </c>
      <c r="N135" s="105">
        <v>24</v>
      </c>
      <c r="O135" s="107">
        <v>26.666666666666668</v>
      </c>
      <c r="P135" s="108" t="s">
        <v>1161</v>
      </c>
      <c r="R135" s="106">
        <v>80</v>
      </c>
      <c r="S135" s="106">
        <f t="shared" si="7"/>
        <v>26.666666666666668</v>
      </c>
    </row>
    <row r="136" spans="1:19" s="333" customFormat="1" x14ac:dyDescent="0.2">
      <c r="A136" s="328">
        <v>2520120804</v>
      </c>
      <c r="B136" s="329" t="s">
        <v>215</v>
      </c>
      <c r="C136" s="330">
        <v>41150</v>
      </c>
      <c r="D136" s="44">
        <v>22</v>
      </c>
      <c r="E136" s="326">
        <f>AVERAGE(D127:D136)</f>
        <v>19.600000000000001</v>
      </c>
      <c r="F136" s="326">
        <f t="shared" si="5"/>
        <v>6.7056000000000004</v>
      </c>
      <c r="G136" s="326">
        <f t="shared" si="6"/>
        <v>32.57859139610126</v>
      </c>
      <c r="H136" s="326">
        <f>AVERAGE(G127:G136)</f>
        <v>34.364909685380169</v>
      </c>
      <c r="I136" s="326"/>
      <c r="J136" s="326">
        <f>AVERAGE(I127:I136)</f>
        <v>0.66833333333333333</v>
      </c>
      <c r="K136" s="326"/>
      <c r="L136" s="326">
        <f>AVERAGE(K127:K136)</f>
        <v>25.286471680922443</v>
      </c>
      <c r="M136" s="326">
        <f>AVERAGE(L136,H136)</f>
        <v>29.825690683151308</v>
      </c>
      <c r="N136" s="47">
        <v>23</v>
      </c>
      <c r="O136" s="331">
        <v>24.444444444444446</v>
      </c>
      <c r="P136" s="332" t="s">
        <v>1868</v>
      </c>
      <c r="R136" s="333">
        <v>76</v>
      </c>
      <c r="S136" s="333">
        <f t="shared" si="7"/>
        <v>24.444444444444446</v>
      </c>
    </row>
    <row r="137" spans="1:19" x14ac:dyDescent="0.2">
      <c r="A137" s="113">
        <f>IF(MONTH(C137)=MONTH(C136),(A136+1),(25*100000000+(YEAR(C137)*10000)+(MONTH(C137)*100)+1))</f>
        <v>2520130601</v>
      </c>
      <c r="B137" s="334" t="s">
        <v>215</v>
      </c>
      <c r="C137" s="104">
        <v>41439</v>
      </c>
      <c r="D137" s="45">
        <v>25</v>
      </c>
      <c r="F137" s="71">
        <f t="shared" si="5"/>
        <v>7.62</v>
      </c>
      <c r="G137" s="71">
        <f t="shared" si="6"/>
        <v>30.736512512643824</v>
      </c>
      <c r="I137" s="325">
        <v>0.39475711730840612</v>
      </c>
      <c r="K137" s="71">
        <f>(9.81*(LN(I137)))+30.6</f>
        <v>21.481756112305199</v>
      </c>
      <c r="N137" s="105">
        <v>21</v>
      </c>
      <c r="O137" s="102">
        <v>19.444444444444446</v>
      </c>
      <c r="P137" s="108" t="s">
        <v>1793</v>
      </c>
      <c r="R137" s="106">
        <v>67</v>
      </c>
      <c r="S137" s="106">
        <f t="shared" si="7"/>
        <v>19.444444444444446</v>
      </c>
    </row>
    <row r="138" spans="1:19" x14ac:dyDescent="0.2">
      <c r="A138" s="113">
        <f t="shared" ref="A138:A146" si="8">IF(MONTH(C138)=MONTH(C137),(A137+1),(25*100000000+(YEAR(C138)*10000)+(MONTH(C138)*100)+1))</f>
        <v>2520130602</v>
      </c>
      <c r="B138" s="334" t="s">
        <v>215</v>
      </c>
      <c r="C138" s="104">
        <v>41447</v>
      </c>
      <c r="D138" s="45">
        <v>23.5</v>
      </c>
      <c r="F138" s="71">
        <f t="shared" si="5"/>
        <v>7.1628000000000007</v>
      </c>
      <c r="G138" s="71">
        <f t="shared" si="6"/>
        <v>31.628137080221464</v>
      </c>
      <c r="N138" s="105">
        <v>22</v>
      </c>
      <c r="O138" s="102">
        <v>17.777777777777779</v>
      </c>
      <c r="P138" s="108" t="s">
        <v>428</v>
      </c>
      <c r="R138" s="106">
        <v>64</v>
      </c>
      <c r="S138" s="106">
        <f t="shared" si="7"/>
        <v>17.777777777777779</v>
      </c>
    </row>
    <row r="139" spans="1:19" x14ac:dyDescent="0.2">
      <c r="A139" s="113">
        <f t="shared" si="8"/>
        <v>2520130701</v>
      </c>
      <c r="B139" s="334" t="s">
        <v>215</v>
      </c>
      <c r="C139" s="104">
        <v>41457</v>
      </c>
      <c r="D139" s="45">
        <v>21</v>
      </c>
      <c r="F139" s="71">
        <f t="shared" si="5"/>
        <v>6.4008000000000003</v>
      </c>
      <c r="G139" s="71">
        <f t="shared" si="6"/>
        <v>33.248944821400073</v>
      </c>
      <c r="I139" s="325">
        <v>0.66760394838921633</v>
      </c>
      <c r="K139" s="71">
        <f>(9.81*(LN(I139)))+30.6</f>
        <v>26.636169703771078</v>
      </c>
      <c r="N139" s="105">
        <v>24</v>
      </c>
      <c r="O139" s="102">
        <v>22.777777777777779</v>
      </c>
      <c r="P139" s="108" t="s">
        <v>2074</v>
      </c>
      <c r="R139" s="106">
        <v>73</v>
      </c>
      <c r="S139" s="106">
        <f t="shared" si="7"/>
        <v>22.777777777777779</v>
      </c>
    </row>
    <row r="140" spans="1:19" x14ac:dyDescent="0.2">
      <c r="A140" s="113">
        <f t="shared" si="8"/>
        <v>2520130702</v>
      </c>
      <c r="B140" s="334" t="s">
        <v>215</v>
      </c>
      <c r="C140" s="104">
        <v>41465</v>
      </c>
      <c r="D140" s="45">
        <v>19</v>
      </c>
      <c r="F140" s="71">
        <f t="shared" si="5"/>
        <v>5.7911999999999999</v>
      </c>
      <c r="G140" s="71">
        <f t="shared" si="6"/>
        <v>34.691147459206192</v>
      </c>
      <c r="N140" s="105">
        <v>24</v>
      </c>
      <c r="O140" s="102">
        <v>22.222222222222221</v>
      </c>
      <c r="P140" s="108" t="s">
        <v>2078</v>
      </c>
      <c r="R140" s="106">
        <v>72</v>
      </c>
      <c r="S140" s="106">
        <f t="shared" si="7"/>
        <v>22.222222222222221</v>
      </c>
    </row>
    <row r="141" spans="1:19" x14ac:dyDescent="0.2">
      <c r="A141" s="113">
        <f t="shared" si="8"/>
        <v>2520130703</v>
      </c>
      <c r="B141" s="334" t="s">
        <v>215</v>
      </c>
      <c r="C141" s="104">
        <v>41473</v>
      </c>
      <c r="D141" s="45">
        <v>22.5</v>
      </c>
      <c r="F141" s="71">
        <f t="shared" si="5"/>
        <v>6.8580000000000005</v>
      </c>
      <c r="G141" s="71">
        <f t="shared" si="6"/>
        <v>32.254757543273101</v>
      </c>
      <c r="I141" s="325">
        <v>0.47022538973501321</v>
      </c>
      <c r="K141" s="71">
        <f>(9.81*(LN(I141)))+30.6</f>
        <v>23.197931731864216</v>
      </c>
      <c r="N141" s="105">
        <v>28</v>
      </c>
      <c r="O141" s="102">
        <v>26.666666666666668</v>
      </c>
      <c r="P141" s="108" t="s">
        <v>2075</v>
      </c>
      <c r="R141" s="106">
        <v>80</v>
      </c>
      <c r="S141" s="106">
        <f t="shared" si="7"/>
        <v>26.666666666666668</v>
      </c>
    </row>
    <row r="142" spans="1:19" x14ac:dyDescent="0.2">
      <c r="A142" s="113">
        <f t="shared" si="8"/>
        <v>2520130704</v>
      </c>
      <c r="B142" s="334" t="s">
        <v>215</v>
      </c>
      <c r="C142" s="104">
        <v>41480</v>
      </c>
      <c r="D142" s="45">
        <v>22</v>
      </c>
      <c r="F142" s="71">
        <f t="shared" si="5"/>
        <v>6.7056000000000004</v>
      </c>
      <c r="G142" s="71">
        <f t="shared" si="6"/>
        <v>32.57859139610126</v>
      </c>
      <c r="N142" s="105">
        <v>24</v>
      </c>
      <c r="O142" s="102">
        <v>25.555555555555557</v>
      </c>
      <c r="P142" s="108" t="s">
        <v>1834</v>
      </c>
      <c r="R142" s="106">
        <v>78</v>
      </c>
      <c r="S142" s="106">
        <f t="shared" si="7"/>
        <v>25.555555555555557</v>
      </c>
    </row>
    <row r="143" spans="1:19" x14ac:dyDescent="0.2">
      <c r="A143" s="113">
        <f t="shared" si="8"/>
        <v>2520130801</v>
      </c>
      <c r="B143" s="334" t="s">
        <v>215</v>
      </c>
      <c r="C143" s="104">
        <v>41500</v>
      </c>
      <c r="D143" s="45">
        <v>26</v>
      </c>
      <c r="F143" s="71">
        <f t="shared" si="5"/>
        <v>7.9248000000000003</v>
      </c>
      <c r="G143" s="71">
        <f t="shared" si="6"/>
        <v>30.171342036105038</v>
      </c>
      <c r="I143" s="325">
        <v>0.56891466906211474</v>
      </c>
      <c r="K143" s="71">
        <f>(9.81*(LN(I143)))+30.6</f>
        <v>25.066916490285902</v>
      </c>
      <c r="N143" s="105">
        <v>22</v>
      </c>
      <c r="O143" s="102">
        <v>21.666666666666668</v>
      </c>
      <c r="P143" s="108" t="s">
        <v>2076</v>
      </c>
      <c r="R143" s="106">
        <v>71</v>
      </c>
      <c r="S143" s="106">
        <f t="shared" si="7"/>
        <v>21.666666666666668</v>
      </c>
    </row>
    <row r="144" spans="1:19" x14ac:dyDescent="0.2">
      <c r="A144" s="113">
        <f t="shared" si="8"/>
        <v>2520130802</v>
      </c>
      <c r="B144" s="334" t="s">
        <v>215</v>
      </c>
      <c r="C144" s="104">
        <v>41495</v>
      </c>
      <c r="D144" s="45">
        <v>22</v>
      </c>
      <c r="F144" s="71">
        <f t="shared" si="5"/>
        <v>6.7056000000000004</v>
      </c>
      <c r="G144" s="71">
        <f t="shared" si="6"/>
        <v>32.57859139610126</v>
      </c>
      <c r="N144" s="105">
        <v>23</v>
      </c>
      <c r="O144" s="102">
        <v>21.111111111111111</v>
      </c>
      <c r="P144" s="108" t="s">
        <v>2077</v>
      </c>
      <c r="R144" s="106">
        <v>70</v>
      </c>
      <c r="S144" s="106">
        <f t="shared" si="7"/>
        <v>21.111111111111111</v>
      </c>
    </row>
    <row r="145" spans="1:19" x14ac:dyDescent="0.2">
      <c r="A145" s="113">
        <f t="shared" si="8"/>
        <v>2520130803</v>
      </c>
      <c r="B145" s="334" t="s">
        <v>215</v>
      </c>
      <c r="C145" s="104">
        <v>41503</v>
      </c>
      <c r="D145" s="45">
        <v>23</v>
      </c>
      <c r="F145" s="71">
        <f t="shared" si="5"/>
        <v>7.0104000000000006</v>
      </c>
      <c r="G145" s="71">
        <f t="shared" si="6"/>
        <v>31.938041497455547</v>
      </c>
      <c r="I145" s="325">
        <v>1.0333348070720045</v>
      </c>
      <c r="K145" s="71">
        <f>(9.81*(LN(I145)))+30.6</f>
        <v>30.921682152892949</v>
      </c>
      <c r="N145" s="105">
        <v>24</v>
      </c>
      <c r="O145" s="102">
        <v>28.888888888888889</v>
      </c>
      <c r="P145" s="108" t="s">
        <v>550</v>
      </c>
      <c r="R145" s="106">
        <v>84</v>
      </c>
      <c r="S145" s="106">
        <f t="shared" si="7"/>
        <v>28.888888888888889</v>
      </c>
    </row>
    <row r="146" spans="1:19" x14ac:dyDescent="0.2">
      <c r="A146" s="113">
        <f t="shared" si="8"/>
        <v>2520130804</v>
      </c>
      <c r="B146" s="334" t="s">
        <v>215</v>
      </c>
      <c r="C146" s="104">
        <v>41510</v>
      </c>
      <c r="D146" s="45">
        <v>24.5</v>
      </c>
      <c r="E146" s="71">
        <f>AVERAGE(D137:D141,D143:D145)</f>
        <v>22.75</v>
      </c>
      <c r="F146" s="71">
        <f t="shared" si="5"/>
        <v>7.4676</v>
      </c>
      <c r="G146" s="71">
        <f t="shared" si="6"/>
        <v>31.027633525089282</v>
      </c>
      <c r="H146" s="71">
        <f>AVERAGE(G137:G141,G143:G145)</f>
        <v>32.155934293300817</v>
      </c>
      <c r="J146" s="71">
        <f>AVERAGE(I137:I146)</f>
        <v>0.62696718631335102</v>
      </c>
      <c r="L146" s="71">
        <f>AVERAGE(K137:K146)</f>
        <v>25.460891238223873</v>
      </c>
      <c r="M146" s="71">
        <f>AVERAGE(L146,H146)</f>
        <v>28.808412765762345</v>
      </c>
      <c r="N146" s="105">
        <v>24</v>
      </c>
      <c r="O146" s="102">
        <v>22.777777777777779</v>
      </c>
      <c r="P146" s="108" t="s">
        <v>671</v>
      </c>
      <c r="R146" s="106">
        <v>73</v>
      </c>
      <c r="S146" s="106">
        <f t="shared" si="7"/>
        <v>22.777777777777779</v>
      </c>
    </row>
    <row r="147" spans="1:19" x14ac:dyDescent="0.2">
      <c r="A147" s="113">
        <v>2520140601</v>
      </c>
      <c r="B147" s="334" t="s">
        <v>215</v>
      </c>
      <c r="C147" s="104">
        <v>41794</v>
      </c>
      <c r="D147" s="45">
        <v>27</v>
      </c>
      <c r="F147" s="71">
        <f t="shared" si="5"/>
        <v>8.2295999999999996</v>
      </c>
      <c r="G147" s="71">
        <f t="shared" si="6"/>
        <v>29.627503909872214</v>
      </c>
      <c r="N147" s="105">
        <v>19</v>
      </c>
      <c r="O147" s="106">
        <v>23.333333333333332</v>
      </c>
    </row>
    <row r="148" spans="1:19" x14ac:dyDescent="0.2">
      <c r="A148" s="102">
        <v>2520140602</v>
      </c>
      <c r="B148" s="334" t="s">
        <v>215</v>
      </c>
      <c r="C148" s="104">
        <v>41803</v>
      </c>
      <c r="D148" s="45">
        <v>28</v>
      </c>
      <c r="F148" s="71">
        <f t="shared" si="5"/>
        <v>8.5343999999999998</v>
      </c>
      <c r="G148" s="71">
        <f t="shared" si="6"/>
        <v>29.103446157369909</v>
      </c>
      <c r="N148" s="105">
        <v>19</v>
      </c>
      <c r="O148" s="106">
        <v>21.111111111111111</v>
      </c>
    </row>
    <row r="149" spans="1:19" x14ac:dyDescent="0.2">
      <c r="A149" s="102">
        <v>2520140603</v>
      </c>
      <c r="B149" s="334" t="s">
        <v>215</v>
      </c>
      <c r="C149" s="104">
        <v>41808</v>
      </c>
      <c r="D149" s="45">
        <v>22</v>
      </c>
      <c r="F149" s="71">
        <f t="shared" si="5"/>
        <v>6.7056000000000004</v>
      </c>
      <c r="G149" s="71">
        <f t="shared" si="6"/>
        <v>32.57859139610126</v>
      </c>
      <c r="N149" s="105">
        <v>20</v>
      </c>
      <c r="O149" s="106">
        <v>20.555555555555554</v>
      </c>
    </row>
    <row r="150" spans="1:19" x14ac:dyDescent="0.2">
      <c r="A150" s="102">
        <v>2520140604</v>
      </c>
      <c r="B150" s="334" t="s">
        <v>215</v>
      </c>
      <c r="C150" s="104">
        <v>41815</v>
      </c>
      <c r="D150" s="45">
        <v>21</v>
      </c>
      <c r="F150" s="71">
        <f t="shared" si="5"/>
        <v>6.4008000000000003</v>
      </c>
      <c r="G150" s="71">
        <f t="shared" si="6"/>
        <v>33.248944821400073</v>
      </c>
      <c r="N150" s="105">
        <v>22</v>
      </c>
      <c r="O150" s="106">
        <v>16.666666666666668</v>
      </c>
    </row>
    <row r="151" spans="1:19" x14ac:dyDescent="0.2">
      <c r="A151" s="102">
        <v>2520140701</v>
      </c>
      <c r="B151" s="334" t="s">
        <v>215</v>
      </c>
      <c r="C151" s="104">
        <v>41824</v>
      </c>
      <c r="D151" s="45">
        <v>22</v>
      </c>
      <c r="F151" s="71">
        <f t="shared" si="5"/>
        <v>6.7056000000000004</v>
      </c>
      <c r="G151" s="71">
        <f t="shared" si="6"/>
        <v>32.57859139610126</v>
      </c>
      <c r="N151" s="105">
        <v>23</v>
      </c>
      <c r="O151" s="106">
        <v>22.777777777777779</v>
      </c>
    </row>
    <row r="152" spans="1:19" x14ac:dyDescent="0.2">
      <c r="A152" s="102">
        <v>2520140702</v>
      </c>
      <c r="B152" s="334" t="s">
        <v>215</v>
      </c>
      <c r="C152" s="104">
        <v>41837</v>
      </c>
      <c r="D152" s="45">
        <v>19</v>
      </c>
      <c r="F152" s="71">
        <f t="shared" si="5"/>
        <v>5.7911999999999999</v>
      </c>
      <c r="G152" s="71">
        <f t="shared" si="6"/>
        <v>34.691147459206192</v>
      </c>
      <c r="N152" s="105">
        <v>23</v>
      </c>
      <c r="O152" s="106">
        <v>23.888888888888889</v>
      </c>
    </row>
    <row r="153" spans="1:19" x14ac:dyDescent="0.2">
      <c r="A153" s="102">
        <v>2520140703</v>
      </c>
      <c r="B153" s="334" t="s">
        <v>215</v>
      </c>
      <c r="C153" s="104">
        <v>41844</v>
      </c>
      <c r="D153" s="45">
        <v>18</v>
      </c>
      <c r="F153" s="71">
        <f t="shared" si="5"/>
        <v>5.4864000000000006</v>
      </c>
      <c r="G153" s="71">
        <f t="shared" si="6"/>
        <v>35.470256117710861</v>
      </c>
      <c r="N153" s="105">
        <v>22</v>
      </c>
      <c r="O153" s="106">
        <v>21.666666666666668</v>
      </c>
    </row>
    <row r="154" spans="1:19" x14ac:dyDescent="0.2">
      <c r="A154" s="102">
        <v>2520140704</v>
      </c>
      <c r="B154" s="334" t="s">
        <v>215</v>
      </c>
      <c r="C154" s="104">
        <v>41850</v>
      </c>
      <c r="D154" s="45">
        <v>17</v>
      </c>
      <c r="F154" s="71">
        <f t="shared" si="5"/>
        <v>5.1816000000000004</v>
      </c>
      <c r="G154" s="71">
        <f t="shared" si="6"/>
        <v>36.293908861144516</v>
      </c>
      <c r="N154" s="105">
        <v>23</v>
      </c>
      <c r="O154" s="106">
        <v>18.333333333333332</v>
      </c>
    </row>
    <row r="155" spans="1:19" x14ac:dyDescent="0.2">
      <c r="A155" s="102">
        <v>2520140801</v>
      </c>
      <c r="B155" s="334" t="s">
        <v>215</v>
      </c>
      <c r="C155" s="104">
        <v>41857</v>
      </c>
      <c r="D155" s="45">
        <v>23</v>
      </c>
      <c r="F155" s="71">
        <f t="shared" si="5"/>
        <v>7.0104000000000006</v>
      </c>
      <c r="G155" s="71">
        <f t="shared" si="6"/>
        <v>31.938041497455547</v>
      </c>
      <c r="N155" s="105">
        <v>22</v>
      </c>
      <c r="O155" s="106">
        <v>22.777777777777779</v>
      </c>
    </row>
    <row r="156" spans="1:19" x14ac:dyDescent="0.2">
      <c r="A156" s="102">
        <v>2520140802</v>
      </c>
      <c r="B156" s="334" t="s">
        <v>215</v>
      </c>
      <c r="C156" s="104">
        <v>41866</v>
      </c>
      <c r="D156" s="45">
        <v>21</v>
      </c>
      <c r="F156" s="71">
        <f t="shared" si="5"/>
        <v>6.4008000000000003</v>
      </c>
      <c r="G156" s="71">
        <f t="shared" si="6"/>
        <v>33.248944821400073</v>
      </c>
      <c r="N156" s="105">
        <v>22</v>
      </c>
      <c r="O156" s="106">
        <v>21.666666666666668</v>
      </c>
    </row>
    <row r="157" spans="1:19" x14ac:dyDescent="0.2">
      <c r="A157" s="102">
        <v>2520140803</v>
      </c>
      <c r="B157" s="334" t="s">
        <v>215</v>
      </c>
      <c r="C157" s="104">
        <v>41872</v>
      </c>
      <c r="D157" s="45">
        <v>25</v>
      </c>
      <c r="F157" s="71">
        <f t="shared" si="5"/>
        <v>7.62</v>
      </c>
      <c r="G157" s="71">
        <f t="shared" si="6"/>
        <v>30.736512512643824</v>
      </c>
      <c r="N157" s="105">
        <v>23</v>
      </c>
    </row>
    <row r="158" spans="1:19" x14ac:dyDescent="0.2">
      <c r="A158" s="102">
        <v>2520140804</v>
      </c>
      <c r="B158" s="334" t="s">
        <v>215</v>
      </c>
      <c r="C158" s="104">
        <v>41877</v>
      </c>
      <c r="D158" s="45">
        <v>19</v>
      </c>
      <c r="E158" s="71">
        <f>AVERAGE(D147:D158)</f>
        <v>21.833333333333332</v>
      </c>
      <c r="F158" s="71">
        <f t="shared" si="5"/>
        <v>5.7911999999999999</v>
      </c>
      <c r="G158" s="71">
        <f t="shared" si="6"/>
        <v>34.691147459206192</v>
      </c>
      <c r="H158" s="71">
        <f>AVERAGE(G148:G158)</f>
        <v>33.143593863612701</v>
      </c>
      <c r="N158" s="105">
        <v>23</v>
      </c>
      <c r="O158" s="106">
        <v>23.333333333333332</v>
      </c>
    </row>
    <row r="159" spans="1:19" x14ac:dyDescent="0.2">
      <c r="B159" s="334"/>
    </row>
    <row r="160" spans="1:19" x14ac:dyDescent="0.2">
      <c r="B160" s="334"/>
    </row>
    <row r="161" spans="2:2" x14ac:dyDescent="0.2">
      <c r="B161" s="334"/>
    </row>
    <row r="162" spans="2:2" x14ac:dyDescent="0.2">
      <c r="B162" s="334"/>
    </row>
    <row r="163" spans="2:2" x14ac:dyDescent="0.2">
      <c r="B163" s="334"/>
    </row>
    <row r="164" spans="2:2" x14ac:dyDescent="0.2">
      <c r="B164" s="334"/>
    </row>
    <row r="165" spans="2:2" x14ac:dyDescent="0.2">
      <c r="B165" s="334"/>
    </row>
    <row r="166" spans="2:2" x14ac:dyDescent="0.2">
      <c r="B166" s="334"/>
    </row>
    <row r="167" spans="2:2" x14ac:dyDescent="0.2">
      <c r="B167" s="334"/>
    </row>
    <row r="168" spans="2:2" x14ac:dyDescent="0.2">
      <c r="B168" s="334"/>
    </row>
    <row r="169" spans="2:2" x14ac:dyDescent="0.2">
      <c r="B169" s="334"/>
    </row>
    <row r="170" spans="2:2" x14ac:dyDescent="0.2">
      <c r="B170" s="334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7"/>
  <sheetViews>
    <sheetView zoomScale="110" zoomScaleNormal="110" workbookViewId="0">
      <pane xSplit="3" ySplit="1" topLeftCell="D87" activePane="bottomRight" state="frozen"/>
      <selection pane="topRight" activeCell="D1" sqref="D1"/>
      <selection pane="bottomLeft" activeCell="A2" sqref="A2"/>
      <selection pane="bottomRight" activeCell="H100" sqref="H100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9.140625" style="37"/>
    <col min="4" max="13" width="9.140625" style="39"/>
    <col min="14" max="14" width="15" style="39" bestFit="1" customWidth="1"/>
    <col min="15" max="15" width="12.140625" style="37" bestFit="1" customWidth="1"/>
    <col min="16" max="16" width="44.57031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9" t="s">
        <v>334</v>
      </c>
      <c r="G1" s="69" t="s">
        <v>278</v>
      </c>
      <c r="H1" s="69" t="s">
        <v>279</v>
      </c>
      <c r="I1" s="68" t="s">
        <v>177</v>
      </c>
      <c r="J1" s="68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8" t="s">
        <v>264</v>
      </c>
      <c r="Q1" s="204" t="s">
        <v>294</v>
      </c>
      <c r="R1" s="206" t="s">
        <v>635</v>
      </c>
      <c r="S1" s="207" t="s">
        <v>279</v>
      </c>
      <c r="T1" s="206" t="s">
        <v>643</v>
      </c>
    </row>
    <row r="2" spans="1:20" ht="15" x14ac:dyDescent="0.25">
      <c r="A2" s="37">
        <v>6420020701</v>
      </c>
      <c r="B2" s="37" t="s">
        <v>191</v>
      </c>
      <c r="C2" s="38">
        <v>37448</v>
      </c>
      <c r="D2" s="37">
        <v>16</v>
      </c>
      <c r="E2" s="37"/>
      <c r="F2" s="39">
        <f t="shared" ref="F2:F65" si="0">D2*0.3048</f>
        <v>4.8768000000000002</v>
      </c>
      <c r="G2" s="39">
        <f t="shared" ref="G2:G65" si="1" xml:space="preserve"> 60-(14.41*(LN(F2)))</f>
        <v>37.167509661519347</v>
      </c>
      <c r="H2" s="37"/>
      <c r="Q2" s="203">
        <v>2006</v>
      </c>
      <c r="R2" s="205">
        <v>12.727272727272727</v>
      </c>
      <c r="S2" s="205">
        <v>41.042675074229273</v>
      </c>
      <c r="T2" s="205">
        <v>1.004</v>
      </c>
    </row>
    <row r="3" spans="1:20" ht="15" x14ac:dyDescent="0.25">
      <c r="A3" s="37">
        <v>6420020702</v>
      </c>
      <c r="B3" s="37" t="s">
        <v>191</v>
      </c>
      <c r="C3" s="38">
        <v>37456</v>
      </c>
      <c r="D3" s="37">
        <v>15</v>
      </c>
      <c r="E3" s="37"/>
      <c r="F3" s="39">
        <f t="shared" si="0"/>
        <v>4.5720000000000001</v>
      </c>
      <c r="G3" s="39">
        <f t="shared" si="1"/>
        <v>38.097509751111744</v>
      </c>
      <c r="H3" s="37"/>
      <c r="Q3" s="203">
        <v>2007</v>
      </c>
      <c r="R3" s="205">
        <v>13.111111111111111</v>
      </c>
      <c r="S3" s="205">
        <v>40.205791436414998</v>
      </c>
      <c r="T3" s="205">
        <v>1.1533333333333335</v>
      </c>
    </row>
    <row r="4" spans="1:20" ht="15" x14ac:dyDescent="0.25">
      <c r="A4" s="37">
        <v>6420020801</v>
      </c>
      <c r="B4" s="37" t="s">
        <v>191</v>
      </c>
      <c r="C4" s="38">
        <v>37474</v>
      </c>
      <c r="D4" s="37">
        <v>17</v>
      </c>
      <c r="E4" s="37"/>
      <c r="F4" s="39">
        <f t="shared" si="0"/>
        <v>5.1816000000000004</v>
      </c>
      <c r="G4" s="39">
        <f t="shared" si="1"/>
        <v>36.293908861144516</v>
      </c>
      <c r="H4" s="37"/>
      <c r="Q4" s="203">
        <v>2008</v>
      </c>
      <c r="R4" s="205">
        <v>12</v>
      </c>
      <c r="S4" s="205">
        <v>41.338112956760732</v>
      </c>
      <c r="T4" s="205">
        <v>0.39</v>
      </c>
    </row>
    <row r="5" spans="1:20" ht="15" x14ac:dyDescent="0.25">
      <c r="A5" s="37">
        <v>6420020901</v>
      </c>
      <c r="B5" s="37" t="s">
        <v>191</v>
      </c>
      <c r="C5" s="38">
        <v>37506</v>
      </c>
      <c r="D5" s="37">
        <v>16.5</v>
      </c>
      <c r="E5" s="37"/>
      <c r="F5" s="39">
        <f t="shared" si="0"/>
        <v>5.0292000000000003</v>
      </c>
      <c r="G5" s="39">
        <f t="shared" si="1"/>
        <v>36.724090060131431</v>
      </c>
      <c r="H5" s="37"/>
      <c r="Q5" s="203">
        <v>2009</v>
      </c>
      <c r="R5" s="205">
        <v>12.5</v>
      </c>
      <c r="S5" s="205">
        <v>40.882411052402873</v>
      </c>
      <c r="T5" s="205">
        <v>1.0799999999999998</v>
      </c>
    </row>
    <row r="6" spans="1:20" ht="15" x14ac:dyDescent="0.25">
      <c r="A6" s="37">
        <v>6420020902</v>
      </c>
      <c r="B6" s="37" t="s">
        <v>191</v>
      </c>
      <c r="C6" s="38">
        <v>37518</v>
      </c>
      <c r="D6" s="37">
        <v>14.5</v>
      </c>
      <c r="E6" s="37"/>
      <c r="F6" s="39">
        <f t="shared" si="0"/>
        <v>4.4196</v>
      </c>
      <c r="G6" s="39">
        <f t="shared" si="1"/>
        <v>38.586031110758313</v>
      </c>
      <c r="H6" s="37"/>
      <c r="Q6" s="203">
        <v>2010</v>
      </c>
      <c r="R6" s="205">
        <v>14.272727272727273</v>
      </c>
      <c r="S6" s="205">
        <v>38.934862871798678</v>
      </c>
      <c r="T6" s="205">
        <v>1.1883333333333335</v>
      </c>
    </row>
    <row r="7" spans="1:20" ht="15" x14ac:dyDescent="0.25">
      <c r="A7" s="37">
        <v>6420020903</v>
      </c>
      <c r="B7" s="37" t="s">
        <v>191</v>
      </c>
      <c r="C7" s="38">
        <v>37528</v>
      </c>
      <c r="D7" s="37">
        <v>15</v>
      </c>
      <c r="F7" s="39">
        <f t="shared" si="0"/>
        <v>4.5720000000000001</v>
      </c>
      <c r="G7" s="39">
        <f t="shared" si="1"/>
        <v>38.097509751111744</v>
      </c>
      <c r="Q7" s="203">
        <v>2011</v>
      </c>
      <c r="R7" s="205">
        <v>10.833333333333334</v>
      </c>
      <c r="S7" s="205">
        <v>42.951539635384712</v>
      </c>
      <c r="T7" s="205">
        <v>1.5</v>
      </c>
    </row>
    <row r="8" spans="1:20" ht="15" x14ac:dyDescent="0.25">
      <c r="A8" s="37">
        <v>6420050601</v>
      </c>
      <c r="B8" s="37" t="s">
        <v>191</v>
      </c>
      <c r="C8" s="38">
        <v>38504</v>
      </c>
      <c r="D8" s="39">
        <v>16</v>
      </c>
      <c r="E8" s="29"/>
      <c r="F8" s="39">
        <f t="shared" si="0"/>
        <v>4.8768000000000002</v>
      </c>
      <c r="G8" s="39">
        <f t="shared" si="1"/>
        <v>37.167509661519347</v>
      </c>
      <c r="H8" s="29"/>
      <c r="I8" s="30">
        <v>0.88</v>
      </c>
      <c r="J8" s="30"/>
      <c r="K8" s="39">
        <f>(9.81*(LN(I8)))+30.6</f>
        <v>29.34595462548803</v>
      </c>
      <c r="L8" s="30"/>
      <c r="M8" s="30"/>
      <c r="N8" s="39">
        <v>21</v>
      </c>
      <c r="Q8" s="203">
        <v>2012</v>
      </c>
      <c r="R8" s="205">
        <v>12.916666666666666</v>
      </c>
      <c r="S8" s="205">
        <v>40.285458954552361</v>
      </c>
      <c r="T8" s="205">
        <v>2.2716666666666665</v>
      </c>
    </row>
    <row r="9" spans="1:20" ht="15" x14ac:dyDescent="0.25">
      <c r="A9" s="37">
        <v>6420050602</v>
      </c>
      <c r="B9" s="37" t="s">
        <v>191</v>
      </c>
      <c r="C9" s="38">
        <v>38520</v>
      </c>
      <c r="D9" s="39">
        <v>15</v>
      </c>
      <c r="E9" s="29"/>
      <c r="F9" s="39">
        <f t="shared" si="0"/>
        <v>4.5720000000000001</v>
      </c>
      <c r="G9" s="39">
        <f t="shared" si="1"/>
        <v>38.097509751111744</v>
      </c>
      <c r="H9" s="29"/>
      <c r="I9" s="30"/>
      <c r="J9" s="30"/>
      <c r="K9" s="30"/>
      <c r="L9" s="30"/>
      <c r="M9" s="30"/>
      <c r="N9" s="39">
        <v>20</v>
      </c>
      <c r="Q9" s="356">
        <v>2013</v>
      </c>
      <c r="R9" s="39">
        <v>12.9</v>
      </c>
      <c r="S9" s="39">
        <v>40.453378652034964</v>
      </c>
      <c r="T9" s="39">
        <v>2.9084311142869335</v>
      </c>
    </row>
    <row r="10" spans="1:20" x14ac:dyDescent="0.2">
      <c r="A10" s="37">
        <v>6420050603</v>
      </c>
      <c r="B10" s="37" t="s">
        <v>191</v>
      </c>
      <c r="C10" s="38">
        <v>38532</v>
      </c>
      <c r="D10" s="39">
        <v>17</v>
      </c>
      <c r="E10" s="29"/>
      <c r="F10" s="39">
        <f t="shared" si="0"/>
        <v>5.1816000000000004</v>
      </c>
      <c r="G10" s="39">
        <f t="shared" si="1"/>
        <v>36.293908861144516</v>
      </c>
      <c r="H10" s="29"/>
      <c r="I10" s="30">
        <v>7.0000000000000007E-2</v>
      </c>
      <c r="J10" s="30"/>
      <c r="K10" s="39">
        <f>(9.81*(LN(I10)))+30.6</f>
        <v>4.5126590376894491</v>
      </c>
      <c r="L10" s="30"/>
      <c r="M10" s="30"/>
      <c r="N10" s="39">
        <v>25</v>
      </c>
    </row>
    <row r="11" spans="1:20" x14ac:dyDescent="0.2">
      <c r="A11" s="37">
        <v>6420050701</v>
      </c>
      <c r="B11" s="37" t="s">
        <v>191</v>
      </c>
      <c r="C11" s="38">
        <v>38546</v>
      </c>
      <c r="D11" s="39">
        <v>10</v>
      </c>
      <c r="E11" s="29"/>
      <c r="F11" s="39">
        <f t="shared" si="0"/>
        <v>3.048</v>
      </c>
      <c r="G11" s="39">
        <f t="shared" si="1"/>
        <v>43.940261958950401</v>
      </c>
      <c r="H11" s="29"/>
      <c r="I11" s="30"/>
      <c r="J11" s="30"/>
      <c r="K11" s="30"/>
      <c r="L11" s="30"/>
      <c r="M11" s="30"/>
      <c r="N11" s="39">
        <v>26</v>
      </c>
    </row>
    <row r="12" spans="1:20" x14ac:dyDescent="0.2">
      <c r="A12" s="37">
        <v>6420050801</v>
      </c>
      <c r="B12" s="37" t="s">
        <v>191</v>
      </c>
      <c r="C12" s="38">
        <v>38565</v>
      </c>
      <c r="D12" s="39">
        <v>14</v>
      </c>
      <c r="E12" s="29"/>
      <c r="F12" s="39">
        <f t="shared" si="0"/>
        <v>4.2671999999999999</v>
      </c>
      <c r="G12" s="39">
        <f t="shared" si="1"/>
        <v>39.091697029238723</v>
      </c>
      <c r="H12" s="29"/>
      <c r="I12" s="30">
        <v>0.02</v>
      </c>
      <c r="J12" s="30"/>
      <c r="K12" s="39">
        <f>(9.81*(LN(I12)))+30.6</f>
        <v>-7.776945683250112</v>
      </c>
      <c r="L12" s="30"/>
      <c r="M12" s="30"/>
      <c r="N12" s="39">
        <v>23</v>
      </c>
    </row>
    <row r="13" spans="1:20" x14ac:dyDescent="0.2">
      <c r="A13" s="37">
        <v>6420050802</v>
      </c>
      <c r="B13" s="37" t="s">
        <v>191</v>
      </c>
      <c r="C13" s="38">
        <v>38588</v>
      </c>
      <c r="D13" s="39">
        <v>14</v>
      </c>
      <c r="E13" s="29"/>
      <c r="F13" s="39">
        <f t="shared" si="0"/>
        <v>4.2671999999999999</v>
      </c>
      <c r="G13" s="39">
        <f t="shared" si="1"/>
        <v>39.091697029238723</v>
      </c>
      <c r="H13" s="29"/>
      <c r="I13" s="30">
        <v>0.03</v>
      </c>
      <c r="J13" s="30"/>
      <c r="K13" s="39">
        <f>(9.81*(LN(I13)))+30.6</f>
        <v>-3.7993329727090241</v>
      </c>
      <c r="L13" s="30"/>
      <c r="M13" s="30"/>
      <c r="N13" s="39">
        <v>20</v>
      </c>
    </row>
    <row r="14" spans="1:20" x14ac:dyDescent="0.2">
      <c r="A14" s="37">
        <v>6420050901</v>
      </c>
      <c r="B14" s="37" t="s">
        <v>191</v>
      </c>
      <c r="C14" s="38">
        <v>38602</v>
      </c>
      <c r="D14" s="39">
        <v>14</v>
      </c>
      <c r="E14" s="29"/>
      <c r="F14" s="39">
        <f t="shared" si="0"/>
        <v>4.2671999999999999</v>
      </c>
      <c r="G14" s="39">
        <f t="shared" si="1"/>
        <v>39.091697029238723</v>
      </c>
      <c r="H14" s="29"/>
      <c r="I14" s="30"/>
      <c r="J14" s="30"/>
      <c r="K14" s="30"/>
      <c r="L14" s="30"/>
      <c r="M14" s="30"/>
      <c r="N14" s="39">
        <v>21</v>
      </c>
    </row>
    <row r="15" spans="1:20" x14ac:dyDescent="0.2">
      <c r="A15" s="37">
        <v>6420050902</v>
      </c>
      <c r="B15" s="37" t="s">
        <v>191</v>
      </c>
      <c r="C15" s="38">
        <v>38618</v>
      </c>
      <c r="D15" s="39">
        <v>14</v>
      </c>
      <c r="F15" s="39">
        <f t="shared" si="0"/>
        <v>4.2671999999999999</v>
      </c>
      <c r="G15" s="39">
        <f t="shared" si="1"/>
        <v>39.091697029238723</v>
      </c>
      <c r="I15" s="30">
        <v>0.03</v>
      </c>
      <c r="K15" s="39">
        <f>(9.81*(LN(I15)))+30.6</f>
        <v>-3.7993329727090241</v>
      </c>
      <c r="M15" s="31"/>
      <c r="N15" s="39">
        <v>18</v>
      </c>
    </row>
    <row r="16" spans="1:20" x14ac:dyDescent="0.2">
      <c r="A16" s="37">
        <v>6420060601</v>
      </c>
      <c r="B16" s="37" t="s">
        <v>191</v>
      </c>
      <c r="C16" s="38">
        <v>38882</v>
      </c>
      <c r="D16" s="39">
        <v>18</v>
      </c>
      <c r="F16" s="39">
        <f t="shared" si="0"/>
        <v>5.4864000000000006</v>
      </c>
      <c r="G16" s="39">
        <f t="shared" si="1"/>
        <v>35.470256117710861</v>
      </c>
      <c r="N16" s="39">
        <v>18</v>
      </c>
      <c r="P16" s="37" t="s">
        <v>462</v>
      </c>
    </row>
    <row r="17" spans="1:18" x14ac:dyDescent="0.2">
      <c r="A17" s="37">
        <v>6420060602</v>
      </c>
      <c r="B17" s="37" t="s">
        <v>191</v>
      </c>
      <c r="C17" s="38">
        <v>38890</v>
      </c>
      <c r="D17" s="39">
        <v>18</v>
      </c>
      <c r="F17" s="39">
        <f t="shared" si="0"/>
        <v>5.4864000000000006</v>
      </c>
      <c r="G17" s="39">
        <f t="shared" si="1"/>
        <v>35.470256117710861</v>
      </c>
      <c r="I17" s="37">
        <v>1.82</v>
      </c>
      <c r="K17" s="39">
        <f t="shared" ref="K17:K45" si="2">(9.81*(LN(I17)))+30.6</f>
        <v>36.474586075680186</v>
      </c>
      <c r="N17" s="39">
        <v>22</v>
      </c>
      <c r="P17" s="37" t="s">
        <v>463</v>
      </c>
    </row>
    <row r="18" spans="1:18" x14ac:dyDescent="0.2">
      <c r="A18" s="37">
        <v>6420060603</v>
      </c>
      <c r="B18" s="37" t="s">
        <v>191</v>
      </c>
      <c r="C18" s="38">
        <v>38896</v>
      </c>
      <c r="D18" s="39">
        <v>18</v>
      </c>
      <c r="F18" s="39">
        <f t="shared" si="0"/>
        <v>5.4864000000000006</v>
      </c>
      <c r="G18" s="39">
        <f t="shared" si="1"/>
        <v>35.470256117710861</v>
      </c>
      <c r="I18" s="37">
        <v>2.2200000000000002</v>
      </c>
      <c r="K18" s="39">
        <f t="shared" si="2"/>
        <v>38.423545591623885</v>
      </c>
      <c r="N18" s="39">
        <v>21</v>
      </c>
      <c r="P18" s="37" t="s">
        <v>464</v>
      </c>
    </row>
    <row r="19" spans="1:18" x14ac:dyDescent="0.2">
      <c r="A19" s="37">
        <v>6420060701</v>
      </c>
      <c r="B19" s="37" t="s">
        <v>191</v>
      </c>
      <c r="C19" s="38">
        <v>38904</v>
      </c>
      <c r="D19" s="39">
        <v>9</v>
      </c>
      <c r="F19" s="39">
        <f t="shared" si="0"/>
        <v>2.7432000000000003</v>
      </c>
      <c r="G19" s="39">
        <f t="shared" si="1"/>
        <v>45.458506989579675</v>
      </c>
      <c r="I19" s="37">
        <v>0.05</v>
      </c>
      <c r="K19" s="39">
        <f t="shared" si="2"/>
        <v>1.2118663964353509</v>
      </c>
      <c r="N19" s="39">
        <v>21</v>
      </c>
      <c r="P19" s="37" t="s">
        <v>465</v>
      </c>
    </row>
    <row r="20" spans="1:18" x14ac:dyDescent="0.2">
      <c r="A20" s="37">
        <v>6420060702</v>
      </c>
      <c r="B20" s="37" t="s">
        <v>191</v>
      </c>
      <c r="C20" s="38">
        <v>38911</v>
      </c>
      <c r="D20" s="39">
        <v>9</v>
      </c>
      <c r="F20" s="39">
        <f t="shared" si="0"/>
        <v>2.7432000000000003</v>
      </c>
      <c r="G20" s="39">
        <f t="shared" si="1"/>
        <v>45.458506989579675</v>
      </c>
      <c r="I20" s="37">
        <v>1.98</v>
      </c>
      <c r="K20" s="39">
        <f t="shared" si="2"/>
        <v>37.301180046570217</v>
      </c>
      <c r="N20" s="39">
        <v>23</v>
      </c>
      <c r="P20" s="37" t="s">
        <v>465</v>
      </c>
    </row>
    <row r="21" spans="1:18" x14ac:dyDescent="0.2">
      <c r="A21" s="37">
        <v>6420060703</v>
      </c>
      <c r="B21" s="37" t="s">
        <v>191</v>
      </c>
      <c r="C21" s="38">
        <v>38919</v>
      </c>
      <c r="D21" s="39">
        <v>8</v>
      </c>
      <c r="F21" s="39">
        <f t="shared" si="0"/>
        <v>2.4384000000000001</v>
      </c>
      <c r="G21" s="39">
        <f t="shared" si="1"/>
        <v>47.155760533388161</v>
      </c>
      <c r="I21" s="37">
        <v>1.4</v>
      </c>
      <c r="K21" s="39">
        <f t="shared" si="2"/>
        <v>33.9007926412541</v>
      </c>
      <c r="N21" s="39">
        <v>24</v>
      </c>
      <c r="P21" s="37" t="s">
        <v>469</v>
      </c>
    </row>
    <row r="22" spans="1:18" x14ac:dyDescent="0.2">
      <c r="A22" s="37">
        <v>6420060704</v>
      </c>
      <c r="B22" s="37" t="s">
        <v>191</v>
      </c>
      <c r="C22" s="38">
        <v>38923</v>
      </c>
      <c r="D22" s="39">
        <v>10</v>
      </c>
      <c r="F22" s="39">
        <f t="shared" si="0"/>
        <v>3.048</v>
      </c>
      <c r="G22" s="39">
        <f t="shared" si="1"/>
        <v>43.940261958950401</v>
      </c>
      <c r="I22" s="37">
        <v>0.13</v>
      </c>
      <c r="K22" s="39">
        <f t="shared" si="2"/>
        <v>10.585433672154501</v>
      </c>
      <c r="N22" s="39">
        <v>24</v>
      </c>
      <c r="O22" s="37">
        <v>21.1</v>
      </c>
      <c r="P22" s="37" t="s">
        <v>466</v>
      </c>
      <c r="Q22" s="37">
        <v>70</v>
      </c>
      <c r="R22" s="37">
        <f>(Q22-32)/1.8</f>
        <v>21.111111111111111</v>
      </c>
    </row>
    <row r="23" spans="1:18" x14ac:dyDescent="0.2">
      <c r="A23" s="37">
        <v>6420060801</v>
      </c>
      <c r="B23" s="37" t="s">
        <v>191</v>
      </c>
      <c r="C23" s="38">
        <v>38932</v>
      </c>
      <c r="D23" s="39">
        <v>13</v>
      </c>
      <c r="F23" s="39">
        <f t="shared" si="0"/>
        <v>3.9624000000000001</v>
      </c>
      <c r="G23" s="39">
        <f t="shared" si="1"/>
        <v>40.159592907973853</v>
      </c>
      <c r="I23" s="37">
        <v>0.1</v>
      </c>
      <c r="K23" s="39">
        <f t="shared" si="2"/>
        <v>8.0116402377284146</v>
      </c>
      <c r="N23" s="39">
        <v>24</v>
      </c>
      <c r="O23" s="37">
        <v>23.9</v>
      </c>
      <c r="P23" s="37" t="s">
        <v>425</v>
      </c>
      <c r="Q23" s="37">
        <v>75</v>
      </c>
      <c r="R23" s="37">
        <f>(Q23-32)/1.8</f>
        <v>23.888888888888889</v>
      </c>
    </row>
    <row r="24" spans="1:18" x14ac:dyDescent="0.2">
      <c r="A24" s="37">
        <v>6420060802</v>
      </c>
      <c r="B24" s="37" t="s">
        <v>191</v>
      </c>
      <c r="C24" s="38">
        <v>38940</v>
      </c>
      <c r="D24" s="39">
        <v>13</v>
      </c>
      <c r="F24" s="39">
        <f t="shared" si="0"/>
        <v>3.9624000000000001</v>
      </c>
      <c r="G24" s="39">
        <f t="shared" si="1"/>
        <v>40.159592907973853</v>
      </c>
      <c r="I24" s="37">
        <v>2.17</v>
      </c>
      <c r="K24" s="39">
        <f t="shared" si="2"/>
        <v>38.200073513688736</v>
      </c>
      <c r="N24" s="39">
        <v>23</v>
      </c>
      <c r="O24" s="37">
        <v>14.4</v>
      </c>
      <c r="P24" s="37" t="s">
        <v>420</v>
      </c>
      <c r="Q24" s="37">
        <v>58</v>
      </c>
      <c r="R24" s="37">
        <f t="shared" ref="R24:R65" si="3">(Q24-32)/1.8</f>
        <v>14.444444444444445</v>
      </c>
    </row>
    <row r="25" spans="1:18" x14ac:dyDescent="0.2">
      <c r="A25" s="37">
        <v>6420060803</v>
      </c>
      <c r="B25" s="37" t="s">
        <v>191</v>
      </c>
      <c r="C25" s="38">
        <v>38947</v>
      </c>
      <c r="D25" s="39">
        <v>13</v>
      </c>
      <c r="F25" s="39">
        <f t="shared" si="0"/>
        <v>3.9624000000000001</v>
      </c>
      <c r="G25" s="39">
        <f t="shared" si="1"/>
        <v>40.159592907973853</v>
      </c>
      <c r="I25" s="37">
        <v>0.12</v>
      </c>
      <c r="K25" s="39">
        <f t="shared" si="2"/>
        <v>9.8002147098771069</v>
      </c>
      <c r="N25" s="39">
        <v>22</v>
      </c>
      <c r="O25" s="37">
        <v>20</v>
      </c>
      <c r="P25" s="37" t="s">
        <v>425</v>
      </c>
      <c r="Q25" s="37">
        <v>68</v>
      </c>
      <c r="R25" s="37">
        <f t="shared" si="3"/>
        <v>20</v>
      </c>
    </row>
    <row r="26" spans="1:18" x14ac:dyDescent="0.2">
      <c r="A26" s="37">
        <v>6420060804</v>
      </c>
      <c r="B26" s="37" t="s">
        <v>191</v>
      </c>
      <c r="C26" s="38">
        <v>38955</v>
      </c>
      <c r="D26" s="39">
        <v>11</v>
      </c>
      <c r="E26" s="39">
        <f>AVERAGE(D16:D26)</f>
        <v>12.727272727272727</v>
      </c>
      <c r="F26" s="39">
        <f t="shared" si="0"/>
        <v>3.3528000000000002</v>
      </c>
      <c r="G26" s="39">
        <f t="shared" si="1"/>
        <v>42.566842267970074</v>
      </c>
      <c r="H26" s="39">
        <f>AVERAGE(G16:G26)</f>
        <v>41.042675074229273</v>
      </c>
      <c r="I26" s="37">
        <v>0.05</v>
      </c>
      <c r="J26" s="39">
        <f>AVERAGE(I16:I26)</f>
        <v>1.004</v>
      </c>
      <c r="K26" s="39">
        <f t="shared" si="2"/>
        <v>1.2118663964353509</v>
      </c>
      <c r="L26" s="39">
        <f>AVERAGE(K16:K26)</f>
        <v>21.512119928144784</v>
      </c>
      <c r="M26" s="31">
        <f>AVERAGE(H26,L26)</f>
        <v>31.277397501187028</v>
      </c>
      <c r="N26" s="39">
        <v>20</v>
      </c>
      <c r="O26" s="37">
        <v>15.6</v>
      </c>
      <c r="P26" s="37" t="s">
        <v>468</v>
      </c>
      <c r="Q26" s="37">
        <v>60</v>
      </c>
      <c r="R26" s="37">
        <f t="shared" si="3"/>
        <v>15.555555555555555</v>
      </c>
    </row>
    <row r="27" spans="1:18" x14ac:dyDescent="0.2">
      <c r="A27" s="37">
        <v>6420070501</v>
      </c>
      <c r="B27" s="37" t="s">
        <v>191</v>
      </c>
      <c r="C27" s="38">
        <v>39230</v>
      </c>
      <c r="D27" s="39">
        <v>12</v>
      </c>
      <c r="F27" s="39">
        <f t="shared" si="0"/>
        <v>3.6576000000000004</v>
      </c>
      <c r="G27" s="39">
        <f t="shared" si="1"/>
        <v>41.313008325549511</v>
      </c>
      <c r="I27" s="39">
        <v>1.32</v>
      </c>
      <c r="K27" s="39">
        <f t="shared" si="2"/>
        <v>33.323567336029122</v>
      </c>
      <c r="N27" s="39">
        <v>15</v>
      </c>
      <c r="O27" s="37">
        <v>15.6</v>
      </c>
      <c r="P27" s="37" t="s">
        <v>840</v>
      </c>
      <c r="Q27" s="37">
        <v>60</v>
      </c>
      <c r="R27" s="37">
        <f t="shared" si="3"/>
        <v>15.555555555555555</v>
      </c>
    </row>
    <row r="28" spans="1:18" x14ac:dyDescent="0.2">
      <c r="A28" s="37">
        <v>6420070601</v>
      </c>
      <c r="B28" s="37" t="s">
        <v>191</v>
      </c>
      <c r="C28" s="38">
        <v>39239</v>
      </c>
      <c r="D28" s="39">
        <v>9</v>
      </c>
      <c r="F28" s="39">
        <f t="shared" si="0"/>
        <v>2.7432000000000003</v>
      </c>
      <c r="G28" s="39">
        <f t="shared" si="1"/>
        <v>45.458506989579675</v>
      </c>
      <c r="I28" s="37">
        <v>4.71</v>
      </c>
      <c r="K28" s="39">
        <f t="shared" si="2"/>
        <v>45.802438377757881</v>
      </c>
      <c r="N28" s="39">
        <v>17</v>
      </c>
      <c r="O28" s="37">
        <v>10</v>
      </c>
      <c r="P28" s="37" t="s">
        <v>841</v>
      </c>
      <c r="Q28" s="37">
        <v>50</v>
      </c>
      <c r="R28" s="37">
        <f t="shared" si="3"/>
        <v>10</v>
      </c>
    </row>
    <row r="29" spans="1:18" x14ac:dyDescent="0.2">
      <c r="A29" s="37">
        <v>6420070602</v>
      </c>
      <c r="B29" s="37" t="s">
        <v>191</v>
      </c>
      <c r="C29" s="38">
        <v>39246</v>
      </c>
      <c r="D29" s="39">
        <v>13</v>
      </c>
      <c r="F29" s="39">
        <f t="shared" si="0"/>
        <v>3.9624000000000001</v>
      </c>
      <c r="G29" s="39">
        <f t="shared" si="1"/>
        <v>40.159592907973853</v>
      </c>
      <c r="I29" s="37">
        <v>2.08</v>
      </c>
      <c r="K29" s="39">
        <f t="shared" si="2"/>
        <v>37.784529037326756</v>
      </c>
      <c r="N29" s="39">
        <v>23</v>
      </c>
      <c r="O29" s="37">
        <v>18.3</v>
      </c>
      <c r="P29" s="37" t="s">
        <v>462</v>
      </c>
      <c r="Q29" s="37">
        <v>65</v>
      </c>
      <c r="R29" s="37">
        <f t="shared" si="3"/>
        <v>18.333333333333332</v>
      </c>
    </row>
    <row r="30" spans="1:18" x14ac:dyDescent="0.2">
      <c r="A30" s="37">
        <v>6420070603</v>
      </c>
      <c r="B30" s="37" t="s">
        <v>191</v>
      </c>
      <c r="C30" s="38">
        <v>39254</v>
      </c>
      <c r="D30" s="39">
        <v>14</v>
      </c>
      <c r="F30" s="39">
        <f t="shared" si="0"/>
        <v>4.2671999999999999</v>
      </c>
      <c r="G30" s="39">
        <f t="shared" si="1"/>
        <v>39.091697029238723</v>
      </c>
      <c r="I30" s="37">
        <v>1.85</v>
      </c>
      <c r="K30" s="39">
        <f t="shared" si="2"/>
        <v>36.634971119475196</v>
      </c>
      <c r="N30" s="39">
        <v>23</v>
      </c>
      <c r="O30" s="37">
        <v>14.4</v>
      </c>
      <c r="P30" s="37" t="s">
        <v>842</v>
      </c>
      <c r="Q30" s="37">
        <v>58</v>
      </c>
      <c r="R30" s="37">
        <f t="shared" si="3"/>
        <v>14.444444444444445</v>
      </c>
    </row>
    <row r="31" spans="1:18" x14ac:dyDescent="0.2">
      <c r="A31" s="37">
        <v>6420070701</v>
      </c>
      <c r="B31" s="37" t="s">
        <v>191</v>
      </c>
      <c r="C31" s="38">
        <v>39264</v>
      </c>
      <c r="D31" s="39">
        <v>14</v>
      </c>
      <c r="F31" s="39">
        <f t="shared" si="0"/>
        <v>4.2671999999999999</v>
      </c>
      <c r="G31" s="39">
        <f t="shared" si="1"/>
        <v>39.091697029238723</v>
      </c>
      <c r="I31" s="37">
        <v>0.08</v>
      </c>
      <c r="K31" s="39">
        <f t="shared" si="2"/>
        <v>5.8226019993360119</v>
      </c>
      <c r="N31" s="39">
        <v>22</v>
      </c>
      <c r="O31" s="37">
        <v>12.8</v>
      </c>
      <c r="P31" s="37" t="s">
        <v>843</v>
      </c>
      <c r="Q31" s="37">
        <v>55</v>
      </c>
      <c r="R31" s="37">
        <f t="shared" si="3"/>
        <v>12.777777777777777</v>
      </c>
    </row>
    <row r="32" spans="1:18" x14ac:dyDescent="0.2">
      <c r="A32" s="37">
        <v>6420070702</v>
      </c>
      <c r="B32" s="37" t="s">
        <v>191</v>
      </c>
      <c r="C32" s="38">
        <v>39271</v>
      </c>
      <c r="D32" s="39">
        <v>12</v>
      </c>
      <c r="F32" s="39">
        <f t="shared" si="0"/>
        <v>3.6576000000000004</v>
      </c>
      <c r="G32" s="39">
        <f t="shared" si="1"/>
        <v>41.313008325549511</v>
      </c>
      <c r="I32" s="37">
        <v>0.06</v>
      </c>
      <c r="K32" s="39">
        <f t="shared" si="2"/>
        <v>3.0004408685840431</v>
      </c>
      <c r="N32" s="39">
        <v>25</v>
      </c>
      <c r="O32" s="37">
        <v>28.9</v>
      </c>
      <c r="P32" s="37" t="s">
        <v>844</v>
      </c>
      <c r="Q32" s="37">
        <v>84</v>
      </c>
      <c r="R32" s="37">
        <f t="shared" si="3"/>
        <v>28.888888888888889</v>
      </c>
    </row>
    <row r="33" spans="1:18" x14ac:dyDescent="0.2">
      <c r="A33" s="37">
        <v>6420070703</v>
      </c>
      <c r="B33" s="37" t="s">
        <v>191</v>
      </c>
      <c r="C33" s="38">
        <v>39281</v>
      </c>
      <c r="D33" s="39">
        <v>16</v>
      </c>
      <c r="F33" s="39">
        <f t="shared" si="0"/>
        <v>4.8768000000000002</v>
      </c>
      <c r="G33" s="39">
        <f t="shared" si="1"/>
        <v>37.167509661519347</v>
      </c>
      <c r="I33" s="37">
        <v>1.48</v>
      </c>
      <c r="K33" s="39">
        <f t="shared" si="2"/>
        <v>34.445932881082797</v>
      </c>
      <c r="N33" s="39">
        <v>22</v>
      </c>
      <c r="O33" s="37">
        <v>13.9</v>
      </c>
      <c r="P33" s="37" t="s">
        <v>420</v>
      </c>
      <c r="Q33" s="37">
        <v>57</v>
      </c>
      <c r="R33" s="37">
        <f t="shared" si="3"/>
        <v>13.888888888888889</v>
      </c>
    </row>
    <row r="34" spans="1:18" x14ac:dyDescent="0.2">
      <c r="A34" s="37">
        <v>6420070801</v>
      </c>
      <c r="B34" s="37" t="s">
        <v>191</v>
      </c>
      <c r="C34" s="38">
        <v>39303</v>
      </c>
      <c r="D34" s="39">
        <v>13</v>
      </c>
      <c r="F34" s="39">
        <f t="shared" si="0"/>
        <v>3.9624000000000001</v>
      </c>
      <c r="G34" s="39">
        <f t="shared" si="1"/>
        <v>40.159592907973853</v>
      </c>
      <c r="I34" s="37">
        <v>0.06</v>
      </c>
      <c r="K34" s="39">
        <f t="shared" si="2"/>
        <v>3.0004408685840431</v>
      </c>
      <c r="N34" s="39">
        <v>25</v>
      </c>
      <c r="O34" s="37">
        <v>20</v>
      </c>
      <c r="P34" s="37" t="s">
        <v>466</v>
      </c>
      <c r="Q34" s="37">
        <v>68</v>
      </c>
      <c r="R34" s="37">
        <f t="shared" si="3"/>
        <v>20</v>
      </c>
    </row>
    <row r="35" spans="1:18" x14ac:dyDescent="0.2">
      <c r="A35" s="37">
        <v>6420070802</v>
      </c>
      <c r="B35" s="37" t="s">
        <v>191</v>
      </c>
      <c r="C35" s="38">
        <v>39309</v>
      </c>
      <c r="D35" s="39">
        <v>15</v>
      </c>
      <c r="F35" s="39">
        <f t="shared" si="0"/>
        <v>4.5720000000000001</v>
      </c>
      <c r="G35" s="39">
        <f t="shared" si="1"/>
        <v>38.097509751111744</v>
      </c>
      <c r="I35" s="37">
        <v>0.05</v>
      </c>
      <c r="K35" s="39">
        <f t="shared" si="2"/>
        <v>1.2118663964353509</v>
      </c>
      <c r="N35" s="39">
        <v>23</v>
      </c>
      <c r="O35" s="37">
        <v>18.3</v>
      </c>
      <c r="P35" s="37" t="s">
        <v>706</v>
      </c>
      <c r="Q35" s="37">
        <v>65</v>
      </c>
      <c r="R35" s="37">
        <f t="shared" si="3"/>
        <v>18.333333333333332</v>
      </c>
    </row>
    <row r="36" spans="1:18" x14ac:dyDescent="0.2">
      <c r="A36" s="37">
        <v>6420070803</v>
      </c>
      <c r="B36" s="37" t="s">
        <v>191</v>
      </c>
      <c r="C36" s="38">
        <v>39321</v>
      </c>
      <c r="D36" s="39">
        <v>12</v>
      </c>
      <c r="E36" s="39">
        <f>AVERAGE(D28:D36)</f>
        <v>13.111111111111111</v>
      </c>
      <c r="F36" s="39">
        <f t="shared" si="0"/>
        <v>3.6576000000000004</v>
      </c>
      <c r="G36" s="39">
        <f t="shared" si="1"/>
        <v>41.313008325549511</v>
      </c>
      <c r="H36" s="39">
        <f>AVERAGE(G28:G36)</f>
        <v>40.205791436414998</v>
      </c>
      <c r="I36" s="37">
        <v>0.01</v>
      </c>
      <c r="J36" s="39">
        <f>AVERAGE(I28:I36)</f>
        <v>1.1533333333333335</v>
      </c>
      <c r="K36" s="39">
        <f t="shared" si="2"/>
        <v>-14.576719524543172</v>
      </c>
      <c r="L36" s="39">
        <f>AVERAGE(K28:K36)</f>
        <v>17.014055780448768</v>
      </c>
      <c r="M36" s="31">
        <f>AVERAGE(H36,L36)</f>
        <v>28.609923608431885</v>
      </c>
      <c r="N36" s="39">
        <v>20</v>
      </c>
      <c r="O36" s="37">
        <v>13.3</v>
      </c>
      <c r="P36" s="37" t="s">
        <v>845</v>
      </c>
      <c r="Q36" s="37">
        <v>56</v>
      </c>
      <c r="R36" s="37">
        <f t="shared" si="3"/>
        <v>13.333333333333332</v>
      </c>
    </row>
    <row r="37" spans="1:18" x14ac:dyDescent="0.2">
      <c r="A37" s="37">
        <v>6420080601</v>
      </c>
      <c r="B37" s="37" t="s">
        <v>191</v>
      </c>
      <c r="C37" s="38">
        <v>39620</v>
      </c>
      <c r="D37" s="39">
        <v>13</v>
      </c>
      <c r="F37" s="39">
        <f t="shared" si="0"/>
        <v>3.9624000000000001</v>
      </c>
      <c r="G37" s="39">
        <f t="shared" si="1"/>
        <v>40.159592907973853</v>
      </c>
      <c r="I37" s="37">
        <v>0.03</v>
      </c>
      <c r="K37" s="39">
        <f t="shared" si="2"/>
        <v>-3.7993329727090241</v>
      </c>
      <c r="N37" s="39">
        <v>19</v>
      </c>
      <c r="O37" s="37">
        <v>17.8</v>
      </c>
      <c r="P37" s="37" t="s">
        <v>390</v>
      </c>
      <c r="Q37" s="37">
        <v>64</v>
      </c>
      <c r="R37" s="37">
        <f t="shared" si="3"/>
        <v>17.777777777777779</v>
      </c>
    </row>
    <row r="38" spans="1:18" x14ac:dyDescent="0.2">
      <c r="A38" s="37">
        <v>6420080602</v>
      </c>
      <c r="B38" s="37" t="s">
        <v>191</v>
      </c>
      <c r="C38" s="38">
        <v>39626</v>
      </c>
      <c r="D38" s="39">
        <v>13</v>
      </c>
      <c r="F38" s="39">
        <f t="shared" si="0"/>
        <v>3.9624000000000001</v>
      </c>
      <c r="G38" s="39">
        <f t="shared" si="1"/>
        <v>40.159592907973853</v>
      </c>
      <c r="N38" s="39">
        <v>22</v>
      </c>
      <c r="O38" s="37">
        <v>18.3</v>
      </c>
      <c r="P38" s="37" t="s">
        <v>844</v>
      </c>
      <c r="Q38" s="37">
        <v>65</v>
      </c>
      <c r="R38" s="37">
        <f t="shared" si="3"/>
        <v>18.333333333333332</v>
      </c>
    </row>
    <row r="39" spans="1:18" x14ac:dyDescent="0.2">
      <c r="A39" s="37">
        <v>6420080701</v>
      </c>
      <c r="B39" s="37" t="s">
        <v>191</v>
      </c>
      <c r="C39" s="38">
        <v>39634</v>
      </c>
      <c r="D39" s="39">
        <v>11</v>
      </c>
      <c r="F39" s="39">
        <f t="shared" si="0"/>
        <v>3.3528000000000002</v>
      </c>
      <c r="G39" s="39">
        <f t="shared" si="1"/>
        <v>42.566842267970074</v>
      </c>
      <c r="I39" s="37">
        <v>0.04</v>
      </c>
      <c r="K39" s="39">
        <f t="shared" si="2"/>
        <v>-0.97717184195704831</v>
      </c>
      <c r="N39" s="39">
        <v>20</v>
      </c>
      <c r="O39" s="37">
        <v>15.6</v>
      </c>
      <c r="P39" s="37" t="s">
        <v>925</v>
      </c>
      <c r="Q39" s="37">
        <v>60</v>
      </c>
      <c r="R39" s="37">
        <f t="shared" si="3"/>
        <v>15.555555555555555</v>
      </c>
    </row>
    <row r="40" spans="1:18" x14ac:dyDescent="0.2">
      <c r="A40" s="37">
        <v>6420080702</v>
      </c>
      <c r="B40" s="37" t="s">
        <v>191</v>
      </c>
      <c r="C40" s="38">
        <v>39642</v>
      </c>
      <c r="D40" s="39">
        <v>11</v>
      </c>
      <c r="F40" s="39">
        <f t="shared" si="0"/>
        <v>3.3528000000000002</v>
      </c>
      <c r="G40" s="39">
        <f t="shared" si="1"/>
        <v>42.566842267970074</v>
      </c>
      <c r="N40" s="39">
        <v>21</v>
      </c>
      <c r="O40" s="37">
        <v>17.8</v>
      </c>
      <c r="P40" s="37" t="s">
        <v>926</v>
      </c>
      <c r="Q40" s="37">
        <v>64</v>
      </c>
      <c r="R40" s="37">
        <f t="shared" si="3"/>
        <v>17.777777777777779</v>
      </c>
    </row>
    <row r="41" spans="1:18" x14ac:dyDescent="0.2">
      <c r="A41" s="37">
        <v>6420080703</v>
      </c>
      <c r="B41" s="37" t="s">
        <v>191</v>
      </c>
      <c r="C41" s="38">
        <v>39648</v>
      </c>
      <c r="D41" s="39">
        <v>12</v>
      </c>
      <c r="F41" s="39">
        <f t="shared" si="0"/>
        <v>3.6576000000000004</v>
      </c>
      <c r="G41" s="39">
        <f t="shared" si="1"/>
        <v>41.313008325549511</v>
      </c>
      <c r="I41" s="37">
        <v>0.19</v>
      </c>
      <c r="K41" s="39">
        <f t="shared" si="2"/>
        <v>14.308226861079607</v>
      </c>
      <c r="N41" s="39">
        <v>24</v>
      </c>
      <c r="O41" s="37">
        <v>21.1</v>
      </c>
      <c r="P41" s="37" t="s">
        <v>927</v>
      </c>
      <c r="Q41" s="37">
        <v>70</v>
      </c>
      <c r="R41" s="37">
        <f t="shared" si="3"/>
        <v>21.111111111111111</v>
      </c>
    </row>
    <row r="42" spans="1:18" x14ac:dyDescent="0.2">
      <c r="A42" s="37">
        <v>6420080704</v>
      </c>
      <c r="B42" s="37" t="s">
        <v>191</v>
      </c>
      <c r="C42" s="38">
        <v>39660</v>
      </c>
      <c r="D42" s="39">
        <v>12</v>
      </c>
      <c r="F42" s="39">
        <f t="shared" si="0"/>
        <v>3.6576000000000004</v>
      </c>
      <c r="G42" s="39">
        <f t="shared" si="1"/>
        <v>41.313008325549511</v>
      </c>
      <c r="N42" s="39">
        <v>24</v>
      </c>
      <c r="O42" s="37">
        <v>20</v>
      </c>
      <c r="P42" s="37" t="s">
        <v>928</v>
      </c>
      <c r="Q42" s="37">
        <v>68</v>
      </c>
      <c r="R42" s="37">
        <f t="shared" si="3"/>
        <v>20</v>
      </c>
    </row>
    <row r="43" spans="1:18" x14ac:dyDescent="0.2">
      <c r="A43" s="37">
        <v>6420080801</v>
      </c>
      <c r="B43" s="37" t="s">
        <v>191</v>
      </c>
      <c r="C43" s="38">
        <v>39671</v>
      </c>
      <c r="D43" s="39">
        <v>12</v>
      </c>
      <c r="F43" s="39">
        <f t="shared" si="0"/>
        <v>3.6576000000000004</v>
      </c>
      <c r="G43" s="39">
        <f t="shared" si="1"/>
        <v>41.313008325549511</v>
      </c>
      <c r="I43" s="37">
        <v>1.58</v>
      </c>
      <c r="K43" s="39">
        <f t="shared" si="2"/>
        <v>35.087337749451372</v>
      </c>
      <c r="N43" s="39">
        <v>20</v>
      </c>
      <c r="O43" s="37">
        <v>15.6</v>
      </c>
      <c r="P43" s="37" t="s">
        <v>462</v>
      </c>
      <c r="Q43" s="37">
        <v>60</v>
      </c>
      <c r="R43" s="37">
        <f t="shared" si="3"/>
        <v>15.555555555555555</v>
      </c>
    </row>
    <row r="44" spans="1:18" x14ac:dyDescent="0.2">
      <c r="A44" s="37">
        <v>6420080802</v>
      </c>
      <c r="B44" s="37" t="s">
        <v>191</v>
      </c>
      <c r="C44" s="38">
        <v>39687</v>
      </c>
      <c r="D44" s="39">
        <v>12</v>
      </c>
      <c r="E44" s="39">
        <f>AVERAGE(D37:D44)</f>
        <v>12</v>
      </c>
      <c r="F44" s="39">
        <f t="shared" si="0"/>
        <v>3.6576000000000004</v>
      </c>
      <c r="G44" s="39">
        <f t="shared" si="1"/>
        <v>41.313008325549511</v>
      </c>
      <c r="H44" s="39">
        <f>AVERAGE(G37:G44)</f>
        <v>41.338112956760732</v>
      </c>
      <c r="I44" s="37">
        <v>0.11</v>
      </c>
      <c r="J44" s="39">
        <f>AVERAGE(I37:I44)</f>
        <v>0.39</v>
      </c>
      <c r="K44" s="39">
        <f t="shared" si="2"/>
        <v>8.946633101608839</v>
      </c>
      <c r="L44" s="39">
        <f>AVERAGE(K37:K44)</f>
        <v>10.71313857949475</v>
      </c>
      <c r="M44" s="31">
        <f>AVERAGE(H44,L44)</f>
        <v>26.025625768127739</v>
      </c>
      <c r="N44" s="39">
        <v>22</v>
      </c>
      <c r="O44" s="37">
        <v>16.7</v>
      </c>
      <c r="P44" s="37" t="s">
        <v>928</v>
      </c>
      <c r="Q44" s="37">
        <v>62</v>
      </c>
      <c r="R44" s="37">
        <f t="shared" si="3"/>
        <v>16.666666666666668</v>
      </c>
    </row>
    <row r="45" spans="1:18" x14ac:dyDescent="0.2">
      <c r="A45" s="37">
        <v>6420090601</v>
      </c>
      <c r="B45" s="37" t="s">
        <v>191</v>
      </c>
      <c r="C45" s="38">
        <v>39975</v>
      </c>
      <c r="D45" s="39">
        <v>9</v>
      </c>
      <c r="F45" s="39">
        <f t="shared" si="0"/>
        <v>2.7432000000000003</v>
      </c>
      <c r="G45" s="39">
        <f t="shared" si="1"/>
        <v>45.458506989579675</v>
      </c>
      <c r="I45" s="37">
        <v>0.11</v>
      </c>
      <c r="K45" s="39">
        <f t="shared" si="2"/>
        <v>8.946633101608839</v>
      </c>
      <c r="N45" s="39">
        <v>15</v>
      </c>
      <c r="O45" s="37">
        <v>10</v>
      </c>
      <c r="P45" s="37" t="s">
        <v>1151</v>
      </c>
      <c r="Q45" s="37">
        <v>50</v>
      </c>
      <c r="R45" s="37">
        <f t="shared" si="3"/>
        <v>10</v>
      </c>
    </row>
    <row r="46" spans="1:18" x14ac:dyDescent="0.2">
      <c r="A46" s="37">
        <v>6420090602</v>
      </c>
      <c r="B46" s="37" t="s">
        <v>191</v>
      </c>
      <c r="C46" s="38">
        <v>39984</v>
      </c>
      <c r="D46" s="39">
        <v>12</v>
      </c>
      <c r="F46" s="39">
        <f t="shared" si="0"/>
        <v>3.6576000000000004</v>
      </c>
      <c r="G46" s="39">
        <f t="shared" si="1"/>
        <v>41.313008325549511</v>
      </c>
      <c r="I46" s="38"/>
      <c r="K46" s="37"/>
      <c r="N46" s="39">
        <v>22</v>
      </c>
      <c r="O46" s="37">
        <v>16.7</v>
      </c>
      <c r="P46" s="37" t="s">
        <v>1152</v>
      </c>
      <c r="Q46" s="37">
        <v>62</v>
      </c>
      <c r="R46" s="37">
        <f t="shared" si="3"/>
        <v>16.666666666666668</v>
      </c>
    </row>
    <row r="47" spans="1:18" x14ac:dyDescent="0.2">
      <c r="A47" s="37">
        <v>6420090603</v>
      </c>
      <c r="B47" s="37" t="s">
        <v>191</v>
      </c>
      <c r="C47" s="38">
        <v>39992</v>
      </c>
      <c r="D47" s="39">
        <v>11</v>
      </c>
      <c r="F47" s="39">
        <f t="shared" si="0"/>
        <v>3.3528000000000002</v>
      </c>
      <c r="G47" s="39">
        <f t="shared" si="1"/>
        <v>42.566842267970074</v>
      </c>
      <c r="I47" s="38"/>
      <c r="K47" s="37"/>
      <c r="N47" s="39">
        <v>24</v>
      </c>
      <c r="O47" s="37">
        <v>18.3</v>
      </c>
      <c r="P47" s="37" t="s">
        <v>1153</v>
      </c>
      <c r="Q47" s="37">
        <v>65</v>
      </c>
      <c r="R47" s="37">
        <f t="shared" si="3"/>
        <v>18.333333333333332</v>
      </c>
    </row>
    <row r="48" spans="1:18" x14ac:dyDescent="0.2">
      <c r="A48" s="37">
        <v>6420090701</v>
      </c>
      <c r="B48" s="37" t="s">
        <v>191</v>
      </c>
      <c r="C48" s="38">
        <v>40002</v>
      </c>
      <c r="D48" s="39">
        <v>12</v>
      </c>
      <c r="F48" s="39">
        <f t="shared" si="0"/>
        <v>3.6576000000000004</v>
      </c>
      <c r="G48" s="39">
        <f t="shared" si="1"/>
        <v>41.313008325549511</v>
      </c>
      <c r="I48" s="38"/>
      <c r="K48" s="37"/>
      <c r="N48" s="39">
        <v>18</v>
      </c>
      <c r="O48" s="37">
        <v>12.8</v>
      </c>
      <c r="P48" s="37" t="s">
        <v>1154</v>
      </c>
      <c r="Q48" s="37">
        <v>55</v>
      </c>
      <c r="R48" s="37">
        <f t="shared" si="3"/>
        <v>12.777777777777777</v>
      </c>
    </row>
    <row r="49" spans="1:18" x14ac:dyDescent="0.2">
      <c r="A49" s="37">
        <v>6420090702</v>
      </c>
      <c r="B49" s="37" t="s">
        <v>191</v>
      </c>
      <c r="C49" s="38">
        <v>40014</v>
      </c>
      <c r="D49" s="39">
        <v>14</v>
      </c>
      <c r="F49" s="39">
        <f t="shared" si="0"/>
        <v>4.2671999999999999</v>
      </c>
      <c r="G49" s="39">
        <f t="shared" si="1"/>
        <v>39.091697029238723</v>
      </c>
      <c r="I49" s="38"/>
      <c r="K49" s="37"/>
      <c r="N49" s="39">
        <v>20</v>
      </c>
      <c r="O49" s="37">
        <v>15.6</v>
      </c>
      <c r="P49" s="37" t="s">
        <v>840</v>
      </c>
      <c r="Q49" s="37">
        <v>60</v>
      </c>
      <c r="R49" s="37">
        <f t="shared" si="3"/>
        <v>15.555555555555555</v>
      </c>
    </row>
    <row r="50" spans="1:18" x14ac:dyDescent="0.2">
      <c r="A50" s="37">
        <v>6420090703</v>
      </c>
      <c r="B50" s="37" t="s">
        <v>191</v>
      </c>
      <c r="C50" s="38">
        <v>40024</v>
      </c>
      <c r="D50" s="39">
        <v>15</v>
      </c>
      <c r="F50" s="39">
        <f t="shared" si="0"/>
        <v>4.5720000000000001</v>
      </c>
      <c r="G50" s="39">
        <f t="shared" si="1"/>
        <v>38.097509751111744</v>
      </c>
      <c r="N50" s="39">
        <v>20</v>
      </c>
      <c r="O50" s="37">
        <v>14.4</v>
      </c>
      <c r="P50" s="37" t="s">
        <v>1154</v>
      </c>
      <c r="Q50" s="37">
        <v>58</v>
      </c>
      <c r="R50" s="37">
        <f t="shared" si="3"/>
        <v>14.444444444444445</v>
      </c>
    </row>
    <row r="51" spans="1:18" x14ac:dyDescent="0.2">
      <c r="A51" s="37">
        <v>6420090801</v>
      </c>
      <c r="B51" s="37" t="s">
        <v>191</v>
      </c>
      <c r="C51" s="38">
        <v>40031</v>
      </c>
      <c r="D51" s="39">
        <v>13</v>
      </c>
      <c r="F51" s="39">
        <f t="shared" si="0"/>
        <v>3.9624000000000001</v>
      </c>
      <c r="G51" s="39">
        <f t="shared" si="1"/>
        <v>40.159592907973853</v>
      </c>
      <c r="I51" s="37">
        <v>0.23</v>
      </c>
      <c r="K51" s="39">
        <f>(9.81*(LN(I51)))+30.6</f>
        <v>16.182478733721783</v>
      </c>
      <c r="N51" s="39">
        <v>21</v>
      </c>
      <c r="O51" s="37">
        <v>15</v>
      </c>
      <c r="P51" s="37" t="s">
        <v>1155</v>
      </c>
      <c r="Q51" s="37">
        <v>59</v>
      </c>
      <c r="R51" s="37">
        <f t="shared" si="3"/>
        <v>15</v>
      </c>
    </row>
    <row r="52" spans="1:18" x14ac:dyDescent="0.2">
      <c r="A52" s="37">
        <v>6420090802</v>
      </c>
      <c r="B52" s="37" t="s">
        <v>191</v>
      </c>
      <c r="C52" s="38">
        <v>40038</v>
      </c>
      <c r="D52" s="39">
        <v>15</v>
      </c>
      <c r="F52" s="39">
        <f t="shared" si="0"/>
        <v>4.5720000000000001</v>
      </c>
      <c r="G52" s="39">
        <f t="shared" si="1"/>
        <v>38.097509751111744</v>
      </c>
      <c r="N52" s="39">
        <v>21</v>
      </c>
      <c r="O52" s="37">
        <v>15.6</v>
      </c>
      <c r="P52" s="37" t="s">
        <v>1156</v>
      </c>
      <c r="Q52" s="37">
        <v>60</v>
      </c>
      <c r="R52" s="37">
        <f t="shared" si="3"/>
        <v>15.555555555555555</v>
      </c>
    </row>
    <row r="53" spans="1:18" x14ac:dyDescent="0.2">
      <c r="A53" s="37">
        <v>6420090803</v>
      </c>
      <c r="B53" s="37" t="s">
        <v>191</v>
      </c>
      <c r="C53" s="38">
        <v>40049</v>
      </c>
      <c r="D53" s="39">
        <v>11</v>
      </c>
      <c r="F53" s="39">
        <f t="shared" si="0"/>
        <v>3.3528000000000002</v>
      </c>
      <c r="G53" s="39">
        <f t="shared" si="1"/>
        <v>42.566842267970074</v>
      </c>
      <c r="I53" s="37">
        <v>2.9</v>
      </c>
      <c r="K53" s="39">
        <f>(9.81*(LN(I53)))+30.6</f>
        <v>41.04481232989572</v>
      </c>
      <c r="N53" s="39">
        <v>19</v>
      </c>
      <c r="O53" s="37">
        <v>12.8</v>
      </c>
      <c r="P53" s="37" t="s">
        <v>1157</v>
      </c>
      <c r="Q53" s="37">
        <v>55</v>
      </c>
      <c r="R53" s="37">
        <f t="shared" si="3"/>
        <v>12.777777777777777</v>
      </c>
    </row>
    <row r="54" spans="1:18" x14ac:dyDescent="0.2">
      <c r="A54" s="37">
        <v>6420090804</v>
      </c>
      <c r="B54" s="37" t="s">
        <v>191</v>
      </c>
      <c r="C54" s="38">
        <v>40056</v>
      </c>
      <c r="D54" s="39">
        <v>13</v>
      </c>
      <c r="E54" s="39">
        <f>AVERAGE(D45:D54)</f>
        <v>12.5</v>
      </c>
      <c r="F54" s="39">
        <f t="shared" si="0"/>
        <v>3.9624000000000001</v>
      </c>
      <c r="G54" s="39">
        <f t="shared" si="1"/>
        <v>40.159592907973853</v>
      </c>
      <c r="H54" s="39">
        <f>AVERAGE(G45:G54)</f>
        <v>40.882411052402873</v>
      </c>
      <c r="J54" s="39">
        <f>AVERAGE(I45:I54)</f>
        <v>1.0799999999999998</v>
      </c>
      <c r="L54" s="39">
        <f>AVERAGE(K45:K54)</f>
        <v>22.057974721742113</v>
      </c>
      <c r="M54" s="31">
        <f>AVERAGE(H54,L54)</f>
        <v>31.470192887072493</v>
      </c>
      <c r="N54" s="39">
        <v>18</v>
      </c>
      <c r="O54" s="37">
        <v>7.2</v>
      </c>
      <c r="P54" s="37" t="s">
        <v>1158</v>
      </c>
      <c r="Q54" s="37">
        <v>45</v>
      </c>
      <c r="R54" s="37">
        <f t="shared" si="3"/>
        <v>7.2222222222222223</v>
      </c>
    </row>
    <row r="55" spans="1:18" x14ac:dyDescent="0.2">
      <c r="A55" s="37">
        <v>6420100601</v>
      </c>
      <c r="B55" s="37" t="s">
        <v>191</v>
      </c>
      <c r="C55" s="38">
        <v>40332</v>
      </c>
      <c r="D55" s="39">
        <v>15</v>
      </c>
      <c r="F55" s="39">
        <f t="shared" si="0"/>
        <v>4.5720000000000001</v>
      </c>
      <c r="G55" s="39">
        <f t="shared" si="1"/>
        <v>38.097509751111744</v>
      </c>
      <c r="I55" s="46">
        <v>1.4</v>
      </c>
      <c r="K55" s="39">
        <f>(9.81*(LN(I55)))+30.6</f>
        <v>33.9007926412541</v>
      </c>
      <c r="N55" s="39">
        <v>20</v>
      </c>
      <c r="O55" s="37">
        <v>15.6</v>
      </c>
      <c r="P55" s="37" t="s">
        <v>1300</v>
      </c>
      <c r="Q55" s="37">
        <v>60</v>
      </c>
      <c r="R55" s="37">
        <f t="shared" si="3"/>
        <v>15.555555555555555</v>
      </c>
    </row>
    <row r="56" spans="1:18" x14ac:dyDescent="0.2">
      <c r="A56" s="37">
        <v>6420100602</v>
      </c>
      <c r="B56" s="37" t="s">
        <v>191</v>
      </c>
      <c r="C56" s="38">
        <v>40339</v>
      </c>
      <c r="D56" s="39">
        <v>19</v>
      </c>
      <c r="F56" s="39">
        <f t="shared" si="0"/>
        <v>5.7911999999999999</v>
      </c>
      <c r="G56" s="39">
        <f t="shared" si="1"/>
        <v>34.691147459206192</v>
      </c>
      <c r="N56" s="39">
        <v>17</v>
      </c>
      <c r="O56" s="37">
        <v>15.6</v>
      </c>
      <c r="P56" s="37" t="s">
        <v>1301</v>
      </c>
      <c r="Q56" s="37">
        <v>60</v>
      </c>
      <c r="R56" s="37">
        <f t="shared" si="3"/>
        <v>15.555555555555555</v>
      </c>
    </row>
    <row r="57" spans="1:18" x14ac:dyDescent="0.2">
      <c r="A57" s="37">
        <v>6420100603</v>
      </c>
      <c r="B57" s="37" t="s">
        <v>191</v>
      </c>
      <c r="C57" s="38">
        <v>40348</v>
      </c>
      <c r="D57" s="39">
        <v>13</v>
      </c>
      <c r="F57" s="39">
        <f t="shared" si="0"/>
        <v>3.9624000000000001</v>
      </c>
      <c r="G57" s="39">
        <f t="shared" si="1"/>
        <v>40.159592907973853</v>
      </c>
      <c r="I57" s="46">
        <v>0.13</v>
      </c>
      <c r="K57" s="39">
        <f>(9.81*(LN(I57)))+30.6</f>
        <v>10.585433672154501</v>
      </c>
      <c r="N57" s="39">
        <v>21</v>
      </c>
      <c r="O57" s="37">
        <v>15.6</v>
      </c>
      <c r="P57" s="37" t="s">
        <v>1302</v>
      </c>
      <c r="Q57" s="37">
        <v>60</v>
      </c>
      <c r="R57" s="37">
        <f t="shared" si="3"/>
        <v>15.555555555555555</v>
      </c>
    </row>
    <row r="58" spans="1:18" x14ac:dyDescent="0.2">
      <c r="A58" s="37">
        <v>6420100701</v>
      </c>
      <c r="B58" s="37" t="s">
        <v>191</v>
      </c>
      <c r="C58" s="38">
        <v>40361</v>
      </c>
      <c r="D58" s="39">
        <v>15</v>
      </c>
      <c r="F58" s="39">
        <f t="shared" si="0"/>
        <v>4.5720000000000001</v>
      </c>
      <c r="G58" s="39">
        <f t="shared" si="1"/>
        <v>38.097509751111744</v>
      </c>
      <c r="H58" s="78"/>
      <c r="N58" s="39">
        <v>20</v>
      </c>
      <c r="O58" s="37">
        <v>15.6</v>
      </c>
      <c r="P58" s="37" t="s">
        <v>1303</v>
      </c>
      <c r="Q58" s="37">
        <v>60</v>
      </c>
      <c r="R58" s="37">
        <f t="shared" si="3"/>
        <v>15.555555555555555</v>
      </c>
    </row>
    <row r="59" spans="1:18" x14ac:dyDescent="0.2">
      <c r="A59" s="37">
        <v>6420100702</v>
      </c>
      <c r="B59" s="37" t="s">
        <v>191</v>
      </c>
      <c r="C59" s="38">
        <v>40369</v>
      </c>
      <c r="D59" s="39">
        <v>15</v>
      </c>
      <c r="F59" s="39">
        <f t="shared" si="0"/>
        <v>4.5720000000000001</v>
      </c>
      <c r="G59" s="39">
        <f t="shared" si="1"/>
        <v>38.097509751111744</v>
      </c>
      <c r="H59" s="78"/>
      <c r="I59" s="39">
        <v>0.05</v>
      </c>
      <c r="K59" s="39">
        <f>(9.81*(LN(I59)))+30.6</f>
        <v>1.2118663964353509</v>
      </c>
      <c r="N59" s="39">
        <v>20</v>
      </c>
      <c r="P59" s="37" t="s">
        <v>840</v>
      </c>
    </row>
    <row r="60" spans="1:18" x14ac:dyDescent="0.2">
      <c r="A60" s="37">
        <v>6420100703</v>
      </c>
      <c r="B60" s="37" t="s">
        <v>191</v>
      </c>
      <c r="C60" s="38">
        <v>40376</v>
      </c>
      <c r="D60" s="39">
        <v>15</v>
      </c>
      <c r="F60" s="39">
        <f t="shared" si="0"/>
        <v>4.5720000000000001</v>
      </c>
      <c r="G60" s="39">
        <f t="shared" si="1"/>
        <v>38.097509751111744</v>
      </c>
      <c r="H60" s="78"/>
      <c r="N60" s="39">
        <v>25</v>
      </c>
      <c r="O60" s="37">
        <v>15.6</v>
      </c>
      <c r="P60" s="37" t="s">
        <v>1304</v>
      </c>
      <c r="Q60" s="37">
        <v>60</v>
      </c>
      <c r="R60" s="37">
        <f t="shared" si="3"/>
        <v>15.555555555555555</v>
      </c>
    </row>
    <row r="61" spans="1:18" x14ac:dyDescent="0.2">
      <c r="A61" s="37">
        <v>6420100704</v>
      </c>
      <c r="B61" s="37" t="s">
        <v>191</v>
      </c>
      <c r="C61" s="38">
        <v>40382</v>
      </c>
      <c r="D61" s="39">
        <v>12</v>
      </c>
      <c r="F61" s="39">
        <f t="shared" si="0"/>
        <v>3.6576000000000004</v>
      </c>
      <c r="G61" s="39">
        <f t="shared" si="1"/>
        <v>41.313008325549511</v>
      </c>
      <c r="I61" s="39">
        <v>0.05</v>
      </c>
      <c r="K61" s="39">
        <f>(9.81*(LN(I61)))+30.6</f>
        <v>1.2118663964353509</v>
      </c>
      <c r="N61" s="39">
        <v>24</v>
      </c>
      <c r="O61" s="37">
        <v>15.6</v>
      </c>
      <c r="P61" s="37" t="s">
        <v>1305</v>
      </c>
      <c r="Q61" s="37">
        <v>60</v>
      </c>
      <c r="R61" s="37">
        <f t="shared" si="3"/>
        <v>15.555555555555555</v>
      </c>
    </row>
    <row r="62" spans="1:18" x14ac:dyDescent="0.2">
      <c r="A62" s="37">
        <v>6420100801</v>
      </c>
      <c r="B62" s="37" t="s">
        <v>191</v>
      </c>
      <c r="C62" s="38">
        <v>40391</v>
      </c>
      <c r="D62" s="39">
        <v>12</v>
      </c>
      <c r="F62" s="39">
        <f t="shared" si="0"/>
        <v>3.6576000000000004</v>
      </c>
      <c r="G62" s="39">
        <f t="shared" si="1"/>
        <v>41.313008325549511</v>
      </c>
      <c r="N62" s="39">
        <v>24</v>
      </c>
      <c r="O62" s="37">
        <v>15.6</v>
      </c>
      <c r="P62" s="37" t="s">
        <v>1306</v>
      </c>
      <c r="Q62" s="37">
        <v>60</v>
      </c>
      <c r="R62" s="37">
        <f t="shared" si="3"/>
        <v>15.555555555555555</v>
      </c>
    </row>
    <row r="63" spans="1:18" x14ac:dyDescent="0.2">
      <c r="A63" s="37">
        <v>6420100802</v>
      </c>
      <c r="B63" s="37" t="s">
        <v>191</v>
      </c>
      <c r="C63" s="38">
        <v>40401</v>
      </c>
      <c r="D63" s="39">
        <v>13</v>
      </c>
      <c r="F63" s="39">
        <f t="shared" si="0"/>
        <v>3.9624000000000001</v>
      </c>
      <c r="G63" s="39">
        <f t="shared" si="1"/>
        <v>40.159592907973853</v>
      </c>
      <c r="I63" s="46">
        <v>3.1</v>
      </c>
      <c r="K63" s="39">
        <f>(9.81*(LN(I63)))+30.6</f>
        <v>41.699054713727698</v>
      </c>
      <c r="N63" s="39">
        <v>25</v>
      </c>
      <c r="O63" s="37">
        <v>15.6</v>
      </c>
      <c r="P63" s="37" t="s">
        <v>1307</v>
      </c>
      <c r="Q63" s="37">
        <v>60</v>
      </c>
      <c r="R63" s="37">
        <f t="shared" si="3"/>
        <v>15.555555555555555</v>
      </c>
    </row>
    <row r="64" spans="1:18" x14ac:dyDescent="0.2">
      <c r="A64" s="37">
        <v>6420100803</v>
      </c>
      <c r="B64" s="37" t="s">
        <v>191</v>
      </c>
      <c r="C64" s="38">
        <v>40413</v>
      </c>
      <c r="D64" s="39">
        <v>15</v>
      </c>
      <c r="F64" s="39">
        <f t="shared" si="0"/>
        <v>4.5720000000000001</v>
      </c>
      <c r="G64" s="39">
        <f t="shared" si="1"/>
        <v>38.097509751111744</v>
      </c>
      <c r="N64" s="39">
        <v>24</v>
      </c>
      <c r="P64" s="37" t="s">
        <v>1308</v>
      </c>
    </row>
    <row r="65" spans="1:18" x14ac:dyDescent="0.2">
      <c r="A65" s="37">
        <v>6420100804</v>
      </c>
      <c r="B65" s="37" t="s">
        <v>191</v>
      </c>
      <c r="C65" s="38">
        <v>40418</v>
      </c>
      <c r="D65" s="39">
        <v>13</v>
      </c>
      <c r="E65" s="39">
        <f>AVERAGE(D55:D65)</f>
        <v>14.272727272727273</v>
      </c>
      <c r="F65" s="39">
        <f t="shared" si="0"/>
        <v>3.9624000000000001</v>
      </c>
      <c r="G65" s="39">
        <f t="shared" si="1"/>
        <v>40.159592907973853</v>
      </c>
      <c r="H65" s="39">
        <f>AVERAGE(G55:G65)</f>
        <v>38.934862871798678</v>
      </c>
      <c r="I65" s="46">
        <v>2.4</v>
      </c>
      <c r="J65" s="39">
        <f>AVERAGE(I55:I65)</f>
        <v>1.1883333333333335</v>
      </c>
      <c r="K65" s="39">
        <f t="shared" ref="K65:K107" si="4">(9.81*(LN(I65)))+30.6</f>
        <v>39.188348313441757</v>
      </c>
      <c r="L65" s="39">
        <f>AVERAGE(K55:K65)</f>
        <v>21.299560355574794</v>
      </c>
      <c r="M65" s="31">
        <f>AVERAGE(H65,L65)</f>
        <v>30.117211613686734</v>
      </c>
      <c r="N65" s="39">
        <v>21</v>
      </c>
      <c r="O65" s="37">
        <v>15.6</v>
      </c>
      <c r="P65" s="37" t="s">
        <v>1309</v>
      </c>
      <c r="Q65" s="37">
        <v>60</v>
      </c>
      <c r="R65" s="37">
        <f t="shared" si="3"/>
        <v>15.555555555555555</v>
      </c>
    </row>
    <row r="66" spans="1:18" x14ac:dyDescent="0.2">
      <c r="A66" s="37">
        <v>6420110501</v>
      </c>
      <c r="B66" s="37" t="s">
        <v>191</v>
      </c>
      <c r="C66" s="38">
        <v>40693</v>
      </c>
      <c r="D66" s="39">
        <v>11</v>
      </c>
      <c r="F66" s="39">
        <f t="shared" ref="F66:F107" si="5">D66*0.3048</f>
        <v>3.3528000000000002</v>
      </c>
      <c r="G66" s="39">
        <f t="shared" ref="G66:G107" si="6" xml:space="preserve"> 60-(14.41*(LN(F66)))</f>
        <v>42.566842267970074</v>
      </c>
      <c r="I66" s="82">
        <v>1.73</v>
      </c>
      <c r="K66" s="39">
        <f t="shared" si="4"/>
        <v>35.977071017480036</v>
      </c>
      <c r="N66" s="39">
        <v>17</v>
      </c>
      <c r="O66" s="36">
        <v>22</v>
      </c>
      <c r="P66" s="48" t="s">
        <v>1559</v>
      </c>
      <c r="Q66" s="37">
        <v>60</v>
      </c>
      <c r="R66" s="37">
        <f>(Q66-32)/1.8</f>
        <v>15.555555555555555</v>
      </c>
    </row>
    <row r="67" spans="1:18" x14ac:dyDescent="0.2">
      <c r="A67" s="37">
        <v>6420110601</v>
      </c>
      <c r="B67" s="37" t="s">
        <v>191</v>
      </c>
      <c r="C67" s="38">
        <v>40712</v>
      </c>
      <c r="D67" s="39">
        <v>14</v>
      </c>
      <c r="F67" s="39">
        <f t="shared" si="5"/>
        <v>4.2671999999999999</v>
      </c>
      <c r="G67" s="39">
        <f t="shared" si="6"/>
        <v>39.091697029238723</v>
      </c>
      <c r="I67" s="63">
        <v>1.82</v>
      </c>
      <c r="K67" s="39">
        <f t="shared" si="4"/>
        <v>36.474586075680186</v>
      </c>
      <c r="N67" s="39">
        <v>21</v>
      </c>
      <c r="O67" s="36">
        <v>25</v>
      </c>
      <c r="P67" s="48" t="s">
        <v>1560</v>
      </c>
      <c r="Q67" s="37">
        <v>60</v>
      </c>
      <c r="R67" s="37">
        <f>(Q67-32)/1.8</f>
        <v>15.555555555555555</v>
      </c>
    </row>
    <row r="68" spans="1:18" x14ac:dyDescent="0.2">
      <c r="A68" s="37">
        <v>6420110701</v>
      </c>
      <c r="B68" s="37" t="s">
        <v>191</v>
      </c>
      <c r="C68" s="38">
        <v>40733</v>
      </c>
      <c r="D68" s="39">
        <v>9</v>
      </c>
      <c r="F68" s="39">
        <f t="shared" si="5"/>
        <v>2.7432000000000003</v>
      </c>
      <c r="G68" s="39">
        <f t="shared" si="6"/>
        <v>45.458506989579675</v>
      </c>
      <c r="I68" s="52">
        <v>0.45</v>
      </c>
      <c r="K68" s="39">
        <f t="shared" si="4"/>
        <v>22.766639500103661</v>
      </c>
      <c r="N68" s="39">
        <v>24</v>
      </c>
      <c r="O68" s="36">
        <v>26</v>
      </c>
      <c r="P68" s="48" t="s">
        <v>1561</v>
      </c>
      <c r="Q68" s="37">
        <v>60</v>
      </c>
      <c r="R68" s="37">
        <f>(Q68-32)/1.8</f>
        <v>15.555555555555555</v>
      </c>
    </row>
    <row r="69" spans="1:18" x14ac:dyDescent="0.2">
      <c r="A69" s="37">
        <v>6420110702</v>
      </c>
      <c r="B69" s="37" t="s">
        <v>191</v>
      </c>
      <c r="C69" s="38">
        <v>40747</v>
      </c>
      <c r="D69" s="39">
        <v>9</v>
      </c>
      <c r="F69" s="39">
        <f t="shared" si="5"/>
        <v>2.7432000000000003</v>
      </c>
      <c r="G69" s="39">
        <f t="shared" si="6"/>
        <v>45.458506989579675</v>
      </c>
      <c r="H69" s="78"/>
      <c r="I69" s="63">
        <v>0.85</v>
      </c>
      <c r="K69" s="39">
        <f t="shared" si="4"/>
        <v>29.00568930162683</v>
      </c>
      <c r="N69" s="39">
        <v>26</v>
      </c>
      <c r="O69" s="36">
        <v>25</v>
      </c>
      <c r="P69" s="48" t="s">
        <v>1562</v>
      </c>
      <c r="Q69" s="37">
        <v>60</v>
      </c>
      <c r="R69" s="37">
        <f>(Q69-32)/1.8</f>
        <v>15.555555555555555</v>
      </c>
    </row>
    <row r="70" spans="1:18" x14ac:dyDescent="0.2">
      <c r="A70" s="37">
        <v>6420110801</v>
      </c>
      <c r="B70" s="37" t="s">
        <v>191</v>
      </c>
      <c r="C70" s="38">
        <v>40762</v>
      </c>
      <c r="D70" s="39">
        <v>11</v>
      </c>
      <c r="F70" s="39">
        <f t="shared" si="5"/>
        <v>3.3528000000000002</v>
      </c>
      <c r="G70" s="39">
        <f t="shared" si="6"/>
        <v>42.566842267970074</v>
      </c>
      <c r="H70" s="78"/>
      <c r="I70" s="63">
        <v>0.13</v>
      </c>
      <c r="K70" s="39">
        <f t="shared" si="4"/>
        <v>10.585433672154501</v>
      </c>
      <c r="N70" s="39">
        <v>26</v>
      </c>
      <c r="O70" s="36">
        <v>24</v>
      </c>
      <c r="P70" s="48" t="s">
        <v>1563</v>
      </c>
    </row>
    <row r="71" spans="1:18" x14ac:dyDescent="0.2">
      <c r="A71" s="37">
        <v>6420110802</v>
      </c>
      <c r="B71" s="37" t="s">
        <v>191</v>
      </c>
      <c r="C71" s="38">
        <v>40783</v>
      </c>
      <c r="D71" s="39">
        <v>11</v>
      </c>
      <c r="E71" s="39">
        <f>AVERAGE(D66:D71)</f>
        <v>10.833333333333334</v>
      </c>
      <c r="F71" s="39">
        <f t="shared" si="5"/>
        <v>3.3528000000000002</v>
      </c>
      <c r="G71" s="39">
        <f t="shared" si="6"/>
        <v>42.566842267970074</v>
      </c>
      <c r="H71" s="39">
        <f>AVERAGE(G66:G71)</f>
        <v>42.951539635384712</v>
      </c>
      <c r="I71" s="52">
        <v>4.0199999999999996</v>
      </c>
      <c r="J71" s="39">
        <f>AVERAGE(I66:I71)</f>
        <v>1.5</v>
      </c>
      <c r="K71" s="39">
        <f t="shared" si="4"/>
        <v>44.248475464809417</v>
      </c>
      <c r="L71" s="39">
        <f>AVERAGE(K66:K71)</f>
        <v>29.842982505309106</v>
      </c>
      <c r="M71" s="31">
        <f>AVERAGE(H71,L71)</f>
        <v>36.397261070346907</v>
      </c>
      <c r="N71" s="39">
        <v>20</v>
      </c>
      <c r="O71" s="36">
        <v>21</v>
      </c>
      <c r="P71" s="48" t="s">
        <v>1564</v>
      </c>
      <c r="Q71" s="37">
        <v>60</v>
      </c>
      <c r="R71" s="37">
        <f>(Q71-32)/1.8</f>
        <v>15.555555555555555</v>
      </c>
    </row>
    <row r="72" spans="1:18" x14ac:dyDescent="0.2">
      <c r="A72" s="37">
        <v>6420120601</v>
      </c>
      <c r="B72" s="37" t="s">
        <v>191</v>
      </c>
      <c r="C72" s="38">
        <v>41071</v>
      </c>
      <c r="D72" s="39">
        <v>14</v>
      </c>
      <c r="F72" s="39">
        <f t="shared" si="5"/>
        <v>4.2671999999999999</v>
      </c>
      <c r="G72" s="39">
        <f t="shared" si="6"/>
        <v>39.091697029238723</v>
      </c>
      <c r="I72" s="39">
        <v>1.58</v>
      </c>
      <c r="K72" s="39">
        <f t="shared" si="4"/>
        <v>35.087337749451372</v>
      </c>
      <c r="N72" s="39">
        <v>22</v>
      </c>
      <c r="O72" s="37">
        <v>27</v>
      </c>
      <c r="P72" s="37" t="s">
        <v>1869</v>
      </c>
    </row>
    <row r="73" spans="1:18" x14ac:dyDescent="0.2">
      <c r="A73" s="37">
        <v>6420120602</v>
      </c>
      <c r="B73" s="37" t="s">
        <v>191</v>
      </c>
      <c r="C73" s="38">
        <v>41080</v>
      </c>
      <c r="D73" s="63">
        <v>12</v>
      </c>
      <c r="F73" s="39">
        <f t="shared" si="5"/>
        <v>3.6576000000000004</v>
      </c>
      <c r="G73" s="39">
        <f t="shared" si="6"/>
        <v>41.313008325549511</v>
      </c>
      <c r="N73" s="39">
        <v>23</v>
      </c>
      <c r="O73" s="36">
        <v>27</v>
      </c>
      <c r="P73" s="36" t="s">
        <v>1870</v>
      </c>
    </row>
    <row r="74" spans="1:18" x14ac:dyDescent="0.2">
      <c r="A74" s="37">
        <v>6420120603</v>
      </c>
      <c r="B74" s="37" t="s">
        <v>191</v>
      </c>
      <c r="C74" s="38">
        <v>41085</v>
      </c>
      <c r="D74" s="63">
        <v>13</v>
      </c>
      <c r="F74" s="39">
        <f t="shared" si="5"/>
        <v>3.9624000000000001</v>
      </c>
      <c r="G74" s="39">
        <f t="shared" si="6"/>
        <v>40.159592907973853</v>
      </c>
      <c r="I74" s="39">
        <v>1.91</v>
      </c>
      <c r="K74" s="39">
        <f t="shared" si="4"/>
        <v>36.948082804594264</v>
      </c>
      <c r="N74" s="39">
        <v>22</v>
      </c>
      <c r="O74" s="36">
        <v>18</v>
      </c>
      <c r="P74" s="36" t="s">
        <v>1871</v>
      </c>
    </row>
    <row r="75" spans="1:18" x14ac:dyDescent="0.2">
      <c r="A75" s="37">
        <v>6420120701</v>
      </c>
      <c r="B75" s="37" t="s">
        <v>191</v>
      </c>
      <c r="C75" s="38">
        <v>41092</v>
      </c>
      <c r="D75" s="63">
        <v>13</v>
      </c>
      <c r="F75" s="39">
        <f t="shared" si="5"/>
        <v>3.9624000000000001</v>
      </c>
      <c r="G75" s="39">
        <f t="shared" si="6"/>
        <v>40.159592907973853</v>
      </c>
      <c r="N75" s="39">
        <v>24</v>
      </c>
      <c r="O75" s="36">
        <v>23</v>
      </c>
      <c r="P75" s="36" t="s">
        <v>1872</v>
      </c>
    </row>
    <row r="76" spans="1:18" x14ac:dyDescent="0.2">
      <c r="A76" s="37">
        <v>6420120702</v>
      </c>
      <c r="B76" s="37" t="s">
        <v>191</v>
      </c>
      <c r="C76" s="38">
        <v>41099</v>
      </c>
      <c r="D76" s="63">
        <v>12</v>
      </c>
      <c r="F76" s="39">
        <f t="shared" si="5"/>
        <v>3.6576000000000004</v>
      </c>
      <c r="G76" s="39">
        <f t="shared" si="6"/>
        <v>41.313008325549511</v>
      </c>
      <c r="I76" s="39">
        <v>2.6</v>
      </c>
      <c r="K76" s="39">
        <f t="shared" si="4"/>
        <v>39.973567275719148</v>
      </c>
      <c r="N76" s="39">
        <v>26</v>
      </c>
      <c r="O76" s="36">
        <v>27</v>
      </c>
      <c r="P76" s="36" t="s">
        <v>1873</v>
      </c>
    </row>
    <row r="77" spans="1:18" x14ac:dyDescent="0.2">
      <c r="A77" s="37">
        <v>6420120703</v>
      </c>
      <c r="B77" s="37" t="s">
        <v>191</v>
      </c>
      <c r="C77" s="38">
        <v>41106</v>
      </c>
      <c r="D77" s="63">
        <v>11</v>
      </c>
      <c r="F77" s="39">
        <f t="shared" si="5"/>
        <v>3.3528000000000002</v>
      </c>
      <c r="G77" s="39">
        <f t="shared" si="6"/>
        <v>42.566842267970074</v>
      </c>
      <c r="N77" s="39">
        <v>27</v>
      </c>
      <c r="O77" s="36">
        <v>27</v>
      </c>
      <c r="P77" s="36" t="s">
        <v>1874</v>
      </c>
    </row>
    <row r="78" spans="1:18" x14ac:dyDescent="0.2">
      <c r="A78" s="37">
        <v>6420120704</v>
      </c>
      <c r="B78" s="37" t="s">
        <v>191</v>
      </c>
      <c r="C78" s="38">
        <v>41114</v>
      </c>
      <c r="D78" s="63">
        <v>13</v>
      </c>
      <c r="F78" s="39">
        <f t="shared" si="5"/>
        <v>3.9624000000000001</v>
      </c>
      <c r="G78" s="39">
        <f t="shared" si="6"/>
        <v>40.159592907973853</v>
      </c>
      <c r="I78" s="39">
        <v>3</v>
      </c>
      <c r="K78" s="39">
        <f t="shared" si="4"/>
        <v>41.377386551834157</v>
      </c>
      <c r="N78" s="39">
        <v>27</v>
      </c>
      <c r="O78" s="36">
        <v>27</v>
      </c>
      <c r="P78" s="36" t="s">
        <v>1875</v>
      </c>
    </row>
    <row r="79" spans="1:18" x14ac:dyDescent="0.2">
      <c r="A79" s="37">
        <v>6420120801</v>
      </c>
      <c r="B79" s="37" t="s">
        <v>191</v>
      </c>
      <c r="C79" s="38">
        <v>41122</v>
      </c>
      <c r="D79" s="39">
        <v>13</v>
      </c>
      <c r="F79" s="39">
        <f t="shared" si="5"/>
        <v>3.9624000000000001</v>
      </c>
      <c r="G79" s="39">
        <f t="shared" si="6"/>
        <v>40.159592907973853</v>
      </c>
      <c r="N79" s="39">
        <v>24</v>
      </c>
      <c r="O79" s="36">
        <v>23</v>
      </c>
      <c r="P79" s="36" t="s">
        <v>1876</v>
      </c>
    </row>
    <row r="80" spans="1:18" x14ac:dyDescent="0.2">
      <c r="A80" s="37">
        <v>6420120802</v>
      </c>
      <c r="B80" s="37" t="s">
        <v>191</v>
      </c>
      <c r="C80" s="38">
        <v>41129</v>
      </c>
      <c r="D80" s="39">
        <v>13</v>
      </c>
      <c r="F80" s="39">
        <f t="shared" si="5"/>
        <v>3.9624000000000001</v>
      </c>
      <c r="G80" s="39">
        <f t="shared" si="6"/>
        <v>40.159592907973853</v>
      </c>
      <c r="I80" s="39">
        <v>2.2000000000000002</v>
      </c>
      <c r="K80" s="39">
        <f t="shared" si="4"/>
        <v>38.334766705173493</v>
      </c>
      <c r="N80" s="39">
        <v>24</v>
      </c>
      <c r="O80" s="36">
        <v>23</v>
      </c>
      <c r="P80" s="36" t="s">
        <v>1877</v>
      </c>
    </row>
    <row r="81" spans="1:16" x14ac:dyDescent="0.2">
      <c r="A81" s="37">
        <v>6420120803</v>
      </c>
      <c r="B81" s="37" t="s">
        <v>191</v>
      </c>
      <c r="C81" s="38">
        <v>41135</v>
      </c>
      <c r="D81" s="39">
        <v>13</v>
      </c>
      <c r="F81" s="39">
        <f t="shared" si="5"/>
        <v>3.9624000000000001</v>
      </c>
      <c r="G81" s="39">
        <f t="shared" si="6"/>
        <v>40.159592907973853</v>
      </c>
      <c r="N81" s="39">
        <v>22</v>
      </c>
      <c r="O81" s="36">
        <v>18</v>
      </c>
      <c r="P81" s="36" t="s">
        <v>1878</v>
      </c>
    </row>
    <row r="82" spans="1:16" x14ac:dyDescent="0.2">
      <c r="A82" s="37">
        <v>6420120804</v>
      </c>
      <c r="B82" s="37" t="s">
        <v>191</v>
      </c>
      <c r="C82" s="38">
        <v>41142</v>
      </c>
      <c r="D82" s="39">
        <v>14</v>
      </c>
      <c r="F82" s="39">
        <f t="shared" si="5"/>
        <v>4.2671999999999999</v>
      </c>
      <c r="G82" s="39">
        <f t="shared" si="6"/>
        <v>39.091697029238723</v>
      </c>
      <c r="I82" s="39">
        <v>2.34</v>
      </c>
      <c r="K82" s="39">
        <f t="shared" si="4"/>
        <v>38.939980617115879</v>
      </c>
      <c r="N82" s="39">
        <v>21</v>
      </c>
      <c r="O82" s="36">
        <v>17</v>
      </c>
      <c r="P82" s="36" t="s">
        <v>1879</v>
      </c>
    </row>
    <row r="83" spans="1:16" x14ac:dyDescent="0.2">
      <c r="A83" s="37">
        <v>6420120805</v>
      </c>
      <c r="B83" s="37" t="s">
        <v>191</v>
      </c>
      <c r="C83" s="38">
        <v>41148</v>
      </c>
      <c r="D83" s="39">
        <v>14</v>
      </c>
      <c r="F83" s="39">
        <f t="shared" si="5"/>
        <v>4.2671999999999999</v>
      </c>
      <c r="G83" s="39">
        <f t="shared" si="6"/>
        <v>39.091697029238723</v>
      </c>
      <c r="N83" s="39">
        <v>22</v>
      </c>
      <c r="O83" s="36">
        <v>23</v>
      </c>
      <c r="P83" s="36" t="s">
        <v>1880</v>
      </c>
    </row>
    <row r="84" spans="1:16" s="40" customFormat="1" x14ac:dyDescent="0.2">
      <c r="A84" s="40">
        <v>6420120901</v>
      </c>
      <c r="B84" s="40" t="s">
        <v>191</v>
      </c>
      <c r="C84" s="41">
        <v>41155</v>
      </c>
      <c r="D84" s="42">
        <v>14</v>
      </c>
      <c r="E84" s="42">
        <f>AVERAGE(D72:D83)</f>
        <v>12.916666666666666</v>
      </c>
      <c r="F84" s="42">
        <f t="shared" si="5"/>
        <v>4.2671999999999999</v>
      </c>
      <c r="G84" s="42">
        <f t="shared" si="6"/>
        <v>39.091697029238723</v>
      </c>
      <c r="H84" s="42">
        <f>AVERAGE(G72:G83)</f>
        <v>40.285458954552361</v>
      </c>
      <c r="I84" s="42">
        <v>1.41</v>
      </c>
      <c r="J84" s="42">
        <f>AVERAGE(I72:I83)</f>
        <v>2.2716666666666665</v>
      </c>
      <c r="K84" s="42">
        <f t="shared" si="4"/>
        <v>33.970615000066658</v>
      </c>
      <c r="L84" s="42">
        <f>AVERAGE(K72:K83)</f>
        <v>38.443520283981385</v>
      </c>
      <c r="M84" s="338">
        <f>AVERAGE(H84,L84)</f>
        <v>39.364489619266877</v>
      </c>
      <c r="N84" s="42">
        <v>22</v>
      </c>
      <c r="O84" s="336">
        <v>22</v>
      </c>
      <c r="P84" s="336" t="s">
        <v>1879</v>
      </c>
    </row>
    <row r="85" spans="1:16" x14ac:dyDescent="0.2">
      <c r="A85" s="113">
        <f>IF(MONTH(C85)=MONTH(C84),(A84+1),(64*100000000+(YEAR(C85)*10000)+(MONTH(C85)*100)+1))</f>
        <v>6420130601</v>
      </c>
      <c r="B85" s="48" t="s">
        <v>191</v>
      </c>
      <c r="C85" s="38">
        <v>41440</v>
      </c>
      <c r="D85" s="39">
        <v>11</v>
      </c>
      <c r="F85" s="39">
        <f t="shared" si="5"/>
        <v>3.3528000000000002</v>
      </c>
      <c r="G85" s="39">
        <f t="shared" si="6"/>
        <v>42.566842267970074</v>
      </c>
      <c r="I85" s="115">
        <v>4.8764114491038404</v>
      </c>
      <c r="K85" s="39">
        <f t="shared" si="4"/>
        <v>46.14305808345209</v>
      </c>
      <c r="N85" s="39">
        <v>19</v>
      </c>
      <c r="O85" s="36">
        <v>18</v>
      </c>
      <c r="P85" s="48" t="s">
        <v>2104</v>
      </c>
    </row>
    <row r="86" spans="1:16" x14ac:dyDescent="0.2">
      <c r="A86" s="113">
        <f t="shared" ref="A86:A94" si="7">IF(MONTH(C86)=MONTH(C85),(A85+1),(64*100000000+(YEAR(C86)*10000)+(MONTH(C86)*100)+1))</f>
        <v>6420130602</v>
      </c>
      <c r="B86" s="48" t="s">
        <v>191</v>
      </c>
      <c r="C86" s="38">
        <v>41447</v>
      </c>
      <c r="D86" s="39">
        <v>10</v>
      </c>
      <c r="F86" s="39">
        <f t="shared" si="5"/>
        <v>3.048</v>
      </c>
      <c r="G86" s="39">
        <f t="shared" si="6"/>
        <v>43.940261958950401</v>
      </c>
      <c r="I86" s="115">
        <v>3.8198556351313413</v>
      </c>
      <c r="K86" s="39">
        <f t="shared" si="4"/>
        <v>43.747485900828956</v>
      </c>
      <c r="N86" s="39">
        <v>21</v>
      </c>
      <c r="O86" s="36">
        <v>19</v>
      </c>
      <c r="P86" s="48" t="s">
        <v>2105</v>
      </c>
    </row>
    <row r="87" spans="1:16" x14ac:dyDescent="0.2">
      <c r="A87" s="113">
        <f t="shared" si="7"/>
        <v>6420130603</v>
      </c>
      <c r="B87" s="48" t="s">
        <v>191</v>
      </c>
      <c r="C87" s="38">
        <v>41454</v>
      </c>
      <c r="D87" s="39">
        <v>10</v>
      </c>
      <c r="F87" s="39">
        <f t="shared" si="5"/>
        <v>3.048</v>
      </c>
      <c r="G87" s="39">
        <f t="shared" si="6"/>
        <v>43.940261958950401</v>
      </c>
      <c r="N87" s="39">
        <v>23</v>
      </c>
      <c r="O87" s="36">
        <v>21</v>
      </c>
      <c r="P87" s="48" t="s">
        <v>2106</v>
      </c>
    </row>
    <row r="88" spans="1:16" x14ac:dyDescent="0.2">
      <c r="A88" s="113">
        <f t="shared" si="7"/>
        <v>6420130701</v>
      </c>
      <c r="B88" s="48" t="s">
        <v>191</v>
      </c>
      <c r="C88" s="38">
        <v>41463</v>
      </c>
      <c r="D88" s="39">
        <v>12</v>
      </c>
      <c r="F88" s="39">
        <f t="shared" si="5"/>
        <v>3.6576000000000004</v>
      </c>
      <c r="G88" s="39">
        <f t="shared" si="6"/>
        <v>41.313008325549511</v>
      </c>
      <c r="I88" s="325">
        <v>1.7357702658119623</v>
      </c>
      <c r="K88" s="39">
        <f t="shared" si="4"/>
        <v>36.009736979490228</v>
      </c>
      <c r="N88" s="39">
        <v>24</v>
      </c>
      <c r="O88" s="36">
        <v>27</v>
      </c>
      <c r="P88" s="48" t="s">
        <v>2107</v>
      </c>
    </row>
    <row r="89" spans="1:16" x14ac:dyDescent="0.2">
      <c r="A89" s="113">
        <f t="shared" si="7"/>
        <v>6420130702</v>
      </c>
      <c r="B89" s="48" t="s">
        <v>191</v>
      </c>
      <c r="C89" s="38">
        <v>41468</v>
      </c>
      <c r="D89" s="39">
        <v>15</v>
      </c>
      <c r="F89" s="39">
        <f t="shared" si="5"/>
        <v>4.5720000000000001</v>
      </c>
      <c r="G89" s="39">
        <f t="shared" si="6"/>
        <v>38.097509751111744</v>
      </c>
      <c r="N89" s="39">
        <v>25</v>
      </c>
      <c r="O89" s="36">
        <v>29</v>
      </c>
      <c r="P89" s="48" t="s">
        <v>1879</v>
      </c>
    </row>
    <row r="90" spans="1:16" x14ac:dyDescent="0.2">
      <c r="A90" s="113">
        <f t="shared" si="7"/>
        <v>6420130703</v>
      </c>
      <c r="B90" s="48" t="s">
        <v>191</v>
      </c>
      <c r="C90" s="38">
        <v>41476</v>
      </c>
      <c r="D90" s="39">
        <v>15</v>
      </c>
      <c r="F90" s="39">
        <f t="shared" si="5"/>
        <v>4.5720000000000001</v>
      </c>
      <c r="G90" s="39">
        <f t="shared" si="6"/>
        <v>38.097509751111744</v>
      </c>
      <c r="I90" s="325">
        <v>2.0376433555183904</v>
      </c>
      <c r="K90" s="39">
        <f t="shared" si="4"/>
        <v>37.582698376727734</v>
      </c>
      <c r="N90" s="39">
        <v>25</v>
      </c>
      <c r="O90" s="36">
        <v>21</v>
      </c>
      <c r="P90" s="48" t="s">
        <v>2108</v>
      </c>
    </row>
    <row r="91" spans="1:16" x14ac:dyDescent="0.2">
      <c r="A91" s="113">
        <f t="shared" si="7"/>
        <v>6420130704</v>
      </c>
      <c r="B91" s="48" t="s">
        <v>191</v>
      </c>
      <c r="C91" s="38">
        <v>41483</v>
      </c>
      <c r="D91" s="39">
        <v>14</v>
      </c>
      <c r="F91" s="39">
        <f t="shared" si="5"/>
        <v>4.2671999999999999</v>
      </c>
      <c r="G91" s="39">
        <f t="shared" si="6"/>
        <v>39.091697029238723</v>
      </c>
      <c r="N91" s="39">
        <v>22</v>
      </c>
      <c r="O91" s="36">
        <v>16</v>
      </c>
      <c r="P91" s="48" t="s">
        <v>2109</v>
      </c>
    </row>
    <row r="92" spans="1:16" x14ac:dyDescent="0.2">
      <c r="A92" s="113">
        <f t="shared" si="7"/>
        <v>6420130801</v>
      </c>
      <c r="B92" s="48" t="s">
        <v>191</v>
      </c>
      <c r="C92" s="38">
        <v>41490</v>
      </c>
      <c r="D92" s="39">
        <v>13</v>
      </c>
      <c r="F92" s="39">
        <f t="shared" si="5"/>
        <v>3.9624000000000001</v>
      </c>
      <c r="G92" s="39">
        <f t="shared" si="6"/>
        <v>40.159592907973853</v>
      </c>
      <c r="I92" s="325">
        <v>2.4382057245519202</v>
      </c>
      <c r="K92" s="39">
        <f t="shared" si="4"/>
        <v>39.343284242159022</v>
      </c>
      <c r="N92" s="39">
        <v>22</v>
      </c>
      <c r="O92" s="36">
        <v>23</v>
      </c>
      <c r="P92" s="48" t="s">
        <v>2110</v>
      </c>
    </row>
    <row r="93" spans="1:16" x14ac:dyDescent="0.2">
      <c r="A93" s="113">
        <f t="shared" si="7"/>
        <v>6420130802</v>
      </c>
      <c r="B93" s="48" t="s">
        <v>191</v>
      </c>
      <c r="C93" s="38">
        <v>41497</v>
      </c>
      <c r="D93" s="39">
        <v>13</v>
      </c>
      <c r="F93" s="39">
        <f t="shared" si="5"/>
        <v>3.9624000000000001</v>
      </c>
      <c r="G93" s="39">
        <f t="shared" si="6"/>
        <v>40.159592907973853</v>
      </c>
      <c r="N93" s="39">
        <v>22</v>
      </c>
      <c r="O93" s="36">
        <v>20</v>
      </c>
      <c r="P93" s="48" t="s">
        <v>2111</v>
      </c>
    </row>
    <row r="94" spans="1:16" x14ac:dyDescent="0.2">
      <c r="A94" s="113">
        <f t="shared" si="7"/>
        <v>6420130803</v>
      </c>
      <c r="B94" s="48" t="s">
        <v>191</v>
      </c>
      <c r="C94" s="38">
        <v>41504</v>
      </c>
      <c r="D94" s="39">
        <v>16</v>
      </c>
      <c r="E94" s="39">
        <f>AVERAGE(D85:D94)</f>
        <v>12.9</v>
      </c>
      <c r="F94" s="39">
        <f t="shared" si="5"/>
        <v>4.8768000000000002</v>
      </c>
      <c r="G94" s="39">
        <f t="shared" si="6"/>
        <v>37.167509661519347</v>
      </c>
      <c r="H94" s="39">
        <f>AVERAGE(G85:G94)</f>
        <v>40.453378652034964</v>
      </c>
      <c r="I94" s="325">
        <v>2.5427002556041454</v>
      </c>
      <c r="J94" s="39">
        <f>AVERAGE(I85:I94)</f>
        <v>2.9084311142869335</v>
      </c>
      <c r="K94" s="39">
        <f t="shared" si="4"/>
        <v>39.754953035320526</v>
      </c>
      <c r="L94" s="39">
        <f>AVERAGE(K85:K94)</f>
        <v>40.43020276966309</v>
      </c>
      <c r="M94" s="31">
        <f>AVERAGE(H94,L94)</f>
        <v>40.441790710849027</v>
      </c>
      <c r="N94" s="39">
        <v>22</v>
      </c>
      <c r="O94" s="36">
        <v>24</v>
      </c>
      <c r="P94" s="48" t="s">
        <v>2112</v>
      </c>
    </row>
    <row r="95" spans="1:16" x14ac:dyDescent="0.2">
      <c r="A95" s="37">
        <v>6420140601</v>
      </c>
      <c r="B95" s="48" t="s">
        <v>191</v>
      </c>
      <c r="C95" s="38">
        <v>41791</v>
      </c>
      <c r="D95" s="39">
        <v>20</v>
      </c>
      <c r="F95" s="39">
        <f t="shared" si="5"/>
        <v>6.0960000000000001</v>
      </c>
      <c r="G95" s="39">
        <f t="shared" si="6"/>
        <v>33.952011087081587</v>
      </c>
      <c r="M95" s="31"/>
      <c r="N95" s="39">
        <v>19</v>
      </c>
      <c r="O95" s="36">
        <v>24</v>
      </c>
      <c r="P95" s="48" t="s">
        <v>2506</v>
      </c>
    </row>
    <row r="96" spans="1:16" x14ac:dyDescent="0.2">
      <c r="A96" s="37">
        <v>6420140602</v>
      </c>
      <c r="B96" s="48" t="s">
        <v>191</v>
      </c>
      <c r="C96" s="38">
        <v>41797</v>
      </c>
      <c r="D96" s="39">
        <v>22</v>
      </c>
      <c r="F96" s="39">
        <f t="shared" si="5"/>
        <v>6.7056000000000004</v>
      </c>
      <c r="G96" s="39">
        <f t="shared" si="6"/>
        <v>32.57859139610126</v>
      </c>
      <c r="M96" s="31"/>
      <c r="N96" s="39">
        <v>21</v>
      </c>
      <c r="O96" s="36">
        <v>22</v>
      </c>
      <c r="P96" s="48" t="s">
        <v>2507</v>
      </c>
    </row>
    <row r="97" spans="1:16" x14ac:dyDescent="0.2">
      <c r="A97" s="37">
        <v>6420140603</v>
      </c>
      <c r="B97" s="48" t="s">
        <v>191</v>
      </c>
      <c r="C97" s="38">
        <v>41805</v>
      </c>
      <c r="D97" s="39">
        <v>18</v>
      </c>
      <c r="F97" s="39">
        <f t="shared" si="5"/>
        <v>5.4864000000000006</v>
      </c>
      <c r="G97" s="39">
        <f t="shared" si="6"/>
        <v>35.470256117710861</v>
      </c>
      <c r="M97" s="31"/>
      <c r="N97" s="39">
        <v>19</v>
      </c>
      <c r="O97" s="36">
        <v>17</v>
      </c>
      <c r="P97" s="48" t="s">
        <v>2508</v>
      </c>
    </row>
    <row r="98" spans="1:16" x14ac:dyDescent="0.2">
      <c r="A98" s="37">
        <v>6420140604</v>
      </c>
      <c r="B98" s="48" t="s">
        <v>191</v>
      </c>
      <c r="C98" s="38">
        <v>41811</v>
      </c>
      <c r="D98" s="39">
        <v>17</v>
      </c>
      <c r="F98" s="39">
        <f t="shared" si="5"/>
        <v>5.1816000000000004</v>
      </c>
      <c r="G98" s="39">
        <f t="shared" si="6"/>
        <v>36.293908861144516</v>
      </c>
      <c r="M98" s="31"/>
      <c r="N98" s="39">
        <v>19</v>
      </c>
      <c r="O98" s="36">
        <v>19</v>
      </c>
      <c r="P98" s="48" t="s">
        <v>428</v>
      </c>
    </row>
    <row r="99" spans="1:16" x14ac:dyDescent="0.2">
      <c r="A99" s="37">
        <v>6420140605</v>
      </c>
      <c r="B99" s="48" t="s">
        <v>191</v>
      </c>
      <c r="C99" s="38">
        <v>41819</v>
      </c>
      <c r="D99" s="39">
        <v>18</v>
      </c>
      <c r="F99" s="39">
        <f t="shared" si="5"/>
        <v>5.4864000000000006</v>
      </c>
      <c r="G99" s="39">
        <f t="shared" si="6"/>
        <v>35.470256117710861</v>
      </c>
      <c r="M99" s="31"/>
      <c r="N99" s="39">
        <v>23</v>
      </c>
      <c r="O99" s="36">
        <v>23</v>
      </c>
      <c r="P99" s="48" t="s">
        <v>2509</v>
      </c>
    </row>
    <row r="100" spans="1:16" x14ac:dyDescent="0.2">
      <c r="A100" s="36">
        <v>6420140701</v>
      </c>
      <c r="B100" s="48" t="s">
        <v>191</v>
      </c>
      <c r="C100" s="38">
        <v>41824</v>
      </c>
      <c r="D100" s="39">
        <v>19</v>
      </c>
      <c r="F100" s="39">
        <f t="shared" si="5"/>
        <v>5.7911999999999999</v>
      </c>
      <c r="G100" s="39">
        <f t="shared" si="6"/>
        <v>34.691147459206192</v>
      </c>
      <c r="M100" s="31"/>
      <c r="N100" s="39">
        <v>23</v>
      </c>
      <c r="O100" s="36">
        <v>21</v>
      </c>
      <c r="P100" s="48" t="s">
        <v>2510</v>
      </c>
    </row>
    <row r="101" spans="1:16" x14ac:dyDescent="0.2">
      <c r="A101" s="36">
        <v>6420140702</v>
      </c>
      <c r="B101" s="48" t="s">
        <v>191</v>
      </c>
      <c r="C101" s="38">
        <v>41833</v>
      </c>
      <c r="D101" s="39">
        <v>17</v>
      </c>
      <c r="F101" s="39">
        <f t="shared" si="5"/>
        <v>5.1816000000000004</v>
      </c>
      <c r="G101" s="39">
        <f t="shared" si="6"/>
        <v>36.293908861144516</v>
      </c>
      <c r="M101" s="31"/>
      <c r="N101" s="39">
        <v>21</v>
      </c>
      <c r="O101" s="36">
        <v>19</v>
      </c>
      <c r="P101" s="48" t="s">
        <v>2511</v>
      </c>
    </row>
    <row r="102" spans="1:16" x14ac:dyDescent="0.2">
      <c r="A102" s="36">
        <v>6420140703</v>
      </c>
      <c r="B102" s="48" t="s">
        <v>191</v>
      </c>
      <c r="C102" s="38">
        <v>41839</v>
      </c>
      <c r="D102" s="39">
        <v>16</v>
      </c>
      <c r="F102" s="39">
        <f t="shared" si="5"/>
        <v>4.8768000000000002</v>
      </c>
      <c r="G102" s="39">
        <f t="shared" si="6"/>
        <v>37.167509661519347</v>
      </c>
      <c r="M102" s="31"/>
      <c r="N102" s="39">
        <v>21</v>
      </c>
      <c r="O102" s="36">
        <v>22</v>
      </c>
      <c r="P102" s="48" t="s">
        <v>2512</v>
      </c>
    </row>
    <row r="103" spans="1:16" x14ac:dyDescent="0.2">
      <c r="A103" s="36">
        <v>6420140704</v>
      </c>
      <c r="B103" s="48" t="s">
        <v>191</v>
      </c>
      <c r="C103" s="38">
        <v>41847</v>
      </c>
      <c r="D103" s="39">
        <v>17</v>
      </c>
      <c r="F103" s="39">
        <f t="shared" si="5"/>
        <v>5.1816000000000004</v>
      </c>
      <c r="G103" s="39">
        <f t="shared" si="6"/>
        <v>36.293908861144516</v>
      </c>
      <c r="M103" s="31"/>
      <c r="N103" s="39">
        <v>23</v>
      </c>
      <c r="O103" s="36">
        <v>22</v>
      </c>
      <c r="P103" s="48" t="s">
        <v>403</v>
      </c>
    </row>
    <row r="104" spans="1:16" x14ac:dyDescent="0.2">
      <c r="A104" s="36">
        <v>6420140801</v>
      </c>
      <c r="B104" s="48" t="s">
        <v>191</v>
      </c>
      <c r="C104" s="38">
        <v>41853</v>
      </c>
      <c r="D104" s="39">
        <v>15</v>
      </c>
      <c r="F104" s="39">
        <f t="shared" si="5"/>
        <v>4.5720000000000001</v>
      </c>
      <c r="G104" s="39">
        <f t="shared" si="6"/>
        <v>38.097509751111744</v>
      </c>
      <c r="M104" s="31"/>
      <c r="N104" s="39">
        <v>23</v>
      </c>
      <c r="O104" s="36">
        <v>24</v>
      </c>
      <c r="P104" s="48" t="s">
        <v>2510</v>
      </c>
    </row>
    <row r="105" spans="1:16" x14ac:dyDescent="0.2">
      <c r="A105" s="36">
        <v>6420140802</v>
      </c>
      <c r="B105" s="48" t="s">
        <v>191</v>
      </c>
      <c r="C105" s="38">
        <v>41861</v>
      </c>
      <c r="D105" s="39">
        <v>1</v>
      </c>
      <c r="F105" s="39">
        <f t="shared" si="5"/>
        <v>0.30480000000000002</v>
      </c>
      <c r="G105" s="39">
        <f t="shared" si="6"/>
        <v>77.120513148994604</v>
      </c>
      <c r="M105" s="31"/>
      <c r="N105" s="39">
        <v>2</v>
      </c>
      <c r="O105" s="36">
        <v>2</v>
      </c>
      <c r="P105" s="48" t="s">
        <v>525</v>
      </c>
    </row>
    <row r="106" spans="1:16" x14ac:dyDescent="0.2">
      <c r="A106" s="36">
        <v>6420140803</v>
      </c>
      <c r="B106" s="48" t="s">
        <v>191</v>
      </c>
      <c r="C106" s="38">
        <v>41869</v>
      </c>
      <c r="D106" s="39">
        <v>12</v>
      </c>
      <c r="F106" s="39">
        <f t="shared" si="5"/>
        <v>3.6576000000000004</v>
      </c>
      <c r="G106" s="39">
        <f t="shared" si="6"/>
        <v>41.313008325549511</v>
      </c>
      <c r="M106" s="31"/>
      <c r="N106" s="39">
        <v>20</v>
      </c>
      <c r="O106" s="36">
        <v>21</v>
      </c>
      <c r="P106" s="48" t="s">
        <v>2513</v>
      </c>
    </row>
    <row r="107" spans="1:16" x14ac:dyDescent="0.2">
      <c r="A107" s="36">
        <v>6420140804</v>
      </c>
      <c r="B107" s="48" t="s">
        <v>191</v>
      </c>
      <c r="C107" s="38">
        <v>41875</v>
      </c>
      <c r="D107" s="39">
        <v>12</v>
      </c>
      <c r="F107" s="39">
        <f t="shared" si="5"/>
        <v>3.6576000000000004</v>
      </c>
      <c r="G107" s="39">
        <f t="shared" si="6"/>
        <v>41.313008325549511</v>
      </c>
      <c r="H107" s="39">
        <f>AVERAGE(D95:D107)</f>
        <v>15.692307692307692</v>
      </c>
      <c r="M107" s="31"/>
      <c r="N107" s="39">
        <v>22</v>
      </c>
      <c r="O107" s="36">
        <v>26</v>
      </c>
      <c r="P107" s="48" t="s">
        <v>2514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4"/>
  <sheetViews>
    <sheetView workbookViewId="0">
      <pane xSplit="3" ySplit="1" topLeftCell="D110" activePane="bottomRight" state="frozen"/>
      <selection pane="topRight" activeCell="D1" sqref="D1"/>
      <selection pane="bottomLeft" activeCell="A2" sqref="A2"/>
      <selection pane="bottomRight" activeCell="AM23" sqref="AM23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9.140625" style="37"/>
    <col min="4" max="13" width="9.140625" style="39"/>
    <col min="14" max="14" width="15" style="39" bestFit="1" customWidth="1"/>
    <col min="15" max="15" width="12.140625" style="39" bestFit="1" customWidth="1"/>
    <col min="16" max="16" width="61.42578125" style="37" customWidth="1"/>
    <col min="17" max="20" width="9.140625" style="37"/>
    <col min="21" max="21" width="32.7109375" style="37" customWidth="1"/>
    <col min="22" max="16384" width="9.140625" style="37"/>
  </cols>
  <sheetData>
    <row r="1" spans="1:25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8" t="s">
        <v>857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8" t="s">
        <v>264</v>
      </c>
      <c r="U1" s="67" t="s">
        <v>1894</v>
      </c>
      <c r="V1" s="209" t="s">
        <v>294</v>
      </c>
      <c r="W1" s="211" t="s">
        <v>692</v>
      </c>
      <c r="X1" s="212" t="s">
        <v>279</v>
      </c>
      <c r="Y1" s="211" t="s">
        <v>1093</v>
      </c>
    </row>
    <row r="2" spans="1:25" ht="15" x14ac:dyDescent="0.25">
      <c r="A2" s="37">
        <v>5920040601</v>
      </c>
      <c r="B2" s="37" t="s">
        <v>236</v>
      </c>
      <c r="C2" s="38">
        <v>38154</v>
      </c>
      <c r="D2" s="39">
        <v>38</v>
      </c>
      <c r="F2" s="39">
        <f>D2*0.3048</f>
        <v>11.5824</v>
      </c>
      <c r="G2" s="39">
        <f t="shared" ref="G2:G65" si="0" xml:space="preserve"> 60-(14.41*(LN(F2)))</f>
        <v>24.702896587337378</v>
      </c>
      <c r="I2" s="39" t="s">
        <v>200</v>
      </c>
      <c r="K2" s="39">
        <v>0</v>
      </c>
      <c r="N2" s="39">
        <v>16</v>
      </c>
      <c r="V2" s="208">
        <v>2004</v>
      </c>
      <c r="W2" s="210">
        <v>26.90909090909091</v>
      </c>
      <c r="X2" s="210">
        <v>30.080297171802147</v>
      </c>
      <c r="Y2" s="210">
        <v>0.67333333333333334</v>
      </c>
    </row>
    <row r="3" spans="1:25" ht="15" x14ac:dyDescent="0.25">
      <c r="A3" s="37">
        <v>5920040602</v>
      </c>
      <c r="B3" s="37" t="s">
        <v>236</v>
      </c>
      <c r="C3" s="38">
        <v>38161</v>
      </c>
      <c r="D3" s="39">
        <v>36</v>
      </c>
      <c r="F3" s="39">
        <f t="shared" ref="F3:F42" si="1">D3*0.3048</f>
        <v>10.972800000000001</v>
      </c>
      <c r="G3" s="39">
        <f t="shared" si="0"/>
        <v>25.482005245842053</v>
      </c>
      <c r="I3" s="39">
        <v>0.17</v>
      </c>
      <c r="K3" s="39">
        <f t="shared" ref="K3:K30" si="2">(9.81*(LN(I3)))+30.6</f>
        <v>13.217103380648304</v>
      </c>
      <c r="N3" s="39">
        <v>16</v>
      </c>
      <c r="V3" s="208">
        <v>2005</v>
      </c>
      <c r="W3" s="210">
        <v>30.3</v>
      </c>
      <c r="X3" s="210">
        <v>28.053762351900524</v>
      </c>
      <c r="Y3" s="210">
        <v>2.8333333333333332E-2</v>
      </c>
    </row>
    <row r="4" spans="1:25" ht="15" x14ac:dyDescent="0.25">
      <c r="A4" s="37">
        <v>5920040603</v>
      </c>
      <c r="B4" s="37" t="s">
        <v>236</v>
      </c>
      <c r="C4" s="38">
        <v>38168</v>
      </c>
      <c r="D4" s="39">
        <v>37</v>
      </c>
      <c r="F4" s="39">
        <f t="shared" si="1"/>
        <v>11.277600000000001</v>
      </c>
      <c r="G4" s="39">
        <f t="shared" si="0"/>
        <v>25.087186027791326</v>
      </c>
      <c r="I4" s="39">
        <v>0.34</v>
      </c>
      <c r="K4" s="39">
        <f t="shared" si="2"/>
        <v>20.016877221941371</v>
      </c>
      <c r="N4" s="39">
        <v>18</v>
      </c>
      <c r="V4" s="208">
        <v>2006</v>
      </c>
      <c r="W4" s="210">
        <v>29.1</v>
      </c>
      <c r="X4" s="210">
        <v>28.66564301330925</v>
      </c>
      <c r="Y4" s="210">
        <v>0.186</v>
      </c>
    </row>
    <row r="5" spans="1:25" ht="15" x14ac:dyDescent="0.25">
      <c r="A5" s="37">
        <v>5920040701</v>
      </c>
      <c r="B5" s="37" t="s">
        <v>236</v>
      </c>
      <c r="C5" s="38">
        <v>38176</v>
      </c>
      <c r="D5" s="39">
        <v>23</v>
      </c>
      <c r="F5" s="39">
        <f t="shared" si="1"/>
        <v>7.0104000000000006</v>
      </c>
      <c r="G5" s="39">
        <f t="shared" si="0"/>
        <v>31.938041497455547</v>
      </c>
      <c r="N5" s="39">
        <v>17</v>
      </c>
      <c r="V5" s="208">
        <v>2007</v>
      </c>
      <c r="W5" s="210">
        <v>34.5</v>
      </c>
      <c r="X5" s="210">
        <v>26.132196213859245</v>
      </c>
      <c r="Y5" s="210">
        <v>0.30333333333333329</v>
      </c>
    </row>
    <row r="6" spans="1:25" ht="15" x14ac:dyDescent="0.25">
      <c r="A6" s="37">
        <v>5920040702</v>
      </c>
      <c r="B6" s="37" t="s">
        <v>236</v>
      </c>
      <c r="C6" s="38">
        <v>38183</v>
      </c>
      <c r="D6" s="39">
        <v>22</v>
      </c>
      <c r="F6" s="39">
        <f t="shared" si="1"/>
        <v>6.7056000000000004</v>
      </c>
      <c r="G6" s="39">
        <f t="shared" si="0"/>
        <v>32.57859139610126</v>
      </c>
      <c r="I6" s="39">
        <v>0.4</v>
      </c>
      <c r="K6" s="39">
        <f t="shared" si="2"/>
        <v>21.611187920314542</v>
      </c>
      <c r="N6" s="39">
        <v>20</v>
      </c>
      <c r="V6" s="208">
        <v>2008</v>
      </c>
      <c r="W6" s="210"/>
      <c r="X6" s="210"/>
      <c r="Y6" s="210">
        <v>0.126</v>
      </c>
    </row>
    <row r="7" spans="1:25" ht="15" x14ac:dyDescent="0.25">
      <c r="A7" s="37">
        <v>5920040703</v>
      </c>
      <c r="B7" s="37" t="s">
        <v>236</v>
      </c>
      <c r="C7" s="38">
        <v>38190</v>
      </c>
      <c r="D7" s="39">
        <v>22</v>
      </c>
      <c r="F7" s="39">
        <f t="shared" si="1"/>
        <v>6.7056000000000004</v>
      </c>
      <c r="G7" s="39">
        <f t="shared" si="0"/>
        <v>32.57859139610126</v>
      </c>
      <c r="I7" s="39">
        <v>0.7</v>
      </c>
      <c r="K7" s="39">
        <f t="shared" si="2"/>
        <v>27.101018799961036</v>
      </c>
      <c r="N7" s="39">
        <v>21</v>
      </c>
      <c r="V7" s="208">
        <v>2009</v>
      </c>
      <c r="W7" s="210"/>
      <c r="X7" s="210"/>
      <c r="Y7" s="210">
        <v>0.156</v>
      </c>
    </row>
    <row r="8" spans="1:25" ht="15" x14ac:dyDescent="0.25">
      <c r="A8" s="37">
        <v>5920040704</v>
      </c>
      <c r="B8" s="37" t="s">
        <v>236</v>
      </c>
      <c r="C8" s="38">
        <v>38196</v>
      </c>
      <c r="D8" s="39">
        <v>21</v>
      </c>
      <c r="F8" s="39">
        <f t="shared" si="1"/>
        <v>6.4008000000000003</v>
      </c>
      <c r="G8" s="39">
        <f t="shared" si="0"/>
        <v>33.248944821400073</v>
      </c>
      <c r="N8" s="39">
        <v>22</v>
      </c>
      <c r="V8" s="208">
        <v>2010</v>
      </c>
      <c r="W8" s="210">
        <v>37.666666666666664</v>
      </c>
      <c r="X8" s="210">
        <v>24.879728306510536</v>
      </c>
      <c r="Y8" s="210">
        <v>0.21000000000000002</v>
      </c>
    </row>
    <row r="9" spans="1:25" ht="15" x14ac:dyDescent="0.25">
      <c r="A9" s="37">
        <v>5920040801</v>
      </c>
      <c r="B9" s="37" t="s">
        <v>236</v>
      </c>
      <c r="C9" s="38">
        <v>38204</v>
      </c>
      <c r="D9" s="39">
        <v>21</v>
      </c>
      <c r="F9" s="39">
        <f t="shared" si="1"/>
        <v>6.4008000000000003</v>
      </c>
      <c r="G9" s="39">
        <f t="shared" si="0"/>
        <v>33.248944821400073</v>
      </c>
      <c r="I9" s="39">
        <v>1.5</v>
      </c>
      <c r="K9" s="39">
        <f t="shared" si="2"/>
        <v>34.577612710541096</v>
      </c>
      <c r="N9" s="39">
        <v>21</v>
      </c>
      <c r="V9" s="208">
        <v>2011</v>
      </c>
      <c r="W9" s="210">
        <v>32.625</v>
      </c>
      <c r="X9" s="210">
        <v>27.26567424127537</v>
      </c>
      <c r="Y9" s="210">
        <v>0.188</v>
      </c>
    </row>
    <row r="10" spans="1:25" x14ac:dyDescent="0.2">
      <c r="A10" s="37">
        <v>5920040802</v>
      </c>
      <c r="B10" s="37" t="s">
        <v>236</v>
      </c>
      <c r="C10" s="38">
        <v>38211</v>
      </c>
      <c r="D10" s="39">
        <v>21</v>
      </c>
      <c r="F10" s="39">
        <f t="shared" si="1"/>
        <v>6.4008000000000003</v>
      </c>
      <c r="G10" s="39">
        <f t="shared" si="0"/>
        <v>33.248944821400073</v>
      </c>
      <c r="N10" s="39">
        <v>20</v>
      </c>
    </row>
    <row r="11" spans="1:25" x14ac:dyDescent="0.2">
      <c r="A11" s="37">
        <v>5920040803</v>
      </c>
      <c r="B11" s="37" t="s">
        <v>236</v>
      </c>
      <c r="C11" s="38">
        <v>38219</v>
      </c>
      <c r="D11" s="39">
        <v>29</v>
      </c>
      <c r="F11" s="39">
        <f t="shared" si="1"/>
        <v>8.8391999999999999</v>
      </c>
      <c r="G11" s="39">
        <f t="shared" si="0"/>
        <v>28.597780238889502</v>
      </c>
      <c r="N11" s="39">
        <v>20</v>
      </c>
    </row>
    <row r="12" spans="1:25" x14ac:dyDescent="0.2">
      <c r="A12" s="37">
        <v>5920040804</v>
      </c>
      <c r="B12" s="37" t="s">
        <v>236</v>
      </c>
      <c r="C12" s="38">
        <v>38225</v>
      </c>
      <c r="D12" s="39">
        <v>26</v>
      </c>
      <c r="F12" s="39">
        <f t="shared" si="1"/>
        <v>7.9248000000000003</v>
      </c>
      <c r="G12" s="39">
        <f t="shared" si="0"/>
        <v>30.171342036105038</v>
      </c>
      <c r="I12" s="39">
        <v>0.93</v>
      </c>
      <c r="K12" s="39">
        <f t="shared" si="2"/>
        <v>29.888081503290266</v>
      </c>
      <c r="N12" s="39">
        <v>20</v>
      </c>
    </row>
    <row r="13" spans="1:25" x14ac:dyDescent="0.2">
      <c r="A13" s="37">
        <v>5920040901</v>
      </c>
      <c r="B13" s="37" t="s">
        <v>236</v>
      </c>
      <c r="C13" s="38">
        <v>38232</v>
      </c>
      <c r="D13" s="39">
        <v>27</v>
      </c>
      <c r="F13" s="39">
        <f t="shared" si="1"/>
        <v>8.2295999999999996</v>
      </c>
      <c r="G13" s="39">
        <f t="shared" si="0"/>
        <v>29.627503909872214</v>
      </c>
      <c r="N13" s="39">
        <v>20</v>
      </c>
    </row>
    <row r="14" spans="1:25" x14ac:dyDescent="0.2">
      <c r="A14" s="37">
        <v>5920040902</v>
      </c>
      <c r="B14" s="37" t="s">
        <v>236</v>
      </c>
      <c r="C14" s="38">
        <v>38239</v>
      </c>
      <c r="D14" s="39">
        <v>30</v>
      </c>
      <c r="F14" s="39">
        <f t="shared" si="1"/>
        <v>9.1440000000000001</v>
      </c>
      <c r="G14" s="39">
        <f t="shared" si="0"/>
        <v>28.109258879242937</v>
      </c>
      <c r="I14" s="39">
        <v>0.97</v>
      </c>
      <c r="K14" s="39">
        <f t="shared" si="2"/>
        <v>30.30119517457501</v>
      </c>
      <c r="N14" s="39">
        <v>19</v>
      </c>
    </row>
    <row r="15" spans="1:25" x14ac:dyDescent="0.2">
      <c r="A15" s="37">
        <v>5920040903</v>
      </c>
      <c r="B15" s="37" t="s">
        <v>236</v>
      </c>
      <c r="C15" s="38">
        <v>38246</v>
      </c>
      <c r="D15" s="39">
        <v>29</v>
      </c>
      <c r="F15" s="39">
        <f t="shared" si="1"/>
        <v>8.8391999999999999</v>
      </c>
      <c r="G15" s="39">
        <f t="shared" si="0"/>
        <v>28.597780238889502</v>
      </c>
      <c r="N15" s="39">
        <v>19</v>
      </c>
    </row>
    <row r="16" spans="1:25" x14ac:dyDescent="0.2">
      <c r="A16" s="37">
        <v>5920040904</v>
      </c>
      <c r="B16" s="37" t="s">
        <v>236</v>
      </c>
      <c r="C16" s="38">
        <v>38252</v>
      </c>
      <c r="D16" s="39">
        <v>31</v>
      </c>
      <c r="F16" s="39">
        <f t="shared" si="1"/>
        <v>9.4488000000000003</v>
      </c>
      <c r="G16" s="39">
        <f t="shared" si="0"/>
        <v>27.636757532363639</v>
      </c>
      <c r="I16" s="39">
        <v>0.32</v>
      </c>
      <c r="K16" s="39">
        <f t="shared" si="2"/>
        <v>19.422149681922143</v>
      </c>
      <c r="N16" s="39">
        <v>20</v>
      </c>
    </row>
    <row r="17" spans="1:14" x14ac:dyDescent="0.2">
      <c r="A17" s="37">
        <v>5920040905</v>
      </c>
      <c r="B17" s="37" t="s">
        <v>236</v>
      </c>
      <c r="C17" s="38">
        <v>38260</v>
      </c>
      <c r="D17" s="39">
        <v>28</v>
      </c>
      <c r="F17" s="39">
        <f t="shared" si="1"/>
        <v>8.5343999999999998</v>
      </c>
      <c r="G17" s="39">
        <f t="shared" si="0"/>
        <v>29.103446157369909</v>
      </c>
      <c r="N17" s="39">
        <v>18</v>
      </c>
    </row>
    <row r="18" spans="1:14" x14ac:dyDescent="0.2">
      <c r="A18" s="37">
        <v>5920041001</v>
      </c>
      <c r="B18" s="37" t="s">
        <v>236</v>
      </c>
      <c r="C18" s="38">
        <v>38267</v>
      </c>
      <c r="D18" s="39">
        <v>29</v>
      </c>
      <c r="E18" s="39">
        <f>AVERAGE(D2:D12)</f>
        <v>26.90909090909091</v>
      </c>
      <c r="F18" s="39">
        <f t="shared" si="1"/>
        <v>8.8391999999999999</v>
      </c>
      <c r="G18" s="39">
        <f t="shared" si="0"/>
        <v>28.597780238889502</v>
      </c>
      <c r="H18" s="39">
        <f>AVERAGE(G2:G12)</f>
        <v>30.080297171802147</v>
      </c>
      <c r="I18" s="39">
        <v>0.51</v>
      </c>
      <c r="J18" s="39">
        <f>AVERAGE(I2:I12)</f>
        <v>0.67333333333333334</v>
      </c>
      <c r="K18" s="39">
        <f t="shared" si="2"/>
        <v>23.994489932482459</v>
      </c>
      <c r="L18" s="39">
        <f>AVERAGE(K2:K12)</f>
        <v>20.915983076670948</v>
      </c>
      <c r="M18" s="39">
        <f>AVERAGE(L18,H18)</f>
        <v>25.498140124236549</v>
      </c>
      <c r="N18" s="39">
        <v>16</v>
      </c>
    </row>
    <row r="19" spans="1:14" x14ac:dyDescent="0.2">
      <c r="A19" s="37">
        <v>5920050601</v>
      </c>
      <c r="B19" s="37" t="s">
        <v>236</v>
      </c>
      <c r="C19" s="38">
        <v>38512</v>
      </c>
      <c r="D19" s="39">
        <v>33</v>
      </c>
      <c r="E19" s="29"/>
      <c r="F19" s="39">
        <f t="shared" si="1"/>
        <v>10.058400000000001</v>
      </c>
      <c r="G19" s="39">
        <f t="shared" si="0"/>
        <v>26.735839188262617</v>
      </c>
      <c r="H19" s="29"/>
      <c r="I19" s="30">
        <v>2.5000000000000001E-2</v>
      </c>
      <c r="J19" s="29"/>
      <c r="K19" s="39">
        <f t="shared" si="2"/>
        <v>-5.5879074448577128</v>
      </c>
      <c r="L19" s="29"/>
      <c r="N19" s="39">
        <v>19</v>
      </c>
    </row>
    <row r="20" spans="1:14" x14ac:dyDescent="0.2">
      <c r="A20" s="37">
        <v>5920050602</v>
      </c>
      <c r="B20" s="37" t="s">
        <v>236</v>
      </c>
      <c r="C20" s="38">
        <v>38520</v>
      </c>
      <c r="D20" s="39">
        <v>30</v>
      </c>
      <c r="F20" s="39">
        <f t="shared" si="1"/>
        <v>9.1440000000000001</v>
      </c>
      <c r="G20" s="39">
        <f t="shared" si="0"/>
        <v>28.109258879242937</v>
      </c>
      <c r="N20" s="39">
        <v>18</v>
      </c>
    </row>
    <row r="21" spans="1:14" x14ac:dyDescent="0.2">
      <c r="A21" s="37">
        <v>5920050603</v>
      </c>
      <c r="B21" s="37" t="s">
        <v>236</v>
      </c>
      <c r="C21" s="38">
        <v>38528</v>
      </c>
      <c r="D21" s="39">
        <v>27</v>
      </c>
      <c r="E21" s="29"/>
      <c r="F21" s="39">
        <f t="shared" si="1"/>
        <v>8.2295999999999996</v>
      </c>
      <c r="G21" s="39">
        <f t="shared" si="0"/>
        <v>29.627503909872214</v>
      </c>
      <c r="H21" s="29"/>
      <c r="I21" s="30">
        <v>1.2999999999999999E-2</v>
      </c>
      <c r="J21" s="29"/>
      <c r="K21" s="39">
        <f t="shared" si="2"/>
        <v>-12.002926090117093</v>
      </c>
      <c r="L21" s="29"/>
      <c r="N21" s="39">
        <v>20</v>
      </c>
    </row>
    <row r="22" spans="1:14" x14ac:dyDescent="0.2">
      <c r="A22" s="37">
        <v>5920050701</v>
      </c>
      <c r="B22" s="37" t="s">
        <v>236</v>
      </c>
      <c r="C22" s="38">
        <v>38535</v>
      </c>
      <c r="D22" s="39">
        <v>23</v>
      </c>
      <c r="F22" s="39">
        <f t="shared" si="1"/>
        <v>7.0104000000000006</v>
      </c>
      <c r="G22" s="39">
        <f t="shared" si="0"/>
        <v>31.938041497455547</v>
      </c>
      <c r="N22" s="39">
        <v>20</v>
      </c>
    </row>
    <row r="23" spans="1:14" x14ac:dyDescent="0.2">
      <c r="A23" s="37">
        <v>5920050702</v>
      </c>
      <c r="B23" s="37" t="s">
        <v>236</v>
      </c>
      <c r="C23" s="38">
        <v>38541</v>
      </c>
      <c r="D23" s="39">
        <v>28</v>
      </c>
      <c r="E23" s="29"/>
      <c r="F23" s="39">
        <f t="shared" si="1"/>
        <v>8.5343999999999998</v>
      </c>
      <c r="G23" s="39">
        <f t="shared" si="0"/>
        <v>29.103446157369909</v>
      </c>
      <c r="H23" s="29"/>
      <c r="I23" s="30">
        <v>1.2999999999999999E-2</v>
      </c>
      <c r="J23" s="29"/>
      <c r="K23" s="39">
        <f t="shared" si="2"/>
        <v>-12.002926090117093</v>
      </c>
      <c r="L23" s="29"/>
      <c r="N23" s="39">
        <v>21</v>
      </c>
    </row>
    <row r="24" spans="1:14" x14ac:dyDescent="0.2">
      <c r="A24" s="37">
        <v>5920050703</v>
      </c>
      <c r="B24" s="37" t="s">
        <v>236</v>
      </c>
      <c r="C24" s="38">
        <v>38548</v>
      </c>
      <c r="D24" s="39">
        <v>33</v>
      </c>
      <c r="F24" s="39">
        <f t="shared" si="1"/>
        <v>10.058400000000001</v>
      </c>
      <c r="G24" s="39">
        <f t="shared" si="0"/>
        <v>26.735839188262617</v>
      </c>
      <c r="N24" s="39">
        <v>24</v>
      </c>
    </row>
    <row r="25" spans="1:14" x14ac:dyDescent="0.2">
      <c r="A25" s="37">
        <v>5920050704</v>
      </c>
      <c r="B25" s="37" t="s">
        <v>236</v>
      </c>
      <c r="C25" s="38">
        <v>38562</v>
      </c>
      <c r="D25" s="39">
        <v>31</v>
      </c>
      <c r="E25" s="29"/>
      <c r="F25" s="39">
        <f t="shared" si="1"/>
        <v>9.4488000000000003</v>
      </c>
      <c r="G25" s="39">
        <f t="shared" si="0"/>
        <v>27.636757532363639</v>
      </c>
      <c r="H25" s="29"/>
      <c r="I25" s="30">
        <v>0.01</v>
      </c>
      <c r="J25" s="29"/>
      <c r="K25" s="39">
        <f t="shared" si="2"/>
        <v>-14.576719524543172</v>
      </c>
      <c r="L25" s="29"/>
      <c r="N25" s="39">
        <v>21</v>
      </c>
    </row>
    <row r="26" spans="1:14" x14ac:dyDescent="0.2">
      <c r="A26" s="37">
        <v>5920050801</v>
      </c>
      <c r="B26" s="37" t="s">
        <v>236</v>
      </c>
      <c r="C26" s="38">
        <v>38569</v>
      </c>
      <c r="D26" s="39">
        <v>33</v>
      </c>
      <c r="F26" s="39">
        <f t="shared" si="1"/>
        <v>10.058400000000001</v>
      </c>
      <c r="G26" s="39">
        <f t="shared" si="0"/>
        <v>26.735839188262617</v>
      </c>
      <c r="N26" s="39">
        <v>21</v>
      </c>
    </row>
    <row r="27" spans="1:14" x14ac:dyDescent="0.2">
      <c r="A27" s="37">
        <v>5920050802</v>
      </c>
      <c r="B27" s="37" t="s">
        <v>236</v>
      </c>
      <c r="C27" s="38">
        <v>38577</v>
      </c>
      <c r="D27" s="39">
        <v>32</v>
      </c>
      <c r="E27" s="29"/>
      <c r="F27" s="39">
        <f t="shared" si="1"/>
        <v>9.7536000000000005</v>
      </c>
      <c r="G27" s="39">
        <f t="shared" si="0"/>
        <v>27.179258789650532</v>
      </c>
      <c r="H27" s="29"/>
      <c r="I27" s="30">
        <v>9.1999999999999998E-2</v>
      </c>
      <c r="J27" s="29"/>
      <c r="K27" s="39">
        <f t="shared" si="2"/>
        <v>7.1936666540363206</v>
      </c>
      <c r="L27" s="29"/>
      <c r="N27" s="39">
        <v>21</v>
      </c>
    </row>
    <row r="28" spans="1:14" x14ac:dyDescent="0.2">
      <c r="A28" s="37">
        <v>5920050803</v>
      </c>
      <c r="B28" s="37" t="s">
        <v>236</v>
      </c>
      <c r="C28" s="38">
        <v>38590</v>
      </c>
      <c r="D28" s="39">
        <v>33</v>
      </c>
      <c r="E28" s="29"/>
      <c r="F28" s="39">
        <f t="shared" si="1"/>
        <v>10.058400000000001</v>
      </c>
      <c r="G28" s="39">
        <f t="shared" si="0"/>
        <v>26.735839188262617</v>
      </c>
      <c r="H28" s="29"/>
      <c r="I28" s="30">
        <v>1.7000000000000001E-2</v>
      </c>
      <c r="J28" s="29"/>
      <c r="K28" s="39">
        <f t="shared" si="2"/>
        <v>-9.371256381623283</v>
      </c>
      <c r="L28" s="29"/>
      <c r="N28" s="39">
        <v>21</v>
      </c>
    </row>
    <row r="29" spans="1:14" x14ac:dyDescent="0.2">
      <c r="A29" s="37">
        <v>5920050901</v>
      </c>
      <c r="B29" s="37" t="s">
        <v>236</v>
      </c>
      <c r="C29" s="38">
        <v>38598</v>
      </c>
      <c r="D29" s="39">
        <v>34</v>
      </c>
      <c r="F29" s="39">
        <f t="shared" si="1"/>
        <v>10.363200000000001</v>
      </c>
      <c r="G29" s="39">
        <f t="shared" si="0"/>
        <v>26.305657989275709</v>
      </c>
      <c r="N29" s="39">
        <v>20</v>
      </c>
    </row>
    <row r="30" spans="1:14" x14ac:dyDescent="0.2">
      <c r="A30" s="37">
        <v>5920050902</v>
      </c>
      <c r="B30" s="37" t="s">
        <v>236</v>
      </c>
      <c r="C30" s="38">
        <v>38605</v>
      </c>
      <c r="D30" s="39">
        <v>33</v>
      </c>
      <c r="E30" s="29"/>
      <c r="F30" s="39">
        <f t="shared" si="1"/>
        <v>10.058400000000001</v>
      </c>
      <c r="G30" s="39">
        <f t="shared" si="0"/>
        <v>26.735839188262617</v>
      </c>
      <c r="H30" s="29"/>
      <c r="I30" s="30">
        <v>0.05</v>
      </c>
      <c r="J30" s="29"/>
      <c r="K30" s="39">
        <f t="shared" si="2"/>
        <v>1.2118663964353509</v>
      </c>
      <c r="L30" s="29"/>
      <c r="N30" s="39">
        <v>20</v>
      </c>
    </row>
    <row r="31" spans="1:14" x14ac:dyDescent="0.2">
      <c r="A31" s="37">
        <v>5920050903</v>
      </c>
      <c r="B31" s="37" t="s">
        <v>236</v>
      </c>
      <c r="C31" s="38">
        <v>38610</v>
      </c>
      <c r="D31" s="39">
        <v>38</v>
      </c>
      <c r="F31" s="39">
        <f t="shared" si="1"/>
        <v>11.5824</v>
      </c>
      <c r="G31" s="39">
        <f t="shared" si="0"/>
        <v>24.702896587337378</v>
      </c>
      <c r="N31" s="39">
        <v>20</v>
      </c>
    </row>
    <row r="32" spans="1:14" x14ac:dyDescent="0.2">
      <c r="A32" s="37">
        <v>5920050904</v>
      </c>
      <c r="B32" s="37" t="s">
        <v>236</v>
      </c>
      <c r="C32" s="38">
        <v>38617</v>
      </c>
      <c r="D32" s="39">
        <v>38</v>
      </c>
      <c r="E32" s="39">
        <f>AVERAGE(D19:D28)</f>
        <v>30.3</v>
      </c>
      <c r="F32" s="39">
        <f t="shared" si="1"/>
        <v>11.5824</v>
      </c>
      <c r="G32" s="39">
        <f t="shared" si="0"/>
        <v>24.702896587337378</v>
      </c>
      <c r="H32" s="39">
        <f>AVERAGE(G19:G28)</f>
        <v>28.053762351900524</v>
      </c>
      <c r="I32" s="30">
        <v>0.5</v>
      </c>
      <c r="J32" s="39">
        <f>AVERAGE(I19:I28)</f>
        <v>2.8333333333333332E-2</v>
      </c>
      <c r="K32" s="39">
        <f>(9.81*(LN(I32)))+30.6</f>
        <v>23.800226158706938</v>
      </c>
      <c r="L32" s="39">
        <f>AVERAGE(K19:K28)</f>
        <v>-7.7246781462036722</v>
      </c>
      <c r="M32" s="39">
        <f>AVERAGE(L32,H32)</f>
        <v>10.164542102848426</v>
      </c>
      <c r="N32" s="39">
        <v>18</v>
      </c>
    </row>
    <row r="33" spans="1:18" x14ac:dyDescent="0.2">
      <c r="A33" s="37">
        <v>5920060601</v>
      </c>
      <c r="B33" s="37" t="s">
        <v>236</v>
      </c>
      <c r="C33" s="38">
        <v>38883</v>
      </c>
      <c r="D33" s="39">
        <v>31</v>
      </c>
      <c r="F33" s="39">
        <f t="shared" si="1"/>
        <v>9.4488000000000003</v>
      </c>
      <c r="G33" s="39">
        <f t="shared" si="0"/>
        <v>27.636757532363639</v>
      </c>
      <c r="I33" s="37">
        <v>0.45</v>
      </c>
      <c r="K33" s="39">
        <f>(9.81*(LN(I33)))+30.6</f>
        <v>22.766639500103661</v>
      </c>
      <c r="N33" s="39">
        <v>18</v>
      </c>
      <c r="O33" s="39">
        <v>22.222222222222221</v>
      </c>
      <c r="P33" s="37" t="s">
        <v>470</v>
      </c>
      <c r="Q33" s="37">
        <v>72</v>
      </c>
      <c r="R33" s="37">
        <f>(Q33-32)*(5/9)</f>
        <v>22.222222222222221</v>
      </c>
    </row>
    <row r="34" spans="1:18" x14ac:dyDescent="0.2">
      <c r="A34" s="37">
        <v>5920060602</v>
      </c>
      <c r="B34" s="37" t="s">
        <v>236</v>
      </c>
      <c r="C34" s="38">
        <v>38891</v>
      </c>
      <c r="D34" s="39">
        <v>23</v>
      </c>
      <c r="F34" s="39">
        <f t="shared" si="1"/>
        <v>7.0104000000000006</v>
      </c>
      <c r="G34" s="39">
        <f t="shared" si="0"/>
        <v>31.938041497455547</v>
      </c>
      <c r="N34" s="39">
        <v>18</v>
      </c>
      <c r="O34" s="39">
        <v>22.222222222222221</v>
      </c>
      <c r="P34" s="37" t="s">
        <v>471</v>
      </c>
      <c r="Q34" s="37">
        <v>72</v>
      </c>
      <c r="R34" s="37">
        <f t="shared" ref="R34:R46" si="3">(Q34-32)*(5/9)</f>
        <v>22.222222222222221</v>
      </c>
    </row>
    <row r="35" spans="1:18" x14ac:dyDescent="0.2">
      <c r="A35" s="37">
        <v>5920060603</v>
      </c>
      <c r="B35" s="37" t="s">
        <v>236</v>
      </c>
      <c r="C35" s="38">
        <v>38897</v>
      </c>
      <c r="D35" s="39">
        <v>28</v>
      </c>
      <c r="F35" s="39">
        <f t="shared" si="1"/>
        <v>8.5343999999999998</v>
      </c>
      <c r="G35" s="39">
        <f t="shared" si="0"/>
        <v>29.103446157369909</v>
      </c>
      <c r="I35" s="37">
        <v>0.03</v>
      </c>
      <c r="K35" s="39">
        <f>(9.81*(LN(I35)))+30.6</f>
        <v>-3.7993329727090241</v>
      </c>
      <c r="N35" s="39">
        <v>19</v>
      </c>
      <c r="O35" s="39">
        <v>21.111111111111111</v>
      </c>
      <c r="P35" s="37" t="s">
        <v>472</v>
      </c>
      <c r="Q35" s="37">
        <v>70</v>
      </c>
      <c r="R35" s="37">
        <f t="shared" si="3"/>
        <v>21.111111111111111</v>
      </c>
    </row>
    <row r="36" spans="1:18" x14ac:dyDescent="0.2">
      <c r="A36" s="37">
        <v>5920060701</v>
      </c>
      <c r="B36" s="37" t="s">
        <v>236</v>
      </c>
      <c r="C36" s="38">
        <v>38906</v>
      </c>
      <c r="D36" s="39">
        <v>24</v>
      </c>
      <c r="F36" s="39">
        <f t="shared" si="1"/>
        <v>7.3152000000000008</v>
      </c>
      <c r="G36" s="39">
        <f t="shared" si="0"/>
        <v>31.324757453680697</v>
      </c>
      <c r="N36" s="39">
        <v>18.5</v>
      </c>
      <c r="O36" s="39">
        <v>21.111111111111111</v>
      </c>
      <c r="P36" s="37" t="s">
        <v>473</v>
      </c>
      <c r="Q36" s="37">
        <v>70</v>
      </c>
      <c r="R36" s="37">
        <f t="shared" si="3"/>
        <v>21.111111111111111</v>
      </c>
    </row>
    <row r="37" spans="1:18" x14ac:dyDescent="0.2">
      <c r="A37" s="37">
        <v>5920060702</v>
      </c>
      <c r="B37" s="37" t="s">
        <v>236</v>
      </c>
      <c r="C37" s="38">
        <v>38911</v>
      </c>
      <c r="D37" s="39">
        <v>27</v>
      </c>
      <c r="F37" s="39">
        <f t="shared" si="1"/>
        <v>8.2295999999999996</v>
      </c>
      <c r="G37" s="39">
        <f t="shared" si="0"/>
        <v>29.627503909872214</v>
      </c>
      <c r="I37" s="37">
        <v>0.37</v>
      </c>
      <c r="K37" s="39">
        <f>(9.81*(LN(I37)))+30.6</f>
        <v>20.846385198496666</v>
      </c>
      <c r="N37" s="39">
        <v>22</v>
      </c>
      <c r="O37" s="39">
        <v>25.555555555555557</v>
      </c>
      <c r="P37" s="37" t="s">
        <v>474</v>
      </c>
      <c r="Q37" s="37">
        <v>78</v>
      </c>
      <c r="R37" s="37">
        <f t="shared" si="3"/>
        <v>25.555555555555557</v>
      </c>
    </row>
    <row r="38" spans="1:18" x14ac:dyDescent="0.2">
      <c r="A38" s="37">
        <v>5920060703</v>
      </c>
      <c r="B38" s="37" t="s">
        <v>236</v>
      </c>
      <c r="C38" s="38">
        <v>38919</v>
      </c>
      <c r="D38" s="39">
        <v>29</v>
      </c>
      <c r="F38" s="39">
        <f t="shared" si="1"/>
        <v>8.8391999999999999</v>
      </c>
      <c r="G38" s="39">
        <f t="shared" si="0"/>
        <v>28.597780238889502</v>
      </c>
      <c r="N38" s="39">
        <v>21</v>
      </c>
      <c r="O38" s="39">
        <v>21.111111111111111</v>
      </c>
      <c r="P38" s="37" t="s">
        <v>475</v>
      </c>
      <c r="Q38" s="37">
        <v>70</v>
      </c>
      <c r="R38" s="37">
        <f t="shared" si="3"/>
        <v>21.111111111111111</v>
      </c>
    </row>
    <row r="39" spans="1:18" x14ac:dyDescent="0.2">
      <c r="A39" s="37">
        <v>5920060704</v>
      </c>
      <c r="B39" s="37" t="s">
        <v>236</v>
      </c>
      <c r="C39" s="38">
        <v>38926</v>
      </c>
      <c r="D39" s="39">
        <v>29</v>
      </c>
      <c r="F39" s="39">
        <f t="shared" si="1"/>
        <v>8.8391999999999999</v>
      </c>
      <c r="G39" s="39">
        <f t="shared" si="0"/>
        <v>28.597780238889502</v>
      </c>
      <c r="I39" s="37">
        <v>0.03</v>
      </c>
      <c r="K39" s="39">
        <f>(9.81*(LN(I39)))+30.6</f>
        <v>-3.7993329727090241</v>
      </c>
      <c r="N39" s="39">
        <v>23</v>
      </c>
      <c r="O39" s="39">
        <v>27.777777777777779</v>
      </c>
      <c r="P39" s="37" t="s">
        <v>476</v>
      </c>
      <c r="Q39" s="37">
        <v>82</v>
      </c>
      <c r="R39" s="37">
        <f t="shared" si="3"/>
        <v>27.777777777777779</v>
      </c>
    </row>
    <row r="40" spans="1:18" x14ac:dyDescent="0.2">
      <c r="A40" s="37">
        <v>5920060801</v>
      </c>
      <c r="B40" s="37" t="s">
        <v>236</v>
      </c>
      <c r="C40" s="38">
        <v>38933</v>
      </c>
      <c r="D40" s="39">
        <v>34</v>
      </c>
      <c r="F40" s="39">
        <f t="shared" si="1"/>
        <v>10.363200000000001</v>
      </c>
      <c r="G40" s="39">
        <f t="shared" si="0"/>
        <v>26.305657989275709</v>
      </c>
      <c r="N40" s="39">
        <v>23</v>
      </c>
      <c r="O40" s="39">
        <v>21.111111111111111</v>
      </c>
      <c r="P40" s="37" t="s">
        <v>477</v>
      </c>
      <c r="Q40" s="37">
        <v>70</v>
      </c>
      <c r="R40" s="37">
        <f t="shared" si="3"/>
        <v>21.111111111111111</v>
      </c>
    </row>
    <row r="41" spans="1:18" x14ac:dyDescent="0.2">
      <c r="A41" s="37">
        <v>5920060802</v>
      </c>
      <c r="B41" s="37" t="s">
        <v>236</v>
      </c>
      <c r="C41" s="38">
        <v>38940</v>
      </c>
      <c r="D41" s="39">
        <v>35</v>
      </c>
      <c r="F41" s="39">
        <f t="shared" si="1"/>
        <v>10.668000000000001</v>
      </c>
      <c r="G41" s="39">
        <f t="shared" si="0"/>
        <v>25.887947582932149</v>
      </c>
      <c r="I41" s="37">
        <v>0.05</v>
      </c>
      <c r="K41" s="39">
        <f>(9.81*(LN(I41)))+30.6</f>
        <v>1.2118663964353509</v>
      </c>
      <c r="N41" s="39">
        <v>21</v>
      </c>
      <c r="O41" s="39">
        <v>16.666666666666668</v>
      </c>
      <c r="P41" s="37" t="s">
        <v>478</v>
      </c>
      <c r="Q41" s="37">
        <v>62</v>
      </c>
      <c r="R41" s="37">
        <f t="shared" si="3"/>
        <v>16.666666666666668</v>
      </c>
    </row>
    <row r="42" spans="1:18" x14ac:dyDescent="0.2">
      <c r="A42" s="37">
        <v>5920060803</v>
      </c>
      <c r="B42" s="37" t="s">
        <v>236</v>
      </c>
      <c r="C42" s="38">
        <v>38947</v>
      </c>
      <c r="D42" s="39">
        <v>31</v>
      </c>
      <c r="F42" s="39">
        <f t="shared" si="1"/>
        <v>9.4488000000000003</v>
      </c>
      <c r="G42" s="39">
        <f t="shared" si="0"/>
        <v>27.636757532363639</v>
      </c>
      <c r="N42" s="39">
        <v>21</v>
      </c>
      <c r="O42" s="39">
        <v>21.111111111111111</v>
      </c>
      <c r="P42" s="37" t="s">
        <v>479</v>
      </c>
      <c r="Q42" s="37">
        <v>70</v>
      </c>
      <c r="R42" s="37">
        <f t="shared" si="3"/>
        <v>21.111111111111111</v>
      </c>
    </row>
    <row r="43" spans="1:18" x14ac:dyDescent="0.2">
      <c r="A43" s="37">
        <v>5920060901</v>
      </c>
      <c r="B43" s="37" t="s">
        <v>236</v>
      </c>
      <c r="C43" s="38">
        <v>38961</v>
      </c>
      <c r="D43" s="39">
        <v>35</v>
      </c>
      <c r="F43" s="39">
        <f t="shared" ref="F43:F93" si="4">D43*0.3048</f>
        <v>10.668000000000001</v>
      </c>
      <c r="G43" s="39">
        <f t="shared" si="0"/>
        <v>25.887947582932149</v>
      </c>
      <c r="I43" s="37">
        <v>0.03</v>
      </c>
      <c r="K43" s="39">
        <f>(9.81*(LN(I43)))+30.6</f>
        <v>-3.7993329727090241</v>
      </c>
      <c r="N43" s="39">
        <v>19</v>
      </c>
      <c r="O43" s="39">
        <v>21.111111111111111</v>
      </c>
      <c r="P43" s="37" t="s">
        <v>480</v>
      </c>
      <c r="Q43" s="37">
        <v>70</v>
      </c>
      <c r="R43" s="37">
        <f t="shared" si="3"/>
        <v>21.111111111111111</v>
      </c>
    </row>
    <row r="44" spans="1:18" x14ac:dyDescent="0.2">
      <c r="A44" s="37">
        <v>5920060902</v>
      </c>
      <c r="B44" s="37" t="s">
        <v>236</v>
      </c>
      <c r="C44" s="38">
        <v>38969</v>
      </c>
      <c r="D44" s="39">
        <v>34</v>
      </c>
      <c r="F44" s="39">
        <f t="shared" si="4"/>
        <v>10.363200000000001</v>
      </c>
      <c r="G44" s="39">
        <f t="shared" si="0"/>
        <v>26.305657989275709</v>
      </c>
      <c r="N44" s="39">
        <v>18</v>
      </c>
      <c r="O44" s="39">
        <v>15.555555555555557</v>
      </c>
      <c r="P44" s="37" t="s">
        <v>481</v>
      </c>
      <c r="Q44" s="37">
        <v>60</v>
      </c>
      <c r="R44" s="37">
        <f t="shared" si="3"/>
        <v>15.555555555555557</v>
      </c>
    </row>
    <row r="45" spans="1:18" x14ac:dyDescent="0.2">
      <c r="A45" s="37">
        <v>5920060903</v>
      </c>
      <c r="B45" s="37" t="s">
        <v>236</v>
      </c>
      <c r="C45" s="38">
        <v>38975</v>
      </c>
      <c r="D45" s="39">
        <v>42</v>
      </c>
      <c r="F45" s="39">
        <f t="shared" si="4"/>
        <v>12.801600000000001</v>
      </c>
      <c r="G45" s="39">
        <f t="shared" si="0"/>
        <v>23.260693949531259</v>
      </c>
      <c r="I45" s="37">
        <v>0.03</v>
      </c>
      <c r="K45" s="39">
        <f>(9.81*(LN(I45)))+30.6</f>
        <v>-3.7993329727090241</v>
      </c>
      <c r="N45" s="39">
        <v>16</v>
      </c>
      <c r="O45" s="39">
        <v>18.333333333333336</v>
      </c>
      <c r="P45" s="37" t="s">
        <v>482</v>
      </c>
      <c r="Q45" s="37">
        <v>65</v>
      </c>
      <c r="R45" s="37">
        <f t="shared" si="3"/>
        <v>18.333333333333336</v>
      </c>
    </row>
    <row r="46" spans="1:18" x14ac:dyDescent="0.2">
      <c r="A46" s="37">
        <v>5920060904</v>
      </c>
      <c r="B46" s="37" t="s">
        <v>236</v>
      </c>
      <c r="C46" s="38">
        <v>38983</v>
      </c>
      <c r="D46" s="39">
        <v>43</v>
      </c>
      <c r="F46" s="39">
        <f t="shared" si="4"/>
        <v>13.106400000000001</v>
      </c>
      <c r="G46" s="39">
        <f t="shared" si="0"/>
        <v>22.921619481850364</v>
      </c>
      <c r="N46" s="39">
        <v>15</v>
      </c>
      <c r="O46" s="39">
        <v>20</v>
      </c>
      <c r="P46" s="37" t="s">
        <v>483</v>
      </c>
      <c r="Q46" s="37">
        <v>68</v>
      </c>
      <c r="R46" s="37">
        <f t="shared" si="3"/>
        <v>20</v>
      </c>
    </row>
    <row r="47" spans="1:18" x14ac:dyDescent="0.2">
      <c r="A47" s="37">
        <v>5920060905</v>
      </c>
      <c r="B47" s="37" t="s">
        <v>236</v>
      </c>
      <c r="C47" s="38">
        <v>38989</v>
      </c>
      <c r="D47" s="39">
        <v>33</v>
      </c>
      <c r="F47" s="39">
        <f t="shared" si="4"/>
        <v>10.058400000000001</v>
      </c>
      <c r="G47" s="39">
        <f t="shared" si="0"/>
        <v>26.735839188262617</v>
      </c>
      <c r="I47" s="37">
        <v>0.02</v>
      </c>
      <c r="K47" s="39">
        <f>(9.81*(LN(I47)))+30.6</f>
        <v>-7.776945683250112</v>
      </c>
      <c r="N47" s="39">
        <v>12</v>
      </c>
      <c r="P47" s="37" t="s">
        <v>484</v>
      </c>
    </row>
    <row r="48" spans="1:18" x14ac:dyDescent="0.2">
      <c r="A48" s="37">
        <v>5920061001</v>
      </c>
      <c r="B48" s="37" t="s">
        <v>236</v>
      </c>
      <c r="C48" s="38">
        <v>38995</v>
      </c>
      <c r="D48" s="39">
        <v>35</v>
      </c>
      <c r="E48" s="39">
        <f>AVERAGE(D33:D42)</f>
        <v>29.1</v>
      </c>
      <c r="F48" s="39">
        <f t="shared" si="4"/>
        <v>10.668000000000001</v>
      </c>
      <c r="G48" s="39">
        <f t="shared" si="0"/>
        <v>25.887947582932149</v>
      </c>
      <c r="H48" s="39">
        <f>AVERAGE(G33:G42)</f>
        <v>28.66564301330925</v>
      </c>
      <c r="J48" s="39">
        <f>AVERAGE(I33:I42)</f>
        <v>0.186</v>
      </c>
      <c r="L48" s="39">
        <f>AVERAGE(K33:K42)</f>
        <v>7.4452450299235267</v>
      </c>
      <c r="M48" s="39">
        <f>AVERAGE(L48,H48)</f>
        <v>18.055444021616388</v>
      </c>
      <c r="N48" s="39">
        <v>13</v>
      </c>
      <c r="O48" s="39">
        <v>10</v>
      </c>
      <c r="P48" s="37" t="s">
        <v>422</v>
      </c>
      <c r="Q48" s="37">
        <v>50</v>
      </c>
      <c r="R48" s="37">
        <f t="shared" ref="R48:R64" si="5">(Q48-32)*(5/9)</f>
        <v>10</v>
      </c>
    </row>
    <row r="49" spans="1:18" x14ac:dyDescent="0.2">
      <c r="A49" s="37">
        <v>5920070601</v>
      </c>
      <c r="B49" s="37" t="s">
        <v>236</v>
      </c>
      <c r="C49" s="38">
        <v>39247</v>
      </c>
      <c r="D49" s="39">
        <v>40</v>
      </c>
      <c r="F49" s="39">
        <f t="shared" si="4"/>
        <v>12.192</v>
      </c>
      <c r="G49" s="39">
        <f t="shared" si="0"/>
        <v>23.963760215212773</v>
      </c>
      <c r="I49" s="39">
        <v>0.22</v>
      </c>
      <c r="K49" s="39">
        <f>(9.81*(LN(I49)))+30.6</f>
        <v>15.746406942901903</v>
      </c>
      <c r="N49" s="39">
        <v>20</v>
      </c>
      <c r="O49" s="39">
        <v>21.666666666666668</v>
      </c>
      <c r="P49" s="37" t="s">
        <v>730</v>
      </c>
      <c r="Q49" s="37">
        <v>71</v>
      </c>
      <c r="R49" s="37">
        <f t="shared" si="5"/>
        <v>21.666666666666668</v>
      </c>
    </row>
    <row r="50" spans="1:18" x14ac:dyDescent="0.2">
      <c r="A50" s="37">
        <v>5920070602</v>
      </c>
      <c r="B50" s="37" t="s">
        <v>236</v>
      </c>
      <c r="C50" s="38">
        <v>39255</v>
      </c>
      <c r="D50" s="39">
        <v>35</v>
      </c>
      <c r="F50" s="39">
        <f t="shared" si="4"/>
        <v>10.668000000000001</v>
      </c>
      <c r="G50" s="39">
        <f t="shared" si="0"/>
        <v>25.887947582932149</v>
      </c>
      <c r="N50" s="39">
        <v>17</v>
      </c>
      <c r="O50" s="39">
        <v>20</v>
      </c>
      <c r="P50" s="37" t="s">
        <v>731</v>
      </c>
      <c r="Q50" s="37">
        <v>68</v>
      </c>
      <c r="R50" s="37">
        <f t="shared" si="5"/>
        <v>20</v>
      </c>
    </row>
    <row r="51" spans="1:18" x14ac:dyDescent="0.2">
      <c r="A51" s="37">
        <v>5920070603</v>
      </c>
      <c r="B51" s="37" t="s">
        <v>236</v>
      </c>
      <c r="C51" s="38">
        <v>39263</v>
      </c>
      <c r="D51" s="39">
        <v>36</v>
      </c>
      <c r="F51" s="39">
        <f t="shared" si="4"/>
        <v>10.972800000000001</v>
      </c>
      <c r="G51" s="39">
        <f t="shared" si="0"/>
        <v>25.482005245842053</v>
      </c>
      <c r="I51" s="39">
        <v>0.22</v>
      </c>
      <c r="K51" s="39">
        <f>(9.81*(LN(I51)))+30.6</f>
        <v>15.746406942901903</v>
      </c>
      <c r="N51" s="39">
        <v>18</v>
      </c>
      <c r="O51" s="39">
        <v>18.333333333333336</v>
      </c>
      <c r="P51" s="37" t="s">
        <v>732</v>
      </c>
      <c r="Q51" s="37">
        <v>65</v>
      </c>
      <c r="R51" s="37">
        <f t="shared" si="5"/>
        <v>18.333333333333336</v>
      </c>
    </row>
    <row r="52" spans="1:18" x14ac:dyDescent="0.2">
      <c r="A52" s="37">
        <v>5920070701</v>
      </c>
      <c r="B52" s="37" t="s">
        <v>236</v>
      </c>
      <c r="C52" s="38">
        <v>39268</v>
      </c>
      <c r="D52" s="39">
        <v>33</v>
      </c>
      <c r="F52" s="39">
        <f t="shared" si="4"/>
        <v>10.058400000000001</v>
      </c>
      <c r="G52" s="39">
        <f t="shared" si="0"/>
        <v>26.735839188262617</v>
      </c>
      <c r="N52" s="39">
        <v>19</v>
      </c>
      <c r="O52" s="39">
        <v>22.222222222222221</v>
      </c>
      <c r="P52" s="37" t="s">
        <v>733</v>
      </c>
      <c r="Q52" s="37">
        <v>72</v>
      </c>
      <c r="R52" s="37">
        <f t="shared" si="5"/>
        <v>22.222222222222221</v>
      </c>
    </row>
    <row r="53" spans="1:18" x14ac:dyDescent="0.2">
      <c r="A53" s="37">
        <v>5920070702</v>
      </c>
      <c r="B53" s="37" t="s">
        <v>236</v>
      </c>
      <c r="C53" s="38">
        <v>39276</v>
      </c>
      <c r="D53" s="39">
        <v>32</v>
      </c>
      <c r="F53" s="39">
        <f t="shared" si="4"/>
        <v>9.7536000000000005</v>
      </c>
      <c r="G53" s="39">
        <f t="shared" si="0"/>
        <v>27.179258789650532</v>
      </c>
      <c r="N53" s="39">
        <v>18</v>
      </c>
      <c r="O53" s="39">
        <v>21.111111111111111</v>
      </c>
      <c r="P53" s="37" t="s">
        <v>734</v>
      </c>
      <c r="Q53" s="37">
        <v>70</v>
      </c>
      <c r="R53" s="37">
        <f t="shared" si="5"/>
        <v>21.111111111111111</v>
      </c>
    </row>
    <row r="54" spans="1:18" x14ac:dyDescent="0.2">
      <c r="A54" s="37">
        <v>5920070703</v>
      </c>
      <c r="B54" s="37" t="s">
        <v>236</v>
      </c>
      <c r="C54" s="38">
        <v>39284</v>
      </c>
      <c r="D54" s="39">
        <v>37</v>
      </c>
      <c r="F54" s="39">
        <f t="shared" si="4"/>
        <v>11.277600000000001</v>
      </c>
      <c r="G54" s="39">
        <f t="shared" si="0"/>
        <v>25.087186027791326</v>
      </c>
      <c r="I54" s="39">
        <v>0.26</v>
      </c>
      <c r="K54" s="39">
        <f>(9.81*(LN(I54)))+30.6</f>
        <v>17.385207513447565</v>
      </c>
      <c r="N54" s="39">
        <v>20</v>
      </c>
      <c r="O54" s="39">
        <v>21.111111111111111</v>
      </c>
      <c r="P54" s="37" t="s">
        <v>735</v>
      </c>
      <c r="Q54" s="37">
        <v>70</v>
      </c>
      <c r="R54" s="37">
        <f t="shared" si="5"/>
        <v>21.111111111111111</v>
      </c>
    </row>
    <row r="55" spans="1:18" x14ac:dyDescent="0.2">
      <c r="A55" s="37">
        <v>5920070704</v>
      </c>
      <c r="B55" s="37" t="s">
        <v>236</v>
      </c>
      <c r="C55" s="38">
        <v>39289</v>
      </c>
      <c r="D55" s="39">
        <v>32</v>
      </c>
      <c r="F55" s="39">
        <f t="shared" si="4"/>
        <v>9.7536000000000005</v>
      </c>
      <c r="G55" s="39">
        <f t="shared" si="0"/>
        <v>27.179258789650532</v>
      </c>
      <c r="N55" s="39">
        <v>22</v>
      </c>
      <c r="O55" s="39">
        <v>26.111111111111111</v>
      </c>
      <c r="P55" s="37" t="s">
        <v>736</v>
      </c>
      <c r="Q55" s="37">
        <v>79</v>
      </c>
      <c r="R55" s="37">
        <f t="shared" si="5"/>
        <v>26.111111111111111</v>
      </c>
    </row>
    <row r="56" spans="1:18" x14ac:dyDescent="0.2">
      <c r="A56" s="37">
        <v>5920070801</v>
      </c>
      <c r="B56" s="37" t="s">
        <v>236</v>
      </c>
      <c r="C56" s="38">
        <v>39298</v>
      </c>
      <c r="D56" s="39">
        <v>37</v>
      </c>
      <c r="F56" s="39">
        <f t="shared" si="4"/>
        <v>11.277600000000001</v>
      </c>
      <c r="G56" s="39">
        <f t="shared" si="0"/>
        <v>25.087186027791326</v>
      </c>
      <c r="I56" s="39">
        <v>0.03</v>
      </c>
      <c r="K56" s="39">
        <f>(9.81*(LN(I56)))+30.6</f>
        <v>-3.7993329727090241</v>
      </c>
      <c r="N56" s="39">
        <v>21</v>
      </c>
      <c r="O56" s="39">
        <v>23.888888888888889</v>
      </c>
      <c r="P56" s="37" t="s">
        <v>738</v>
      </c>
      <c r="Q56" s="37">
        <v>75</v>
      </c>
      <c r="R56" s="37">
        <f t="shared" si="5"/>
        <v>23.888888888888889</v>
      </c>
    </row>
    <row r="57" spans="1:18" x14ac:dyDescent="0.2">
      <c r="A57" s="37">
        <v>5920070802</v>
      </c>
      <c r="B57" s="37" t="s">
        <v>236</v>
      </c>
      <c r="C57" s="38">
        <v>39304</v>
      </c>
      <c r="D57" s="39">
        <v>31</v>
      </c>
      <c r="F57" s="39">
        <f t="shared" si="4"/>
        <v>9.4488000000000003</v>
      </c>
      <c r="G57" s="39">
        <f t="shared" si="0"/>
        <v>27.636757532363639</v>
      </c>
      <c r="N57" s="39">
        <v>24</v>
      </c>
      <c r="O57" s="39">
        <v>25.555555555555557</v>
      </c>
      <c r="P57" s="37" t="s">
        <v>737</v>
      </c>
      <c r="Q57" s="37">
        <v>78</v>
      </c>
      <c r="R57" s="37">
        <f t="shared" si="5"/>
        <v>25.555555555555557</v>
      </c>
    </row>
    <row r="58" spans="1:18" x14ac:dyDescent="0.2">
      <c r="A58" s="37">
        <v>5920070803</v>
      </c>
      <c r="B58" s="37" t="s">
        <v>236</v>
      </c>
      <c r="C58" s="38">
        <v>39312</v>
      </c>
      <c r="D58" s="39">
        <v>34</v>
      </c>
      <c r="F58" s="39">
        <f t="shared" si="4"/>
        <v>10.363200000000001</v>
      </c>
      <c r="G58" s="39">
        <f t="shared" si="0"/>
        <v>26.305657989275709</v>
      </c>
      <c r="I58" s="39">
        <v>0.5</v>
      </c>
      <c r="K58" s="39">
        <f>(9.81*(LN(I58)))+30.6</f>
        <v>23.800226158706938</v>
      </c>
      <c r="N58" s="39">
        <v>20.5</v>
      </c>
      <c r="O58" s="39">
        <v>20.555555555555557</v>
      </c>
      <c r="P58" s="37" t="s">
        <v>739</v>
      </c>
      <c r="Q58" s="37">
        <v>69</v>
      </c>
      <c r="R58" s="37">
        <f t="shared" si="5"/>
        <v>20.555555555555557</v>
      </c>
    </row>
    <row r="59" spans="1:18" x14ac:dyDescent="0.2">
      <c r="A59" s="37">
        <v>5920070804</v>
      </c>
      <c r="B59" s="37" t="s">
        <v>236</v>
      </c>
      <c r="C59" s="38">
        <v>39318</v>
      </c>
      <c r="D59" s="39">
        <v>33</v>
      </c>
      <c r="F59" s="39">
        <f t="shared" si="4"/>
        <v>10.058400000000001</v>
      </c>
      <c r="G59" s="39">
        <f t="shared" si="0"/>
        <v>26.735839188262617</v>
      </c>
      <c r="N59" s="39">
        <v>20</v>
      </c>
      <c r="O59" s="39">
        <v>22.222222222222221</v>
      </c>
      <c r="P59" s="37" t="s">
        <v>740</v>
      </c>
      <c r="Q59" s="37">
        <v>72</v>
      </c>
      <c r="R59" s="37">
        <f t="shared" si="5"/>
        <v>22.222222222222221</v>
      </c>
    </row>
    <row r="60" spans="1:18" x14ac:dyDescent="0.2">
      <c r="A60" s="37">
        <v>5920070805</v>
      </c>
      <c r="B60" s="37" t="s">
        <v>236</v>
      </c>
      <c r="C60" s="38">
        <v>39324</v>
      </c>
      <c r="D60" s="39">
        <v>34</v>
      </c>
      <c r="F60" s="39">
        <f t="shared" si="4"/>
        <v>10.363200000000001</v>
      </c>
      <c r="G60" s="39">
        <f t="shared" si="0"/>
        <v>26.305657989275709</v>
      </c>
      <c r="I60" s="39">
        <v>0.59</v>
      </c>
      <c r="K60" s="39">
        <f>(9.81*(LN(I60)))+30.6</f>
        <v>25.423922800171933</v>
      </c>
      <c r="N60" s="39">
        <v>19.5</v>
      </c>
      <c r="O60" s="39">
        <v>20</v>
      </c>
      <c r="P60" s="37" t="s">
        <v>741</v>
      </c>
      <c r="Q60" s="37">
        <v>68</v>
      </c>
      <c r="R60" s="37">
        <f t="shared" si="5"/>
        <v>20</v>
      </c>
    </row>
    <row r="61" spans="1:18" x14ac:dyDescent="0.2">
      <c r="A61" s="37">
        <v>5920070901</v>
      </c>
      <c r="B61" s="37" t="s">
        <v>236</v>
      </c>
      <c r="C61" s="38">
        <v>39333</v>
      </c>
      <c r="D61" s="39">
        <v>40</v>
      </c>
      <c r="F61" s="39">
        <f t="shared" si="4"/>
        <v>12.192</v>
      </c>
      <c r="G61" s="39">
        <f t="shared" si="0"/>
        <v>23.963760215212773</v>
      </c>
      <c r="N61" s="39">
        <v>19</v>
      </c>
      <c r="O61" s="39">
        <v>20</v>
      </c>
      <c r="P61" s="37" t="s">
        <v>742</v>
      </c>
      <c r="Q61" s="37">
        <v>68</v>
      </c>
      <c r="R61" s="37">
        <f t="shared" si="5"/>
        <v>20</v>
      </c>
    </row>
    <row r="62" spans="1:18" x14ac:dyDescent="0.2">
      <c r="A62" s="37">
        <v>5920070902</v>
      </c>
      <c r="B62" s="37" t="s">
        <v>236</v>
      </c>
      <c r="C62" s="38">
        <v>39340</v>
      </c>
      <c r="D62" s="39">
        <v>36</v>
      </c>
      <c r="F62" s="39">
        <f t="shared" si="4"/>
        <v>10.972800000000001</v>
      </c>
      <c r="G62" s="39">
        <f t="shared" si="0"/>
        <v>25.482005245842053</v>
      </c>
      <c r="I62" s="39">
        <v>0.45</v>
      </c>
      <c r="K62" s="39">
        <f>(9.81*(LN(I62)))+30.6</f>
        <v>22.766639500103661</v>
      </c>
      <c r="N62" s="39">
        <v>15</v>
      </c>
      <c r="O62" s="39">
        <v>11.111111111111111</v>
      </c>
      <c r="P62" s="37" t="s">
        <v>743</v>
      </c>
      <c r="Q62" s="37">
        <v>52</v>
      </c>
      <c r="R62" s="37">
        <f t="shared" si="5"/>
        <v>11.111111111111111</v>
      </c>
    </row>
    <row r="63" spans="1:18" x14ac:dyDescent="0.2">
      <c r="A63" s="37">
        <v>5920070903</v>
      </c>
      <c r="B63" s="37" t="s">
        <v>236</v>
      </c>
      <c r="C63" s="38">
        <v>39346</v>
      </c>
      <c r="D63" s="39">
        <v>36</v>
      </c>
      <c r="F63" s="39">
        <f t="shared" si="4"/>
        <v>10.972800000000001</v>
      </c>
      <c r="G63" s="39">
        <f t="shared" si="0"/>
        <v>25.482005245842053</v>
      </c>
      <c r="N63" s="39">
        <v>18</v>
      </c>
      <c r="O63" s="39">
        <v>25.555555555555557</v>
      </c>
      <c r="P63" s="37" t="s">
        <v>744</v>
      </c>
      <c r="Q63" s="37">
        <v>78</v>
      </c>
      <c r="R63" s="37">
        <f t="shared" si="5"/>
        <v>25.555555555555557</v>
      </c>
    </row>
    <row r="64" spans="1:18" x14ac:dyDescent="0.2">
      <c r="A64" s="37">
        <v>5920070904</v>
      </c>
      <c r="B64" s="37" t="s">
        <v>236</v>
      </c>
      <c r="C64" s="38">
        <v>39352</v>
      </c>
      <c r="D64" s="39">
        <v>34</v>
      </c>
      <c r="E64" s="39">
        <f>AVERAGE(D49:D60)</f>
        <v>34.5</v>
      </c>
      <c r="F64" s="39">
        <f t="shared" si="4"/>
        <v>10.363200000000001</v>
      </c>
      <c r="G64" s="39">
        <f t="shared" si="0"/>
        <v>26.305657989275709</v>
      </c>
      <c r="H64" s="39">
        <f>AVERAGE(G49:G60)</f>
        <v>26.132196213859245</v>
      </c>
      <c r="I64" s="39">
        <v>0.54</v>
      </c>
      <c r="J64" s="39">
        <f>AVERAGE(I49:I60)</f>
        <v>0.30333333333333329</v>
      </c>
      <c r="K64" s="39">
        <f>(9.81*(LN(I64)))+30.6</f>
        <v>24.555213972252357</v>
      </c>
      <c r="L64" s="39">
        <f>AVERAGE(K49:K60)</f>
        <v>15.717139564236868</v>
      </c>
      <c r="M64" s="39">
        <f>AVERAGE(L64,H64)</f>
        <v>20.924667889048056</v>
      </c>
      <c r="N64" s="39">
        <v>18</v>
      </c>
      <c r="O64" s="39">
        <v>20</v>
      </c>
      <c r="P64" s="37" t="s">
        <v>745</v>
      </c>
      <c r="Q64" s="37">
        <v>68</v>
      </c>
      <c r="R64" s="37">
        <f t="shared" si="5"/>
        <v>20</v>
      </c>
    </row>
    <row r="65" spans="1:18" x14ac:dyDescent="0.2">
      <c r="A65" s="37">
        <v>5920080605</v>
      </c>
      <c r="B65" s="37" t="s">
        <v>236</v>
      </c>
      <c r="C65" s="38">
        <v>39629</v>
      </c>
      <c r="D65" s="39">
        <v>34</v>
      </c>
      <c r="F65" s="39">
        <f t="shared" si="4"/>
        <v>10.363200000000001</v>
      </c>
      <c r="G65" s="39">
        <f t="shared" si="0"/>
        <v>26.305657989275709</v>
      </c>
      <c r="I65" s="37">
        <v>0.1</v>
      </c>
      <c r="K65" s="39">
        <f>(9.81*(LN(I65)))+30.6</f>
        <v>8.0116402377284146</v>
      </c>
    </row>
    <row r="66" spans="1:18" x14ac:dyDescent="0.2">
      <c r="A66" s="37">
        <v>5920080701</v>
      </c>
      <c r="B66" s="37" t="s">
        <v>236</v>
      </c>
      <c r="C66" s="38">
        <v>39636</v>
      </c>
      <c r="D66" s="39">
        <v>33</v>
      </c>
      <c r="F66" s="39">
        <f t="shared" si="4"/>
        <v>10.058400000000001</v>
      </c>
      <c r="G66" s="39">
        <f t="shared" ref="G66:G98" si="6" xml:space="preserve"> 60-(14.41*(LN(F66)))</f>
        <v>26.735839188262617</v>
      </c>
      <c r="N66" s="39">
        <v>19.44444</v>
      </c>
      <c r="O66" s="39">
        <v>23.333333333333336</v>
      </c>
      <c r="P66" s="37" t="s">
        <v>932</v>
      </c>
      <c r="Q66" s="37">
        <v>74</v>
      </c>
      <c r="R66" s="37">
        <f t="shared" ref="R66:R75" si="7">(Q66-32)*(5/9)</f>
        <v>23.333333333333336</v>
      </c>
    </row>
    <row r="67" spans="1:18" x14ac:dyDescent="0.2">
      <c r="A67" s="37">
        <v>5920080702</v>
      </c>
      <c r="B67" s="37" t="s">
        <v>236</v>
      </c>
      <c r="C67" s="38">
        <v>39644</v>
      </c>
      <c r="D67" s="39">
        <v>31</v>
      </c>
      <c r="F67" s="39">
        <f t="shared" si="4"/>
        <v>9.4488000000000003</v>
      </c>
      <c r="G67" s="39">
        <f t="shared" si="6"/>
        <v>27.636757532363639</v>
      </c>
      <c r="N67" s="39">
        <v>20</v>
      </c>
      <c r="O67" s="39">
        <v>26.111111111111111</v>
      </c>
      <c r="P67" s="37" t="s">
        <v>925</v>
      </c>
      <c r="Q67" s="37">
        <v>79</v>
      </c>
      <c r="R67" s="37">
        <f t="shared" si="7"/>
        <v>26.111111111111111</v>
      </c>
    </row>
    <row r="68" spans="1:18" x14ac:dyDescent="0.2">
      <c r="A68" s="37">
        <v>5920080703</v>
      </c>
      <c r="B68" s="37" t="s">
        <v>236</v>
      </c>
      <c r="C68" s="38">
        <v>39650</v>
      </c>
      <c r="D68" s="39">
        <v>27</v>
      </c>
      <c r="F68" s="39">
        <f t="shared" si="4"/>
        <v>8.2295999999999996</v>
      </c>
      <c r="G68" s="39">
        <f t="shared" si="6"/>
        <v>29.627503909872214</v>
      </c>
      <c r="I68" s="37">
        <v>0.03</v>
      </c>
      <c r="K68" s="39">
        <f>(9.81*(LN(I68)))+30.6</f>
        <v>-3.7993329727090241</v>
      </c>
      <c r="N68" s="39">
        <v>20</v>
      </c>
      <c r="O68" s="39">
        <v>23.888888888888889</v>
      </c>
      <c r="P68" s="37" t="s">
        <v>933</v>
      </c>
      <c r="Q68" s="37">
        <v>75</v>
      </c>
      <c r="R68" s="37">
        <f t="shared" si="7"/>
        <v>23.888888888888889</v>
      </c>
    </row>
    <row r="69" spans="1:18" x14ac:dyDescent="0.2">
      <c r="A69" s="37">
        <v>5920080704</v>
      </c>
      <c r="B69" s="37" t="s">
        <v>236</v>
      </c>
      <c r="C69" s="38">
        <v>39658</v>
      </c>
      <c r="D69" s="39">
        <v>37</v>
      </c>
      <c r="F69" s="39">
        <f t="shared" si="4"/>
        <v>11.277600000000001</v>
      </c>
      <c r="G69" s="39">
        <f t="shared" si="6"/>
        <v>25.087186027791326</v>
      </c>
      <c r="N69" s="39">
        <v>21.11111</v>
      </c>
      <c r="O69" s="39">
        <v>23.333333333333336</v>
      </c>
      <c r="P69" s="37" t="s">
        <v>693</v>
      </c>
      <c r="Q69" s="37">
        <v>74</v>
      </c>
      <c r="R69" s="37">
        <f t="shared" si="7"/>
        <v>23.333333333333336</v>
      </c>
    </row>
    <row r="70" spans="1:18" x14ac:dyDescent="0.2">
      <c r="A70" s="37">
        <v>5920080801</v>
      </c>
      <c r="B70" s="37" t="s">
        <v>236</v>
      </c>
      <c r="C70" s="38">
        <v>39665</v>
      </c>
      <c r="D70" s="39">
        <v>36</v>
      </c>
      <c r="F70" s="39">
        <f t="shared" si="4"/>
        <v>10.972800000000001</v>
      </c>
      <c r="G70" s="39">
        <f t="shared" si="6"/>
        <v>25.482005245842053</v>
      </c>
      <c r="I70" s="37">
        <v>0.03</v>
      </c>
      <c r="K70" s="39">
        <f>(9.81*(LN(I70)))+30.6</f>
        <v>-3.7993329727090241</v>
      </c>
      <c r="N70" s="39">
        <v>21.66667</v>
      </c>
      <c r="O70" s="39">
        <v>22.777777777777779</v>
      </c>
      <c r="P70" s="37" t="s">
        <v>925</v>
      </c>
      <c r="Q70" s="37">
        <v>73</v>
      </c>
      <c r="R70" s="37">
        <f t="shared" si="7"/>
        <v>22.777777777777779</v>
      </c>
    </row>
    <row r="71" spans="1:18" x14ac:dyDescent="0.2">
      <c r="A71" s="37">
        <v>5920080802</v>
      </c>
      <c r="B71" s="37" t="s">
        <v>236</v>
      </c>
      <c r="C71" s="38">
        <v>39672</v>
      </c>
      <c r="D71" s="39">
        <v>34</v>
      </c>
      <c r="F71" s="39">
        <f t="shared" si="4"/>
        <v>10.363200000000001</v>
      </c>
      <c r="G71" s="39">
        <f t="shared" si="6"/>
        <v>26.305657989275709</v>
      </c>
      <c r="I71" s="37">
        <v>0.03</v>
      </c>
      <c r="K71" s="39">
        <f>(9.81*(LN(I71)))+30.6</f>
        <v>-3.7993329727090241</v>
      </c>
      <c r="N71" s="39">
        <v>21.66667</v>
      </c>
      <c r="O71" s="39">
        <v>21.666666666666668</v>
      </c>
      <c r="P71" s="37" t="s">
        <v>934</v>
      </c>
      <c r="Q71" s="37">
        <v>71</v>
      </c>
      <c r="R71" s="37">
        <f t="shared" si="7"/>
        <v>21.666666666666668</v>
      </c>
    </row>
    <row r="72" spans="1:18" x14ac:dyDescent="0.2">
      <c r="A72" s="37">
        <v>5920080803</v>
      </c>
      <c r="B72" s="37" t="s">
        <v>236</v>
      </c>
      <c r="C72" s="38">
        <v>39679</v>
      </c>
      <c r="D72" s="39">
        <v>35</v>
      </c>
      <c r="F72" s="39">
        <f t="shared" si="4"/>
        <v>10.668000000000001</v>
      </c>
      <c r="G72" s="39">
        <f t="shared" si="6"/>
        <v>25.887947582932149</v>
      </c>
      <c r="N72" s="39">
        <v>20</v>
      </c>
      <c r="O72" s="39">
        <v>19.444444444444446</v>
      </c>
      <c r="P72" s="37" t="s">
        <v>935</v>
      </c>
      <c r="Q72" s="37">
        <v>67</v>
      </c>
      <c r="R72" s="37">
        <f t="shared" si="7"/>
        <v>19.444444444444446</v>
      </c>
    </row>
    <row r="73" spans="1:18" x14ac:dyDescent="0.2">
      <c r="A73" s="37">
        <v>5920080804</v>
      </c>
      <c r="B73" s="37" t="s">
        <v>236</v>
      </c>
      <c r="C73" s="38">
        <v>39685</v>
      </c>
      <c r="D73" s="39">
        <v>36</v>
      </c>
      <c r="F73" s="39">
        <f t="shared" si="4"/>
        <v>10.972800000000001</v>
      </c>
      <c r="G73" s="39">
        <f t="shared" si="6"/>
        <v>25.482005245842053</v>
      </c>
      <c r="I73" s="37">
        <v>0.44</v>
      </c>
      <c r="K73" s="39">
        <f>(9.81*(LN(I73)))+30.6</f>
        <v>22.546180784194966</v>
      </c>
      <c r="N73" s="39">
        <v>20</v>
      </c>
      <c r="O73" s="39">
        <v>20</v>
      </c>
      <c r="P73" s="37" t="s">
        <v>936</v>
      </c>
      <c r="Q73" s="37">
        <v>68</v>
      </c>
      <c r="R73" s="37">
        <f t="shared" si="7"/>
        <v>20</v>
      </c>
    </row>
    <row r="74" spans="1:18" x14ac:dyDescent="0.2">
      <c r="A74" s="37">
        <v>5920080901</v>
      </c>
      <c r="B74" s="37" t="s">
        <v>236</v>
      </c>
      <c r="C74" s="38">
        <v>39693</v>
      </c>
      <c r="D74" s="39">
        <v>39</v>
      </c>
      <c r="F74" s="39">
        <f t="shared" si="4"/>
        <v>11.8872</v>
      </c>
      <c r="G74" s="39">
        <f t="shared" si="6"/>
        <v>24.328589828266395</v>
      </c>
      <c r="I74" s="37">
        <v>0.02</v>
      </c>
      <c r="K74" s="39">
        <f>(9.81*(LN(I74)))+30.6</f>
        <v>-7.776945683250112</v>
      </c>
      <c r="N74" s="39">
        <v>21</v>
      </c>
      <c r="O74" s="39">
        <v>30</v>
      </c>
      <c r="P74" s="37" t="s">
        <v>937</v>
      </c>
      <c r="Q74" s="37">
        <v>86</v>
      </c>
      <c r="R74" s="37">
        <f t="shared" si="7"/>
        <v>30</v>
      </c>
    </row>
    <row r="75" spans="1:18" x14ac:dyDescent="0.2">
      <c r="A75" s="37">
        <v>5920080902</v>
      </c>
      <c r="B75" s="37" t="s">
        <v>236</v>
      </c>
      <c r="C75" s="38">
        <v>39700</v>
      </c>
      <c r="D75" s="39">
        <v>36</v>
      </c>
      <c r="F75" s="39">
        <f t="shared" si="4"/>
        <v>10.972800000000001</v>
      </c>
      <c r="G75" s="39">
        <f t="shared" si="6"/>
        <v>25.482005245842053</v>
      </c>
      <c r="N75" s="39">
        <v>18.88889</v>
      </c>
      <c r="O75" s="39">
        <v>17.222222222222221</v>
      </c>
      <c r="P75" s="37" t="s">
        <v>938</v>
      </c>
      <c r="Q75" s="37">
        <v>63</v>
      </c>
      <c r="R75" s="37">
        <f t="shared" si="7"/>
        <v>17.222222222222221</v>
      </c>
    </row>
    <row r="76" spans="1:18" x14ac:dyDescent="0.2">
      <c r="A76" s="37">
        <v>5920080903</v>
      </c>
      <c r="B76" s="37" t="s">
        <v>236</v>
      </c>
      <c r="C76" s="38">
        <v>39707</v>
      </c>
      <c r="P76" s="37" t="s">
        <v>931</v>
      </c>
    </row>
    <row r="77" spans="1:18" x14ac:dyDescent="0.2">
      <c r="A77" s="37">
        <v>5920080904</v>
      </c>
      <c r="B77" s="37" t="s">
        <v>236</v>
      </c>
      <c r="C77" s="38">
        <v>39713</v>
      </c>
      <c r="D77" s="39">
        <v>37</v>
      </c>
      <c r="F77" s="39">
        <f t="shared" si="4"/>
        <v>11.277600000000001</v>
      </c>
      <c r="G77" s="39">
        <f t="shared" si="6"/>
        <v>25.087186027791326</v>
      </c>
      <c r="I77" s="37">
        <v>0.06</v>
      </c>
      <c r="J77" s="39">
        <f>AVERAGE(I65:I73)</f>
        <v>0.126</v>
      </c>
      <c r="K77" s="39">
        <f>(9.81*(LN(I77)))+30.6</f>
        <v>3.0004408685840431</v>
      </c>
      <c r="L77" s="39">
        <f>AVERAGE(K65:K73)</f>
        <v>3.8319644207592618</v>
      </c>
      <c r="N77" s="39">
        <v>17.77778</v>
      </c>
      <c r="O77" s="39">
        <v>20</v>
      </c>
      <c r="P77" s="37" t="s">
        <v>694</v>
      </c>
      <c r="Q77" s="37">
        <v>68</v>
      </c>
      <c r="R77" s="37">
        <f>(Q77-32)*(5/9)</f>
        <v>20</v>
      </c>
    </row>
    <row r="78" spans="1:18" x14ac:dyDescent="0.2">
      <c r="A78" s="37">
        <v>5920090601</v>
      </c>
      <c r="B78" s="37" t="s">
        <v>236</v>
      </c>
      <c r="C78" s="38">
        <v>39986</v>
      </c>
      <c r="D78" s="39">
        <v>45</v>
      </c>
      <c r="F78" s="39">
        <f t="shared" si="4"/>
        <v>13.716000000000001</v>
      </c>
      <c r="G78" s="39">
        <f t="shared" si="6"/>
        <v>22.266506671404287</v>
      </c>
      <c r="I78" s="37">
        <v>0.4</v>
      </c>
      <c r="K78" s="39">
        <f>(9.81*(LN(I78)))+30.6</f>
        <v>21.611187920314542</v>
      </c>
      <c r="N78" s="39">
        <v>17</v>
      </c>
      <c r="O78" s="39">
        <v>22.777777777777779</v>
      </c>
      <c r="P78" s="37" t="s">
        <v>1175</v>
      </c>
      <c r="Q78" s="37">
        <v>73</v>
      </c>
      <c r="R78" s="37">
        <f>(Q78-32)*(5/9)</f>
        <v>22.777777777777779</v>
      </c>
    </row>
    <row r="79" spans="1:18" x14ac:dyDescent="0.2">
      <c r="A79" s="37">
        <v>5920090701</v>
      </c>
      <c r="B79" s="37" t="s">
        <v>236</v>
      </c>
      <c r="C79" s="38">
        <v>40001</v>
      </c>
      <c r="D79" s="39">
        <v>27</v>
      </c>
      <c r="F79" s="39">
        <f t="shared" si="4"/>
        <v>8.2295999999999996</v>
      </c>
      <c r="G79" s="39">
        <f t="shared" si="6"/>
        <v>29.627503909872214</v>
      </c>
      <c r="I79" s="37">
        <v>0.03</v>
      </c>
      <c r="K79" s="39">
        <f>(9.81*(LN(I79)))+30.6</f>
        <v>-3.7993329727090241</v>
      </c>
      <c r="N79" s="39">
        <v>15</v>
      </c>
      <c r="O79" s="39">
        <v>12.777777777777779</v>
      </c>
      <c r="P79" s="37" t="s">
        <v>1176</v>
      </c>
      <c r="Q79" s="37">
        <v>55</v>
      </c>
      <c r="R79" s="37">
        <f>(Q79-32)*(5/9)</f>
        <v>12.777777777777779</v>
      </c>
    </row>
    <row r="80" spans="1:18" x14ac:dyDescent="0.2">
      <c r="A80" s="37">
        <v>5920090702</v>
      </c>
      <c r="B80" s="37" t="s">
        <v>236</v>
      </c>
      <c r="C80" s="38">
        <v>40008</v>
      </c>
      <c r="P80" s="37" t="s">
        <v>931</v>
      </c>
    </row>
    <row r="81" spans="1:20" x14ac:dyDescent="0.2">
      <c r="A81" s="37">
        <v>5920090703</v>
      </c>
      <c r="B81" s="37" t="s">
        <v>236</v>
      </c>
      <c r="C81" s="38">
        <v>40014</v>
      </c>
      <c r="D81" s="39">
        <v>39</v>
      </c>
      <c r="F81" s="39">
        <f t="shared" si="4"/>
        <v>11.8872</v>
      </c>
      <c r="G81" s="39">
        <f t="shared" si="6"/>
        <v>24.328589828266395</v>
      </c>
      <c r="I81" s="37">
        <v>0.03</v>
      </c>
      <c r="K81" s="39">
        <f>(9.81*(LN(I81)))+30.6</f>
        <v>-3.7993329727090241</v>
      </c>
      <c r="N81" s="39">
        <v>18</v>
      </c>
      <c r="O81" s="39">
        <v>20</v>
      </c>
      <c r="P81" s="37" t="s">
        <v>1177</v>
      </c>
      <c r="Q81" s="37">
        <v>68</v>
      </c>
      <c r="R81" s="37">
        <f>(Q81-32)*(5/9)</f>
        <v>20</v>
      </c>
    </row>
    <row r="82" spans="1:20" x14ac:dyDescent="0.2">
      <c r="A82" s="37">
        <v>5920090704</v>
      </c>
      <c r="B82" s="37" t="s">
        <v>236</v>
      </c>
      <c r="C82" s="38">
        <v>40021</v>
      </c>
      <c r="D82" s="39">
        <v>43</v>
      </c>
      <c r="F82" s="39">
        <f t="shared" si="4"/>
        <v>13.106400000000001</v>
      </c>
      <c r="G82" s="39">
        <f t="shared" si="6"/>
        <v>22.921619481850364</v>
      </c>
      <c r="N82" s="39">
        <v>19.5</v>
      </c>
      <c r="O82" s="39">
        <v>21.111111111111111</v>
      </c>
      <c r="P82" s="37" t="s">
        <v>1178</v>
      </c>
      <c r="Q82" s="37">
        <v>70</v>
      </c>
      <c r="R82" s="37">
        <f>(Q82-32)*(5/9)</f>
        <v>21.111111111111111</v>
      </c>
    </row>
    <row r="83" spans="1:20" x14ac:dyDescent="0.2">
      <c r="A83" s="37">
        <v>5920090801</v>
      </c>
      <c r="B83" s="37" t="s">
        <v>236</v>
      </c>
      <c r="C83" s="38">
        <v>40030</v>
      </c>
      <c r="D83" s="39">
        <v>36</v>
      </c>
      <c r="F83" s="39">
        <f t="shared" si="4"/>
        <v>10.972800000000001</v>
      </c>
      <c r="G83" s="39">
        <f t="shared" si="6"/>
        <v>25.482005245842053</v>
      </c>
      <c r="I83" s="37">
        <v>0.03</v>
      </c>
      <c r="K83" s="39">
        <f>(9.81*(LN(I83)))+30.6</f>
        <v>-3.7993329727090241</v>
      </c>
      <c r="N83" s="39">
        <v>18.5</v>
      </c>
      <c r="O83" s="39">
        <v>22.222222222222221</v>
      </c>
      <c r="P83" s="37" t="s">
        <v>1179</v>
      </c>
      <c r="Q83" s="37">
        <v>72</v>
      </c>
      <c r="R83" s="37">
        <f>(Q83-32)*(5/9)</f>
        <v>22.222222222222221</v>
      </c>
    </row>
    <row r="84" spans="1:20" x14ac:dyDescent="0.2">
      <c r="A84" s="37">
        <v>5920090802</v>
      </c>
      <c r="B84" s="37" t="s">
        <v>236</v>
      </c>
      <c r="C84" s="38">
        <v>40035</v>
      </c>
      <c r="D84" s="39">
        <v>33</v>
      </c>
      <c r="F84" s="39">
        <f t="shared" si="4"/>
        <v>10.058400000000001</v>
      </c>
      <c r="G84" s="39">
        <f t="shared" si="6"/>
        <v>26.735839188262617</v>
      </c>
      <c r="N84" s="39">
        <v>20.5</v>
      </c>
      <c r="O84" s="39">
        <v>22.777777777777779</v>
      </c>
      <c r="P84" s="37" t="s">
        <v>1180</v>
      </c>
      <c r="Q84" s="37">
        <v>73</v>
      </c>
      <c r="R84" s="37">
        <f>(Q84-32)*(5/9)</f>
        <v>22.777777777777779</v>
      </c>
    </row>
    <row r="85" spans="1:20" x14ac:dyDescent="0.2">
      <c r="A85" s="37">
        <v>5920090803</v>
      </c>
      <c r="B85" s="37" t="s">
        <v>236</v>
      </c>
      <c r="C85" s="38">
        <v>40056</v>
      </c>
      <c r="D85" s="39">
        <v>37</v>
      </c>
      <c r="F85" s="39">
        <f t="shared" si="4"/>
        <v>11.277600000000001</v>
      </c>
      <c r="G85" s="39">
        <f t="shared" si="6"/>
        <v>25.087186027791326</v>
      </c>
      <c r="I85" s="37">
        <v>0.28999999999999998</v>
      </c>
      <c r="K85" s="39">
        <f>(9.81*(LN(I85)))+30.6</f>
        <v>18.456452567624133</v>
      </c>
      <c r="N85" s="39">
        <v>17</v>
      </c>
      <c r="O85" s="39">
        <v>18.888888888888889</v>
      </c>
      <c r="P85" s="37" t="s">
        <v>1181</v>
      </c>
      <c r="Q85" s="37">
        <v>66</v>
      </c>
      <c r="R85" s="37">
        <f>(Q85-32)*(5/9)</f>
        <v>18.888888888888889</v>
      </c>
    </row>
    <row r="86" spans="1:20" x14ac:dyDescent="0.2">
      <c r="A86" s="37">
        <v>5920090901</v>
      </c>
      <c r="B86" s="37" t="s">
        <v>236</v>
      </c>
      <c r="C86" s="38">
        <v>40064</v>
      </c>
      <c r="D86" s="39">
        <v>39</v>
      </c>
      <c r="F86" s="39">
        <f t="shared" si="4"/>
        <v>11.8872</v>
      </c>
      <c r="G86" s="39">
        <f t="shared" si="6"/>
        <v>24.328589828266395</v>
      </c>
      <c r="N86" s="39">
        <v>28</v>
      </c>
      <c r="P86" s="37" t="s">
        <v>1181</v>
      </c>
    </row>
    <row r="87" spans="1:20" x14ac:dyDescent="0.2">
      <c r="A87" s="37">
        <v>5920090902</v>
      </c>
      <c r="B87" s="37" t="s">
        <v>236</v>
      </c>
      <c r="C87" s="38">
        <v>40071</v>
      </c>
      <c r="D87" s="39">
        <v>41</v>
      </c>
      <c r="F87" s="39">
        <f t="shared" si="4"/>
        <v>12.4968</v>
      </c>
      <c r="G87" s="39">
        <f t="shared" si="6"/>
        <v>23.607939667785516</v>
      </c>
      <c r="I87" s="37">
        <v>0.45</v>
      </c>
      <c r="K87" s="39">
        <f>(9.81*(LN(I87)))+30.6</f>
        <v>22.766639500103661</v>
      </c>
      <c r="N87" s="39">
        <v>21</v>
      </c>
      <c r="O87" s="39">
        <v>22.222222222222221</v>
      </c>
      <c r="P87" s="37" t="s">
        <v>1182</v>
      </c>
      <c r="Q87" s="37">
        <v>72</v>
      </c>
      <c r="R87" s="37">
        <f t="shared" ref="R87:R93" si="8">(Q87-32)*(5/9)</f>
        <v>22.222222222222221</v>
      </c>
    </row>
    <row r="88" spans="1:20" x14ac:dyDescent="0.2">
      <c r="A88" s="37">
        <v>5920090903</v>
      </c>
      <c r="B88" s="37" t="s">
        <v>236</v>
      </c>
      <c r="C88" s="38">
        <v>40078</v>
      </c>
      <c r="D88" s="39">
        <v>35</v>
      </c>
      <c r="F88" s="39">
        <f t="shared" si="4"/>
        <v>10.668000000000001</v>
      </c>
      <c r="G88" s="39">
        <f t="shared" si="6"/>
        <v>25.887947582932149</v>
      </c>
      <c r="J88" s="39">
        <f>AVERAGE(I78:I85)</f>
        <v>0.156</v>
      </c>
      <c r="L88" s="39">
        <f>AVERAGE(K78:K85)</f>
        <v>5.7339283139623207</v>
      </c>
      <c r="N88" s="39">
        <v>19</v>
      </c>
      <c r="O88" s="39">
        <v>21.111111111111111</v>
      </c>
      <c r="P88" s="37" t="s">
        <v>1182</v>
      </c>
      <c r="Q88" s="37">
        <v>70</v>
      </c>
      <c r="R88" s="37">
        <f t="shared" si="8"/>
        <v>21.111111111111111</v>
      </c>
    </row>
    <row r="89" spans="1:20" x14ac:dyDescent="0.2">
      <c r="A89" s="37">
        <v>5920100601</v>
      </c>
      <c r="B89" s="37" t="s">
        <v>236</v>
      </c>
      <c r="C89" s="38">
        <v>40337</v>
      </c>
      <c r="D89" s="39">
        <v>36</v>
      </c>
      <c r="F89" s="39">
        <f t="shared" si="4"/>
        <v>10.972800000000001</v>
      </c>
      <c r="G89" s="39">
        <f t="shared" si="6"/>
        <v>25.482005245842053</v>
      </c>
      <c r="I89" s="39">
        <v>0.05</v>
      </c>
      <c r="K89" s="39">
        <f>(9.81*(LN(I89)))+30.6</f>
        <v>1.2118663964353509</v>
      </c>
      <c r="N89" s="39">
        <v>15</v>
      </c>
      <c r="O89" s="39">
        <v>18.899999999999999</v>
      </c>
      <c r="P89" s="37" t="s">
        <v>1310</v>
      </c>
      <c r="Q89" s="37">
        <v>66</v>
      </c>
      <c r="R89" s="37">
        <f t="shared" si="8"/>
        <v>18.888888888888889</v>
      </c>
      <c r="S89" s="37">
        <v>59</v>
      </c>
      <c r="T89" s="37">
        <f>(S89-32)/1.8</f>
        <v>15</v>
      </c>
    </row>
    <row r="90" spans="1:20" x14ac:dyDescent="0.2">
      <c r="A90" s="37">
        <v>5920100602</v>
      </c>
      <c r="B90" s="37" t="s">
        <v>236</v>
      </c>
      <c r="C90" s="38">
        <v>40345</v>
      </c>
      <c r="D90" s="39">
        <v>44</v>
      </c>
      <c r="F90" s="39">
        <f t="shared" si="4"/>
        <v>13.411200000000001</v>
      </c>
      <c r="G90" s="39">
        <f t="shared" si="6"/>
        <v>22.590340524232452</v>
      </c>
      <c r="N90" s="39">
        <v>16.100000000000001</v>
      </c>
      <c r="O90" s="39">
        <v>20</v>
      </c>
      <c r="P90" s="37" t="s">
        <v>1311</v>
      </c>
      <c r="Q90" s="37">
        <v>68</v>
      </c>
      <c r="R90" s="37">
        <f t="shared" si="8"/>
        <v>20</v>
      </c>
      <c r="S90" s="37">
        <v>61</v>
      </c>
      <c r="T90" s="37">
        <f t="shared" ref="T90:T105" si="9">(S90-32)/1.8</f>
        <v>16.111111111111111</v>
      </c>
    </row>
    <row r="91" spans="1:20" x14ac:dyDescent="0.2">
      <c r="A91" s="37">
        <v>5920100603</v>
      </c>
      <c r="B91" s="37" t="s">
        <v>236</v>
      </c>
      <c r="C91" s="38">
        <v>40354</v>
      </c>
      <c r="D91" s="39">
        <v>37</v>
      </c>
      <c r="F91" s="39">
        <f t="shared" si="4"/>
        <v>11.277600000000001</v>
      </c>
      <c r="G91" s="39">
        <f t="shared" si="6"/>
        <v>25.087186027791326</v>
      </c>
      <c r="I91" s="46">
        <v>0.2</v>
      </c>
      <c r="K91" s="39">
        <f>(9.81*(LN(I91)))+30.6</f>
        <v>14.811414079021477</v>
      </c>
      <c r="N91" s="39">
        <v>16.7</v>
      </c>
      <c r="O91" s="39">
        <v>20</v>
      </c>
      <c r="P91" s="37" t="s">
        <v>1312</v>
      </c>
      <c r="Q91" s="37">
        <v>68</v>
      </c>
      <c r="R91" s="37">
        <f t="shared" si="8"/>
        <v>20</v>
      </c>
      <c r="S91" s="37">
        <v>62</v>
      </c>
      <c r="T91" s="37">
        <f t="shared" si="9"/>
        <v>16.666666666666668</v>
      </c>
    </row>
    <row r="92" spans="1:20" x14ac:dyDescent="0.2">
      <c r="A92" s="37">
        <v>5920100604</v>
      </c>
      <c r="B92" s="37" t="s">
        <v>236</v>
      </c>
      <c r="C92" s="38">
        <v>40359</v>
      </c>
      <c r="D92" s="39">
        <v>39</v>
      </c>
      <c r="F92" s="39">
        <f t="shared" si="4"/>
        <v>11.8872</v>
      </c>
      <c r="G92" s="39">
        <f t="shared" si="6"/>
        <v>24.328589828266395</v>
      </c>
      <c r="N92" s="39">
        <v>14.4</v>
      </c>
      <c r="O92" s="39">
        <v>17.22</v>
      </c>
      <c r="P92" s="37" t="s">
        <v>1314</v>
      </c>
      <c r="Q92" s="37">
        <v>63</v>
      </c>
      <c r="R92" s="37">
        <f t="shared" si="8"/>
        <v>17.222222222222221</v>
      </c>
      <c r="S92" s="37">
        <v>58</v>
      </c>
      <c r="T92" s="37">
        <f t="shared" si="9"/>
        <v>14.444444444444445</v>
      </c>
    </row>
    <row r="93" spans="1:20" x14ac:dyDescent="0.2">
      <c r="A93" s="37">
        <v>5920100701</v>
      </c>
      <c r="B93" s="37" t="s">
        <v>236</v>
      </c>
      <c r="C93" s="38">
        <v>40367</v>
      </c>
      <c r="D93" s="39">
        <v>35</v>
      </c>
      <c r="F93" s="39">
        <f t="shared" si="4"/>
        <v>10.668000000000001</v>
      </c>
      <c r="G93" s="39">
        <f t="shared" si="6"/>
        <v>25.887947582932149</v>
      </c>
      <c r="I93" s="46">
        <v>0.3</v>
      </c>
      <c r="K93" s="39">
        <f>(9.81*(LN(I93)))+30.6</f>
        <v>18.78902678956257</v>
      </c>
      <c r="N93" s="39">
        <v>21.1</v>
      </c>
      <c r="O93" s="39">
        <v>22.78</v>
      </c>
      <c r="P93" s="37" t="s">
        <v>1313</v>
      </c>
      <c r="Q93" s="37">
        <v>73</v>
      </c>
      <c r="R93" s="37">
        <f t="shared" si="8"/>
        <v>22.777777777777779</v>
      </c>
      <c r="S93" s="37">
        <v>70</v>
      </c>
      <c r="T93" s="37">
        <f t="shared" si="9"/>
        <v>21.111111111111111</v>
      </c>
    </row>
    <row r="94" spans="1:20" x14ac:dyDescent="0.2">
      <c r="A94" s="37">
        <v>5920100702</v>
      </c>
      <c r="B94" s="37" t="s">
        <v>236</v>
      </c>
      <c r="C94" s="38">
        <v>40374</v>
      </c>
    </row>
    <row r="95" spans="1:20" x14ac:dyDescent="0.2">
      <c r="A95" s="37">
        <v>59200100703</v>
      </c>
      <c r="B95" s="37" t="s">
        <v>236</v>
      </c>
      <c r="C95" s="38">
        <v>40379</v>
      </c>
      <c r="D95" s="39">
        <v>42</v>
      </c>
      <c r="F95" s="39">
        <f>D95*0.3048</f>
        <v>12.801600000000001</v>
      </c>
      <c r="G95" s="39">
        <f t="shared" si="6"/>
        <v>23.260693949531259</v>
      </c>
      <c r="I95" s="46">
        <v>0.3</v>
      </c>
      <c r="K95" s="39">
        <f>(9.81*(LN(I95)))+30.6</f>
        <v>18.78902678956257</v>
      </c>
      <c r="N95" s="39">
        <v>21.1</v>
      </c>
      <c r="O95" s="39">
        <v>23.33</v>
      </c>
      <c r="P95" s="37" t="s">
        <v>1315</v>
      </c>
      <c r="Q95" s="37">
        <v>74</v>
      </c>
      <c r="R95" s="37">
        <f t="shared" ref="R95:R110" si="10">(Q95-32)*(5/9)</f>
        <v>23.333333333333336</v>
      </c>
      <c r="S95" s="37">
        <v>70</v>
      </c>
      <c r="T95" s="37">
        <f t="shared" si="9"/>
        <v>21.111111111111111</v>
      </c>
    </row>
    <row r="96" spans="1:20" x14ac:dyDescent="0.2">
      <c r="A96" s="37">
        <v>5920100704</v>
      </c>
      <c r="B96" s="37" t="s">
        <v>236</v>
      </c>
      <c r="C96" s="38">
        <v>40386</v>
      </c>
      <c r="D96" s="39">
        <v>35</v>
      </c>
      <c r="F96" s="39">
        <f>D96*0.3048</f>
        <v>10.668000000000001</v>
      </c>
      <c r="G96" s="39">
        <f t="shared" si="6"/>
        <v>25.887947582932149</v>
      </c>
      <c r="N96" s="39">
        <v>23.1</v>
      </c>
      <c r="O96" s="39">
        <v>26.67</v>
      </c>
      <c r="P96" s="37" t="s">
        <v>1316</v>
      </c>
      <c r="Q96" s="37">
        <v>80</v>
      </c>
      <c r="R96" s="37">
        <f t="shared" si="10"/>
        <v>26.666666666666668</v>
      </c>
      <c r="S96" s="37">
        <v>73.5</v>
      </c>
      <c r="T96" s="37">
        <f t="shared" si="9"/>
        <v>23.055555555555554</v>
      </c>
    </row>
    <row r="97" spans="1:20" x14ac:dyDescent="0.2">
      <c r="A97" s="37">
        <v>5920100801</v>
      </c>
      <c r="B97" s="37" t="s">
        <v>236</v>
      </c>
      <c r="C97" s="38">
        <v>40394</v>
      </c>
      <c r="D97" s="39">
        <v>34</v>
      </c>
      <c r="F97" s="39">
        <f>D97*0.3048</f>
        <v>10.363200000000001</v>
      </c>
      <c r="G97" s="39">
        <f t="shared" si="6"/>
        <v>26.305657989275709</v>
      </c>
      <c r="I97" s="46">
        <v>0.2</v>
      </c>
      <c r="K97" s="39">
        <f>(9.81*(LN(I97)))+30.6</f>
        <v>14.811414079021477</v>
      </c>
      <c r="N97" s="39">
        <v>22.8</v>
      </c>
      <c r="O97" s="39">
        <v>27.22</v>
      </c>
      <c r="P97" s="37" t="s">
        <v>1317</v>
      </c>
      <c r="Q97" s="37">
        <v>81</v>
      </c>
      <c r="R97" s="37">
        <f t="shared" si="10"/>
        <v>27.222222222222225</v>
      </c>
      <c r="S97" s="37">
        <v>73</v>
      </c>
      <c r="T97" s="37">
        <f t="shared" si="9"/>
        <v>22.777777777777779</v>
      </c>
    </row>
    <row r="98" spans="1:20" x14ac:dyDescent="0.2">
      <c r="A98" s="37">
        <v>5920100802</v>
      </c>
      <c r="B98" s="37" t="s">
        <v>236</v>
      </c>
      <c r="C98" s="38">
        <v>40401</v>
      </c>
      <c r="D98" s="39">
        <v>37</v>
      </c>
      <c r="F98" s="39">
        <f>D98*0.3048</f>
        <v>11.277600000000001</v>
      </c>
      <c r="G98" s="39">
        <f t="shared" si="6"/>
        <v>25.087186027791326</v>
      </c>
      <c r="N98" s="39">
        <v>23.3</v>
      </c>
      <c r="O98" s="39">
        <v>25.56</v>
      </c>
      <c r="P98" s="37" t="s">
        <v>1318</v>
      </c>
      <c r="Q98" s="37">
        <v>78</v>
      </c>
      <c r="R98" s="37">
        <f t="shared" si="10"/>
        <v>25.555555555555557</v>
      </c>
      <c r="S98" s="37">
        <v>74</v>
      </c>
      <c r="T98" s="37">
        <f t="shared" si="9"/>
        <v>23.333333333333332</v>
      </c>
    </row>
    <row r="99" spans="1:20" x14ac:dyDescent="0.2">
      <c r="A99" s="37">
        <v>5920100803</v>
      </c>
      <c r="B99" s="37" t="s">
        <v>236</v>
      </c>
      <c r="C99" s="38">
        <v>40408</v>
      </c>
    </row>
    <row r="100" spans="1:20" x14ac:dyDescent="0.2">
      <c r="A100" s="37">
        <v>5920100804</v>
      </c>
      <c r="B100" s="37" t="s">
        <v>236</v>
      </c>
      <c r="C100" s="38">
        <v>40415</v>
      </c>
    </row>
    <row r="101" spans="1:20" x14ac:dyDescent="0.2">
      <c r="A101" s="37">
        <v>5920100901</v>
      </c>
      <c r="B101" s="37" t="s">
        <v>236</v>
      </c>
      <c r="C101" s="38">
        <v>40422</v>
      </c>
    </row>
    <row r="102" spans="1:20" x14ac:dyDescent="0.2">
      <c r="A102" s="37">
        <v>5920100902</v>
      </c>
      <c r="B102" s="37" t="s">
        <v>236</v>
      </c>
      <c r="C102" s="38">
        <v>40430</v>
      </c>
      <c r="D102" s="39">
        <v>31</v>
      </c>
      <c r="F102" s="39">
        <f>D102*0.3048</f>
        <v>9.4488000000000003</v>
      </c>
      <c r="G102" s="39">
        <f xml:space="preserve"> 60-(14.41*(LN(F102)))</f>
        <v>27.636757532363639</v>
      </c>
      <c r="I102" s="46">
        <v>0.5</v>
      </c>
      <c r="K102" s="39">
        <f>(9.81*(LN(I102)))+30.6</f>
        <v>23.800226158706938</v>
      </c>
      <c r="N102" s="39">
        <v>17.2</v>
      </c>
      <c r="O102" s="39">
        <v>17.78</v>
      </c>
      <c r="P102" s="37" t="s">
        <v>1319</v>
      </c>
      <c r="Q102" s="37">
        <v>64</v>
      </c>
      <c r="R102" s="37">
        <f t="shared" si="10"/>
        <v>17.777777777777779</v>
      </c>
      <c r="S102" s="37">
        <v>63</v>
      </c>
      <c r="T102" s="37">
        <f t="shared" si="9"/>
        <v>17.222222222222221</v>
      </c>
    </row>
    <row r="103" spans="1:20" x14ac:dyDescent="0.2">
      <c r="A103" s="37">
        <v>5920100903</v>
      </c>
      <c r="B103" s="37" t="s">
        <v>236</v>
      </c>
      <c r="C103" s="38">
        <v>40436</v>
      </c>
      <c r="D103" s="39">
        <v>33</v>
      </c>
      <c r="F103" s="39">
        <f>D103*0.3048</f>
        <v>10.058400000000001</v>
      </c>
      <c r="G103" s="39">
        <f xml:space="preserve"> 60-(14.41*(LN(F103)))</f>
        <v>26.735839188262617</v>
      </c>
      <c r="N103" s="39">
        <v>16.100000000000001</v>
      </c>
      <c r="O103" s="39">
        <v>20</v>
      </c>
      <c r="P103" s="37" t="s">
        <v>1320</v>
      </c>
      <c r="Q103" s="37">
        <v>68</v>
      </c>
      <c r="R103" s="37">
        <f t="shared" si="10"/>
        <v>20</v>
      </c>
      <c r="S103" s="37">
        <v>61</v>
      </c>
      <c r="T103" s="37">
        <f t="shared" si="9"/>
        <v>16.111111111111111</v>
      </c>
    </row>
    <row r="104" spans="1:20" x14ac:dyDescent="0.2">
      <c r="A104" s="37">
        <v>5920100904</v>
      </c>
      <c r="B104" s="37" t="s">
        <v>236</v>
      </c>
      <c r="C104" s="38">
        <v>40443</v>
      </c>
      <c r="D104" s="39">
        <v>28</v>
      </c>
      <c r="F104" s="39">
        <f>D104*0.3048</f>
        <v>8.5343999999999998</v>
      </c>
      <c r="G104" s="39">
        <f xml:space="preserve"> 60-(14.41*(LN(F104)))</f>
        <v>29.103446157369909</v>
      </c>
      <c r="I104" s="39">
        <v>0.05</v>
      </c>
      <c r="K104" s="39">
        <f>(9.81*(LN(I104)))+30.6</f>
        <v>1.2118663964353509</v>
      </c>
      <c r="N104" s="39">
        <v>17.2</v>
      </c>
      <c r="O104" s="39">
        <v>18.329999999999998</v>
      </c>
      <c r="P104" s="37" t="s">
        <v>1321</v>
      </c>
      <c r="Q104" s="37">
        <v>65</v>
      </c>
      <c r="R104" s="37">
        <f t="shared" si="10"/>
        <v>18.333333333333336</v>
      </c>
      <c r="S104" s="37">
        <v>63</v>
      </c>
      <c r="T104" s="37">
        <f t="shared" si="9"/>
        <v>17.222222222222221</v>
      </c>
    </row>
    <row r="105" spans="1:20" x14ac:dyDescent="0.2">
      <c r="A105" s="37">
        <v>5920100905</v>
      </c>
      <c r="B105" s="37" t="s">
        <v>236</v>
      </c>
      <c r="C105" s="38">
        <v>40449</v>
      </c>
      <c r="D105" s="39">
        <v>30</v>
      </c>
      <c r="E105" s="39">
        <f>AVERAGE(D89:D100)</f>
        <v>37.666666666666664</v>
      </c>
      <c r="F105" s="39">
        <f>D105*0.3048</f>
        <v>9.1440000000000001</v>
      </c>
      <c r="G105" s="39">
        <f xml:space="preserve"> 60-(14.41*(LN(F105)))</f>
        <v>28.109258879242937</v>
      </c>
      <c r="H105" s="39">
        <f>AVERAGE(G89:G100)</f>
        <v>24.879728306510536</v>
      </c>
      <c r="J105" s="39">
        <f>AVERAGE(I89:I100)</f>
        <v>0.21000000000000002</v>
      </c>
      <c r="L105" s="39">
        <f>AVERAGE(K89:K100)</f>
        <v>13.682549626720689</v>
      </c>
      <c r="M105" s="39">
        <f>AVERAGE(L105,H105)</f>
        <v>19.281138966615615</v>
      </c>
      <c r="N105" s="39">
        <v>16.100000000000001</v>
      </c>
      <c r="O105" s="39">
        <v>20</v>
      </c>
      <c r="P105" s="37" t="s">
        <v>1322</v>
      </c>
      <c r="Q105" s="37">
        <v>68</v>
      </c>
      <c r="R105" s="37">
        <f t="shared" si="10"/>
        <v>20</v>
      </c>
      <c r="S105" s="37">
        <v>61</v>
      </c>
      <c r="T105" s="37">
        <f t="shared" si="9"/>
        <v>16.111111111111111</v>
      </c>
    </row>
    <row r="106" spans="1:20" x14ac:dyDescent="0.2">
      <c r="A106" s="37">
        <v>5920110601</v>
      </c>
      <c r="B106" s="37" t="s">
        <v>236</v>
      </c>
      <c r="C106" s="38">
        <v>40710</v>
      </c>
      <c r="P106" s="36" t="s">
        <v>1429</v>
      </c>
      <c r="Q106" s="37">
        <v>66</v>
      </c>
      <c r="R106" s="37">
        <f t="shared" si="10"/>
        <v>18.888888888888889</v>
      </c>
    </row>
    <row r="107" spans="1:20" x14ac:dyDescent="0.2">
      <c r="A107" s="37">
        <v>5920110602</v>
      </c>
      <c r="B107" s="37" t="s">
        <v>236</v>
      </c>
      <c r="C107" s="38">
        <v>40716</v>
      </c>
      <c r="P107" s="36" t="s">
        <v>1429</v>
      </c>
      <c r="Q107" s="37">
        <v>68</v>
      </c>
      <c r="R107" s="37">
        <f t="shared" si="10"/>
        <v>20</v>
      </c>
    </row>
    <row r="108" spans="1:20" x14ac:dyDescent="0.2">
      <c r="A108" s="37">
        <v>5920110603</v>
      </c>
      <c r="B108" s="37" t="s">
        <v>236</v>
      </c>
      <c r="C108" s="38">
        <v>40724</v>
      </c>
      <c r="D108" s="39">
        <v>36</v>
      </c>
      <c r="F108" s="39">
        <f t="shared" ref="F108:F114" si="11">D108*0.3048</f>
        <v>10.972800000000001</v>
      </c>
      <c r="G108" s="39">
        <f t="shared" ref="G108:G114" si="12" xml:space="preserve"> 60-(14.41*(LN(F108)))</f>
        <v>25.482005245842053</v>
      </c>
      <c r="I108" s="46">
        <v>7.0000000000000007E-2</v>
      </c>
      <c r="K108" s="39">
        <f>(9.81*(LN(I108)))+30.6</f>
        <v>4.5126590376894491</v>
      </c>
      <c r="N108" s="39">
        <v>15.5</v>
      </c>
      <c r="O108" s="39">
        <v>22.777777777777779</v>
      </c>
      <c r="P108" s="36" t="s">
        <v>1430</v>
      </c>
      <c r="Q108" s="37">
        <v>73</v>
      </c>
      <c r="R108" s="37">
        <f t="shared" si="10"/>
        <v>22.777777777777779</v>
      </c>
      <c r="S108" s="37">
        <v>73</v>
      </c>
      <c r="T108" s="37">
        <f t="shared" ref="T108:T134" si="13">(S108-32)/1.8</f>
        <v>22.777777777777779</v>
      </c>
    </row>
    <row r="109" spans="1:20" x14ac:dyDescent="0.2">
      <c r="A109" s="37">
        <v>5920110701</v>
      </c>
      <c r="B109" s="37" t="s">
        <v>236</v>
      </c>
      <c r="C109" s="38">
        <v>40730</v>
      </c>
      <c r="D109" s="39">
        <v>33</v>
      </c>
      <c r="F109" s="39">
        <f t="shared" si="11"/>
        <v>10.058400000000001</v>
      </c>
      <c r="G109" s="39">
        <f t="shared" si="12"/>
        <v>26.735839188262617</v>
      </c>
      <c r="N109" s="39">
        <v>18</v>
      </c>
      <c r="O109" s="39">
        <v>20</v>
      </c>
      <c r="P109" s="36" t="s">
        <v>1431</v>
      </c>
      <c r="Q109" s="37">
        <v>68</v>
      </c>
      <c r="R109" s="37">
        <f t="shared" si="10"/>
        <v>20</v>
      </c>
      <c r="S109" s="37">
        <v>68</v>
      </c>
      <c r="T109" s="37">
        <f t="shared" si="13"/>
        <v>20</v>
      </c>
    </row>
    <row r="110" spans="1:20" x14ac:dyDescent="0.2">
      <c r="A110" s="37">
        <v>5920110702</v>
      </c>
      <c r="B110" s="37" t="s">
        <v>236</v>
      </c>
      <c r="C110" s="38">
        <v>40738</v>
      </c>
      <c r="D110" s="39">
        <v>39</v>
      </c>
      <c r="F110" s="39">
        <f t="shared" si="11"/>
        <v>11.8872</v>
      </c>
      <c r="G110" s="39">
        <f t="shared" si="12"/>
        <v>24.328589828266395</v>
      </c>
      <c r="I110" s="46">
        <v>0.27</v>
      </c>
      <c r="K110" s="39">
        <f>(9.81*(LN(I110)))+30.6</f>
        <v>17.755440130959293</v>
      </c>
      <c r="N110" s="39">
        <v>19.5</v>
      </c>
      <c r="O110" s="39">
        <v>21.666666666666668</v>
      </c>
      <c r="P110" s="36" t="s">
        <v>1432</v>
      </c>
      <c r="Q110" s="37">
        <v>71</v>
      </c>
      <c r="R110" s="37">
        <f t="shared" si="10"/>
        <v>21.666666666666668</v>
      </c>
      <c r="S110" s="37">
        <v>71</v>
      </c>
      <c r="T110" s="37">
        <f t="shared" si="13"/>
        <v>21.666666666666668</v>
      </c>
    </row>
    <row r="111" spans="1:20" x14ac:dyDescent="0.2">
      <c r="A111" s="37">
        <v>5920110703</v>
      </c>
      <c r="B111" s="37" t="s">
        <v>236</v>
      </c>
      <c r="C111" s="38">
        <v>40743</v>
      </c>
      <c r="D111" s="39">
        <v>33</v>
      </c>
      <c r="F111" s="39">
        <f t="shared" si="11"/>
        <v>10.058400000000001</v>
      </c>
      <c r="G111" s="39">
        <f t="shared" si="12"/>
        <v>26.735839188262617</v>
      </c>
      <c r="N111" s="39">
        <v>22</v>
      </c>
      <c r="O111" s="39">
        <v>28.888888888888889</v>
      </c>
      <c r="P111" s="36" t="s">
        <v>1433</v>
      </c>
      <c r="Q111" s="37">
        <v>84</v>
      </c>
      <c r="S111" s="37">
        <v>84</v>
      </c>
      <c r="T111" s="37">
        <f t="shared" si="13"/>
        <v>28.888888888888889</v>
      </c>
    </row>
    <row r="112" spans="1:20" x14ac:dyDescent="0.2">
      <c r="A112" s="37">
        <v>5920110704</v>
      </c>
      <c r="B112" s="37" t="s">
        <v>236</v>
      </c>
      <c r="C112" s="38">
        <v>40752</v>
      </c>
      <c r="D112" s="39">
        <v>34</v>
      </c>
      <c r="F112" s="39">
        <f t="shared" si="11"/>
        <v>10.363200000000001</v>
      </c>
      <c r="G112" s="39">
        <f t="shared" si="12"/>
        <v>26.305657989275709</v>
      </c>
      <c r="I112" s="46">
        <v>0.06</v>
      </c>
      <c r="K112" s="39">
        <f>(9.81*(LN(I112)))+30.6</f>
        <v>3.0004408685840431</v>
      </c>
      <c r="N112" s="39">
        <v>22</v>
      </c>
      <c r="O112" s="39">
        <v>23.888888888888889</v>
      </c>
      <c r="P112" s="36" t="s">
        <v>1434</v>
      </c>
      <c r="Q112" s="37">
        <v>75</v>
      </c>
      <c r="R112" s="37">
        <f>(Q112-32)*(5/9)</f>
        <v>23.888888888888889</v>
      </c>
      <c r="S112" s="37">
        <v>75</v>
      </c>
      <c r="T112" s="37">
        <f t="shared" si="13"/>
        <v>23.888888888888889</v>
      </c>
    </row>
    <row r="113" spans="1:21" x14ac:dyDescent="0.2">
      <c r="A113" s="37">
        <v>5920110801</v>
      </c>
      <c r="B113" s="37" t="s">
        <v>236</v>
      </c>
      <c r="C113" s="38">
        <v>40759</v>
      </c>
      <c r="D113" s="39">
        <v>40</v>
      </c>
      <c r="F113" s="39">
        <f t="shared" si="11"/>
        <v>12.192</v>
      </c>
      <c r="G113" s="39">
        <f t="shared" si="12"/>
        <v>23.963760215212773</v>
      </c>
      <c r="N113" s="39">
        <v>23</v>
      </c>
      <c r="O113" s="39">
        <v>25</v>
      </c>
      <c r="P113" s="36" t="s">
        <v>1435</v>
      </c>
      <c r="Q113" s="37">
        <v>77</v>
      </c>
      <c r="R113" s="37">
        <f>(Q113-32)*(5/9)</f>
        <v>25</v>
      </c>
      <c r="S113" s="37">
        <v>77</v>
      </c>
      <c r="T113" s="37">
        <f t="shared" si="13"/>
        <v>25</v>
      </c>
    </row>
    <row r="114" spans="1:21" x14ac:dyDescent="0.2">
      <c r="A114" s="37">
        <v>5920110802</v>
      </c>
      <c r="B114" s="37" t="s">
        <v>236</v>
      </c>
      <c r="C114" s="38">
        <v>40766</v>
      </c>
      <c r="D114" s="39">
        <v>28</v>
      </c>
      <c r="F114" s="39">
        <f t="shared" si="11"/>
        <v>8.5343999999999998</v>
      </c>
      <c r="G114" s="39">
        <f t="shared" si="12"/>
        <v>29.103446157369909</v>
      </c>
      <c r="I114" s="46">
        <v>0.09</v>
      </c>
      <c r="K114" s="39">
        <f>(9.81*(LN(I114)))+30.6</f>
        <v>6.9780535791251346</v>
      </c>
      <c r="N114" s="39">
        <v>22</v>
      </c>
      <c r="O114" s="39">
        <v>21.111111111111111</v>
      </c>
      <c r="P114" s="36" t="s">
        <v>1436</v>
      </c>
      <c r="Q114" s="37">
        <v>70</v>
      </c>
      <c r="R114" s="37">
        <f>(Q114-32)*(5/9)</f>
        <v>21.111111111111111</v>
      </c>
      <c r="S114" s="37">
        <v>70</v>
      </c>
      <c r="T114" s="37">
        <f t="shared" si="13"/>
        <v>21.111111111111111</v>
      </c>
    </row>
    <row r="115" spans="1:21" x14ac:dyDescent="0.2">
      <c r="A115" s="37">
        <v>5920110803</v>
      </c>
      <c r="B115" s="37" t="s">
        <v>236</v>
      </c>
      <c r="C115" s="38">
        <v>40772</v>
      </c>
      <c r="P115" s="36" t="s">
        <v>117</v>
      </c>
      <c r="R115" s="37">
        <f>(Q115-32)*(5/9)</f>
        <v>-17.777777777777779</v>
      </c>
    </row>
    <row r="116" spans="1:21" x14ac:dyDescent="0.2">
      <c r="A116" s="37">
        <v>5920110804</v>
      </c>
      <c r="B116" s="37" t="s">
        <v>236</v>
      </c>
      <c r="C116" s="38">
        <v>40779</v>
      </c>
      <c r="P116" s="36" t="s">
        <v>117</v>
      </c>
    </row>
    <row r="117" spans="1:21" x14ac:dyDescent="0.2">
      <c r="A117" s="37">
        <v>5920110805</v>
      </c>
      <c r="B117" s="37" t="s">
        <v>236</v>
      </c>
      <c r="C117" s="38">
        <v>40786</v>
      </c>
      <c r="D117" s="39">
        <v>18</v>
      </c>
      <c r="F117" s="39">
        <f t="shared" ref="F117:F134" si="14">D117*0.3048</f>
        <v>5.4864000000000006</v>
      </c>
      <c r="G117" s="39">
        <f t="shared" ref="G117:G127" si="15" xml:space="preserve"> 60-(14.41*(LN(F117)))</f>
        <v>35.470256117710861</v>
      </c>
      <c r="I117" s="39">
        <v>0.45</v>
      </c>
      <c r="K117" s="39">
        <f>(9.81*(LN(I117)))+30.6</f>
        <v>22.766639500103661</v>
      </c>
      <c r="N117" s="39">
        <v>20</v>
      </c>
      <c r="O117" s="39">
        <v>20.555555555555554</v>
      </c>
      <c r="P117" s="36" t="s">
        <v>1437</v>
      </c>
      <c r="Q117" s="37">
        <v>69</v>
      </c>
      <c r="S117" s="37">
        <v>69</v>
      </c>
      <c r="T117" s="37">
        <f t="shared" si="13"/>
        <v>20.555555555555554</v>
      </c>
    </row>
    <row r="118" spans="1:21" x14ac:dyDescent="0.2">
      <c r="A118" s="37">
        <v>5920110901</v>
      </c>
      <c r="B118" s="37" t="s">
        <v>236</v>
      </c>
      <c r="C118" s="38">
        <v>40792</v>
      </c>
      <c r="D118" s="39">
        <v>18</v>
      </c>
      <c r="F118" s="39">
        <f t="shared" si="14"/>
        <v>5.4864000000000006</v>
      </c>
      <c r="G118" s="39">
        <f t="shared" si="15"/>
        <v>35.470256117710861</v>
      </c>
      <c r="N118" s="39">
        <v>20</v>
      </c>
      <c r="O118" s="39">
        <v>18.333333333333332</v>
      </c>
      <c r="P118" s="36" t="s">
        <v>1438</v>
      </c>
      <c r="Q118" s="37">
        <v>65</v>
      </c>
      <c r="S118" s="37">
        <v>65</v>
      </c>
      <c r="T118" s="37">
        <f t="shared" si="13"/>
        <v>18.333333333333332</v>
      </c>
    </row>
    <row r="119" spans="1:21" x14ac:dyDescent="0.2">
      <c r="A119" s="37">
        <v>5920110902</v>
      </c>
      <c r="B119" s="37" t="s">
        <v>236</v>
      </c>
      <c r="C119" s="38">
        <v>40801</v>
      </c>
      <c r="D119" s="39">
        <v>18</v>
      </c>
      <c r="F119" s="39">
        <f t="shared" si="14"/>
        <v>5.4864000000000006</v>
      </c>
      <c r="G119" s="39">
        <f t="shared" si="15"/>
        <v>35.470256117710861</v>
      </c>
      <c r="I119" s="46">
        <v>1.51</v>
      </c>
      <c r="K119" s="39">
        <f>(9.81*(LN(I119)))+30.6</f>
        <v>34.642795674611236</v>
      </c>
      <c r="N119" s="39">
        <v>18</v>
      </c>
      <c r="O119" s="39">
        <v>20</v>
      </c>
      <c r="P119" s="36" t="s">
        <v>1439</v>
      </c>
      <c r="Q119" s="37">
        <v>68</v>
      </c>
      <c r="R119" s="37">
        <f>(Q119-32)*(5/9)</f>
        <v>20</v>
      </c>
      <c r="S119" s="37">
        <v>68</v>
      </c>
      <c r="T119" s="37">
        <f t="shared" si="13"/>
        <v>20</v>
      </c>
    </row>
    <row r="120" spans="1:21" x14ac:dyDescent="0.2">
      <c r="A120" s="37">
        <v>5920110903</v>
      </c>
      <c r="B120" s="37" t="s">
        <v>236</v>
      </c>
      <c r="C120" s="38">
        <v>40808</v>
      </c>
      <c r="D120" s="39">
        <v>15</v>
      </c>
      <c r="F120" s="39">
        <f t="shared" si="14"/>
        <v>4.5720000000000001</v>
      </c>
      <c r="G120" s="39">
        <f t="shared" si="15"/>
        <v>38.097509751111744</v>
      </c>
      <c r="N120" s="39">
        <v>16</v>
      </c>
      <c r="O120" s="39">
        <v>14.444444444444445</v>
      </c>
      <c r="P120" s="36" t="s">
        <v>1440</v>
      </c>
      <c r="Q120" s="37">
        <v>58</v>
      </c>
      <c r="R120" s="37">
        <f>(Q120-32)*(5/9)</f>
        <v>14.444444444444445</v>
      </c>
      <c r="S120" s="37">
        <v>58</v>
      </c>
      <c r="T120" s="37">
        <f t="shared" si="13"/>
        <v>14.444444444444445</v>
      </c>
    </row>
    <row r="121" spans="1:21" x14ac:dyDescent="0.2">
      <c r="A121" s="37">
        <v>5920110904</v>
      </c>
      <c r="B121" s="37" t="s">
        <v>236</v>
      </c>
      <c r="C121" s="38">
        <v>40813</v>
      </c>
      <c r="D121" s="39">
        <v>18</v>
      </c>
      <c r="E121" s="39">
        <f>AVERAGE(D106:D117)</f>
        <v>32.625</v>
      </c>
      <c r="F121" s="39">
        <f t="shared" si="14"/>
        <v>5.4864000000000006</v>
      </c>
      <c r="G121" s="39">
        <f t="shared" si="15"/>
        <v>35.470256117710861</v>
      </c>
      <c r="H121" s="39">
        <f>AVERAGE(G106:G117)</f>
        <v>27.26567424127537</v>
      </c>
      <c r="I121" s="39">
        <v>0.24</v>
      </c>
      <c r="J121" s="39">
        <f>AVERAGE(I106:I117)</f>
        <v>0.188</v>
      </c>
      <c r="K121" s="39">
        <f>(9.81*(LN(I121)))+30.6</f>
        <v>16.599988551170171</v>
      </c>
      <c r="L121" s="39">
        <f>AVERAGE(K106:K117)</f>
        <v>11.002646623292316</v>
      </c>
      <c r="M121" s="39">
        <f>AVERAGE(L121,H121)</f>
        <v>19.134160432283842</v>
      </c>
      <c r="N121" s="39">
        <v>16</v>
      </c>
      <c r="O121" s="39">
        <v>15</v>
      </c>
      <c r="P121" s="36" t="s">
        <v>1441</v>
      </c>
      <c r="Q121" s="37">
        <v>59</v>
      </c>
      <c r="R121" s="37">
        <f>(Q121-32)*(5/9)</f>
        <v>15</v>
      </c>
      <c r="S121" s="37">
        <v>59</v>
      </c>
      <c r="T121" s="37">
        <f t="shared" si="13"/>
        <v>15</v>
      </c>
    </row>
    <row r="122" spans="1:21" x14ac:dyDescent="0.2">
      <c r="A122" s="37">
        <v>5920120701</v>
      </c>
      <c r="B122" s="37" t="s">
        <v>236</v>
      </c>
      <c r="C122" s="38">
        <v>41095</v>
      </c>
      <c r="D122" s="39">
        <v>37</v>
      </c>
      <c r="F122" s="39">
        <f t="shared" si="14"/>
        <v>11.277600000000001</v>
      </c>
      <c r="G122" s="39">
        <f t="shared" si="15"/>
        <v>25.087186027791326</v>
      </c>
      <c r="I122" s="39">
        <v>7.0000000000000007E-2</v>
      </c>
      <c r="K122" s="39">
        <f>(9.81*(LN(I122)))+30.6</f>
        <v>4.5126590376894491</v>
      </c>
      <c r="N122" s="39">
        <v>24</v>
      </c>
      <c r="O122" s="39">
        <v>27.777777777777779</v>
      </c>
      <c r="P122" s="37" t="s">
        <v>1881</v>
      </c>
      <c r="S122" s="37">
        <v>82</v>
      </c>
      <c r="T122" s="37">
        <f t="shared" si="13"/>
        <v>27.777777777777779</v>
      </c>
    </row>
    <row r="123" spans="1:21" x14ac:dyDescent="0.2">
      <c r="A123" s="36">
        <v>5920120702</v>
      </c>
      <c r="B123" s="37" t="s">
        <v>236</v>
      </c>
      <c r="C123" s="38">
        <v>41103</v>
      </c>
      <c r="D123" s="39">
        <v>36</v>
      </c>
      <c r="F123" s="39">
        <f t="shared" si="14"/>
        <v>10.972800000000001</v>
      </c>
      <c r="G123" s="39">
        <f t="shared" si="15"/>
        <v>25.482005245842053</v>
      </c>
      <c r="N123" s="39">
        <v>23</v>
      </c>
      <c r="O123" s="39">
        <v>25.555555555555554</v>
      </c>
      <c r="P123" s="36" t="s">
        <v>1882</v>
      </c>
      <c r="Q123" s="36"/>
      <c r="S123" s="36">
        <v>78</v>
      </c>
      <c r="T123" s="36">
        <f t="shared" si="13"/>
        <v>25.555555555555554</v>
      </c>
    </row>
    <row r="124" spans="1:21" x14ac:dyDescent="0.2">
      <c r="A124" s="36">
        <v>5920120703</v>
      </c>
      <c r="B124" s="37" t="s">
        <v>236</v>
      </c>
      <c r="C124" s="38">
        <v>41110</v>
      </c>
      <c r="D124" s="39">
        <v>33.5</v>
      </c>
      <c r="F124" s="39">
        <f t="shared" si="14"/>
        <v>10.210800000000001</v>
      </c>
      <c r="G124" s="39">
        <f t="shared" si="15"/>
        <v>26.519143375439583</v>
      </c>
      <c r="I124" s="39">
        <v>0.1</v>
      </c>
      <c r="K124" s="39">
        <f>(9.81*(LN(I124)))+30.6</f>
        <v>8.0116402377284146</v>
      </c>
      <c r="N124" s="39">
        <v>23</v>
      </c>
      <c r="O124" s="39">
        <v>22.222222222222221</v>
      </c>
      <c r="P124" s="36" t="s">
        <v>1883</v>
      </c>
      <c r="S124" s="36">
        <v>72</v>
      </c>
      <c r="T124" s="36">
        <f t="shared" si="13"/>
        <v>22.222222222222221</v>
      </c>
    </row>
    <row r="125" spans="1:21" x14ac:dyDescent="0.2">
      <c r="A125" s="36">
        <v>5920120704</v>
      </c>
      <c r="B125" s="37" t="s">
        <v>236</v>
      </c>
      <c r="C125" s="38">
        <v>41118</v>
      </c>
      <c r="D125" s="39">
        <v>25</v>
      </c>
      <c r="F125" s="39">
        <f t="shared" si="14"/>
        <v>7.62</v>
      </c>
      <c r="G125" s="39">
        <f t="shared" si="15"/>
        <v>30.736512512643824</v>
      </c>
      <c r="N125" s="39">
        <v>23</v>
      </c>
      <c r="O125" s="39">
        <v>21.111111111111111</v>
      </c>
      <c r="P125" s="36" t="s">
        <v>1884</v>
      </c>
      <c r="S125" s="36">
        <v>70</v>
      </c>
      <c r="T125" s="36">
        <f t="shared" si="13"/>
        <v>21.111111111111111</v>
      </c>
    </row>
    <row r="126" spans="1:21" x14ac:dyDescent="0.2">
      <c r="A126" s="36">
        <v>5920120801</v>
      </c>
      <c r="B126" s="37" t="s">
        <v>236</v>
      </c>
      <c r="C126" s="38">
        <v>41125</v>
      </c>
      <c r="D126" s="39">
        <v>18</v>
      </c>
      <c r="F126" s="39">
        <f t="shared" si="14"/>
        <v>5.4864000000000006</v>
      </c>
      <c r="G126" s="39">
        <f t="shared" si="15"/>
        <v>35.470256117710861</v>
      </c>
      <c r="I126" s="39">
        <v>0.33</v>
      </c>
      <c r="K126" s="39">
        <f>(9.81*(LN(I126)))+30.6</f>
        <v>19.724019653442994</v>
      </c>
      <c r="N126" s="39">
        <v>24</v>
      </c>
      <c r="O126" s="39">
        <v>27.222222222222221</v>
      </c>
      <c r="P126" s="36" t="s">
        <v>1885</v>
      </c>
      <c r="S126" s="36">
        <v>81</v>
      </c>
      <c r="T126" s="36">
        <f t="shared" si="13"/>
        <v>27.222222222222221</v>
      </c>
      <c r="U126" s="37" t="s">
        <v>1895</v>
      </c>
    </row>
    <row r="127" spans="1:21" x14ac:dyDescent="0.2">
      <c r="A127" s="36">
        <v>5920120802</v>
      </c>
      <c r="B127" s="37" t="s">
        <v>236</v>
      </c>
      <c r="C127" s="38">
        <v>41131</v>
      </c>
      <c r="D127" s="39">
        <v>17</v>
      </c>
      <c r="F127" s="39">
        <f t="shared" si="14"/>
        <v>5.1816000000000004</v>
      </c>
      <c r="G127" s="39">
        <f t="shared" si="15"/>
        <v>36.293908861144516</v>
      </c>
      <c r="N127" s="39">
        <v>23</v>
      </c>
      <c r="O127" s="39">
        <v>23.888888888888889</v>
      </c>
      <c r="P127" s="36" t="s">
        <v>1886</v>
      </c>
      <c r="S127" s="36">
        <v>75</v>
      </c>
      <c r="T127" s="36">
        <f t="shared" si="13"/>
        <v>23.888888888888889</v>
      </c>
    </row>
    <row r="128" spans="1:21" x14ac:dyDescent="0.2">
      <c r="A128" s="36">
        <v>5920120803</v>
      </c>
      <c r="B128" s="37" t="s">
        <v>236</v>
      </c>
      <c r="C128" s="38">
        <v>41138</v>
      </c>
      <c r="P128" s="36" t="s">
        <v>1887</v>
      </c>
      <c r="S128" s="36"/>
      <c r="T128" s="36"/>
    </row>
    <row r="129" spans="1:21" x14ac:dyDescent="0.2">
      <c r="A129" s="36">
        <v>5920120804</v>
      </c>
      <c r="B129" s="37" t="s">
        <v>236</v>
      </c>
      <c r="C129" s="38">
        <v>41146</v>
      </c>
      <c r="D129" s="39">
        <v>16</v>
      </c>
      <c r="F129" s="39">
        <f t="shared" si="14"/>
        <v>4.8768000000000002</v>
      </c>
      <c r="G129" s="39">
        <f xml:space="preserve"> 60-(14.41*(LN(F129)))</f>
        <v>37.167509661519347</v>
      </c>
      <c r="N129" s="39">
        <v>20</v>
      </c>
      <c r="O129" s="39">
        <v>21.111111111111111</v>
      </c>
      <c r="P129" s="36" t="s">
        <v>1888</v>
      </c>
      <c r="S129" s="36">
        <v>70</v>
      </c>
      <c r="T129" s="36">
        <f t="shared" si="13"/>
        <v>21.111111111111111</v>
      </c>
      <c r="U129" s="37" t="s">
        <v>1896</v>
      </c>
    </row>
    <row r="130" spans="1:21" x14ac:dyDescent="0.2">
      <c r="A130" s="36">
        <v>5920120805</v>
      </c>
      <c r="B130" s="37" t="s">
        <v>236</v>
      </c>
      <c r="C130" s="38">
        <v>41152</v>
      </c>
      <c r="D130" s="39">
        <v>16</v>
      </c>
      <c r="F130" s="39">
        <f t="shared" si="14"/>
        <v>4.8768000000000002</v>
      </c>
      <c r="G130" s="39">
        <f xml:space="preserve"> 60-(14.41*(LN(F130)))</f>
        <v>37.167509661519347</v>
      </c>
      <c r="I130" s="39">
        <v>0.93</v>
      </c>
      <c r="K130" s="39">
        <f>(9.81*(LN(I130)))+30.6</f>
        <v>29.888081503290266</v>
      </c>
      <c r="N130" s="39">
        <v>20</v>
      </c>
      <c r="O130" s="39">
        <v>23.333333333333332</v>
      </c>
      <c r="P130" s="36" t="s">
        <v>1889</v>
      </c>
      <c r="S130" s="36">
        <v>74</v>
      </c>
      <c r="T130" s="36">
        <f t="shared" si="13"/>
        <v>23.333333333333332</v>
      </c>
    </row>
    <row r="131" spans="1:21" x14ac:dyDescent="0.2">
      <c r="A131" s="36">
        <v>5920120901</v>
      </c>
      <c r="B131" s="37" t="s">
        <v>236</v>
      </c>
      <c r="C131" s="38">
        <v>41159</v>
      </c>
      <c r="P131" s="36" t="s">
        <v>1890</v>
      </c>
      <c r="S131" s="36"/>
      <c r="T131" s="36"/>
    </row>
    <row r="132" spans="1:21" x14ac:dyDescent="0.2">
      <c r="A132" s="36">
        <v>5920120902</v>
      </c>
      <c r="B132" s="37" t="s">
        <v>236</v>
      </c>
      <c r="C132" s="38">
        <v>41165</v>
      </c>
      <c r="D132" s="39">
        <v>17</v>
      </c>
      <c r="F132" s="39">
        <f t="shared" si="14"/>
        <v>5.1816000000000004</v>
      </c>
      <c r="G132" s="39">
        <f xml:space="preserve"> 60-(14.41*(LN(F132)))</f>
        <v>36.293908861144516</v>
      </c>
      <c r="I132" s="39">
        <v>0.79</v>
      </c>
      <c r="K132" s="39">
        <f>(9.81*(LN(I132)))+30.6</f>
        <v>28.287563908158305</v>
      </c>
      <c r="N132" s="39">
        <v>20</v>
      </c>
      <c r="O132" s="39">
        <v>15</v>
      </c>
      <c r="P132" s="36" t="s">
        <v>1891</v>
      </c>
      <c r="S132" s="36">
        <v>59</v>
      </c>
      <c r="T132" s="36">
        <f t="shared" si="13"/>
        <v>15</v>
      </c>
    </row>
    <row r="133" spans="1:21" x14ac:dyDescent="0.2">
      <c r="A133" s="36">
        <v>5920120903</v>
      </c>
      <c r="B133" s="37" t="s">
        <v>236</v>
      </c>
      <c r="C133" s="38">
        <v>41173</v>
      </c>
      <c r="D133" s="39">
        <v>17</v>
      </c>
      <c r="F133" s="39">
        <f t="shared" si="14"/>
        <v>5.1816000000000004</v>
      </c>
      <c r="G133" s="39">
        <f xml:space="preserve"> 60-(14.41*(LN(F133)))</f>
        <v>36.293908861144516</v>
      </c>
      <c r="N133" s="39">
        <v>17</v>
      </c>
      <c r="O133" s="39">
        <v>11.666666666666666</v>
      </c>
      <c r="P133" s="36" t="s">
        <v>1892</v>
      </c>
      <c r="S133" s="36">
        <v>53</v>
      </c>
      <c r="T133" s="36">
        <f t="shared" si="13"/>
        <v>11.666666666666666</v>
      </c>
    </row>
    <row r="134" spans="1:21" x14ac:dyDescent="0.2">
      <c r="A134" s="36">
        <v>5920120904</v>
      </c>
      <c r="B134" s="37" t="s">
        <v>236</v>
      </c>
      <c r="C134" s="38">
        <v>41179</v>
      </c>
      <c r="D134" s="39">
        <v>23</v>
      </c>
      <c r="F134" s="39">
        <f t="shared" si="14"/>
        <v>7.0104000000000006</v>
      </c>
      <c r="G134" s="39">
        <f xml:space="preserve"> 60-(14.41*(LN(F134)))</f>
        <v>31.938041497455547</v>
      </c>
      <c r="I134" s="39">
        <v>0.85</v>
      </c>
      <c r="K134" s="39">
        <f>(9.81*(LN(I134)))+30.6</f>
        <v>29.00568930162683</v>
      </c>
      <c r="N134" s="39">
        <v>15.5</v>
      </c>
      <c r="O134" s="39">
        <v>12.777777777777777</v>
      </c>
      <c r="P134" s="36" t="s">
        <v>1893</v>
      </c>
      <c r="S134" s="36">
        <v>55</v>
      </c>
      <c r="T134" s="36">
        <f t="shared" si="13"/>
        <v>12.777777777777777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4"/>
  <sheetViews>
    <sheetView workbookViewId="0">
      <pane xSplit="3" ySplit="1" topLeftCell="D230" activePane="bottomRight" state="frozen"/>
      <selection pane="topRight" activeCell="D1" sqref="D1"/>
      <selection pane="bottomLeft" activeCell="A2" sqref="A2"/>
      <selection pane="bottomRight" activeCell="E240" sqref="E240"/>
    </sheetView>
  </sheetViews>
  <sheetFormatPr defaultRowHeight="12.75" x14ac:dyDescent="0.2"/>
  <cols>
    <col min="1" max="1" width="13.7109375" customWidth="1"/>
    <col min="2" max="2" width="11" customWidth="1"/>
    <col min="4" max="8" width="9.140625" style="3"/>
    <col min="9" max="9" width="9.140625" style="10"/>
    <col min="10" max="10" width="9.140625" style="3"/>
    <col min="11" max="13" width="9.140625" style="10"/>
    <col min="14" max="14" width="15" style="3" bestFit="1" customWidth="1"/>
    <col min="15" max="15" width="12.85546875" customWidth="1"/>
    <col min="16" max="16" width="8.85546875" customWidth="1"/>
  </cols>
  <sheetData>
    <row r="1" spans="1:21" s="13" customFormat="1" ht="15" x14ac:dyDescent="0.25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692</v>
      </c>
      <c r="F1" s="25" t="s">
        <v>334</v>
      </c>
      <c r="G1" s="25" t="s">
        <v>278</v>
      </c>
      <c r="H1" s="25" t="s">
        <v>279</v>
      </c>
      <c r="I1" s="25" t="s">
        <v>177</v>
      </c>
      <c r="J1" s="14" t="s">
        <v>1093</v>
      </c>
      <c r="K1" s="25" t="s">
        <v>280</v>
      </c>
      <c r="L1" s="27" t="s">
        <v>339</v>
      </c>
      <c r="M1" s="25" t="s">
        <v>335</v>
      </c>
      <c r="N1" s="14" t="s">
        <v>267</v>
      </c>
      <c r="O1" s="14" t="s">
        <v>281</v>
      </c>
      <c r="P1" s="14" t="s">
        <v>241</v>
      </c>
      <c r="R1" s="219" t="s">
        <v>294</v>
      </c>
      <c r="S1" s="216" t="s">
        <v>692</v>
      </c>
      <c r="T1" s="217" t="s">
        <v>279</v>
      </c>
      <c r="U1" s="216" t="s">
        <v>1093</v>
      </c>
    </row>
    <row r="2" spans="1:21" ht="15" x14ac:dyDescent="0.25">
      <c r="A2">
        <v>2819860701</v>
      </c>
      <c r="B2" t="s">
        <v>216</v>
      </c>
      <c r="C2" s="2">
        <v>31607</v>
      </c>
      <c r="D2" s="3">
        <v>20</v>
      </c>
      <c r="F2" s="3">
        <f>D2*0.3048</f>
        <v>6.0960000000000001</v>
      </c>
      <c r="G2" s="3">
        <f t="shared" ref="G2:G67" si="0" xml:space="preserve"> 60-(14.41*(LN(F2)))</f>
        <v>33.952011087081587</v>
      </c>
      <c r="R2" s="213">
        <v>1987</v>
      </c>
      <c r="S2" s="215">
        <v>19.5</v>
      </c>
      <c r="T2" s="215">
        <v>34.46327313415177</v>
      </c>
      <c r="U2" s="214"/>
    </row>
    <row r="3" spans="1:21" ht="15" x14ac:dyDescent="0.25">
      <c r="A3">
        <v>2819860801</v>
      </c>
      <c r="B3" t="s">
        <v>216</v>
      </c>
      <c r="C3" s="2">
        <v>31628</v>
      </c>
      <c r="D3" s="3">
        <v>24</v>
      </c>
      <c r="F3" s="3">
        <f>D3*0.3048</f>
        <v>7.3152000000000008</v>
      </c>
      <c r="G3" s="3">
        <f t="shared" si="0"/>
        <v>31.324757453680697</v>
      </c>
      <c r="R3" s="213">
        <v>1988</v>
      </c>
      <c r="S3" s="215">
        <v>22.2</v>
      </c>
      <c r="T3" s="215">
        <v>32.673069291316807</v>
      </c>
      <c r="U3" s="214"/>
    </row>
    <row r="4" spans="1:21" ht="15" x14ac:dyDescent="0.25">
      <c r="A4">
        <v>2819860802</v>
      </c>
      <c r="B4" t="s">
        <v>216</v>
      </c>
      <c r="C4" s="2">
        <v>31635</v>
      </c>
      <c r="D4" s="3">
        <v>25</v>
      </c>
      <c r="F4" s="3">
        <f>D4*0.3048</f>
        <v>7.62</v>
      </c>
      <c r="G4" s="3">
        <f t="shared" si="0"/>
        <v>30.736512512643824</v>
      </c>
      <c r="R4" s="213">
        <v>1989</v>
      </c>
      <c r="S4" s="215">
        <v>24.857142857142858</v>
      </c>
      <c r="T4" s="215">
        <v>30.850406436818165</v>
      </c>
      <c r="U4" s="214"/>
    </row>
    <row r="5" spans="1:21" ht="15" x14ac:dyDescent="0.25">
      <c r="A5">
        <v>2819860803</v>
      </c>
      <c r="B5" t="s">
        <v>216</v>
      </c>
      <c r="C5" s="2">
        <v>31642</v>
      </c>
      <c r="D5" s="3">
        <v>30</v>
      </c>
      <c r="F5" s="3">
        <f t="shared" ref="F5:F67" si="1">D5*0.3048</f>
        <v>9.1440000000000001</v>
      </c>
      <c r="G5" s="3">
        <f t="shared" si="0"/>
        <v>28.109258879242937</v>
      </c>
      <c r="R5" s="213">
        <v>1990</v>
      </c>
      <c r="S5" s="215"/>
      <c r="T5" s="215"/>
      <c r="U5" s="214"/>
    </row>
    <row r="6" spans="1:21" ht="15" x14ac:dyDescent="0.25">
      <c r="A6">
        <v>2819860804</v>
      </c>
      <c r="B6" t="s">
        <v>216</v>
      </c>
      <c r="C6" s="2">
        <v>31649</v>
      </c>
      <c r="D6" s="3">
        <v>22</v>
      </c>
      <c r="F6" s="3">
        <f t="shared" si="1"/>
        <v>6.7056000000000004</v>
      </c>
      <c r="G6" s="3">
        <f t="shared" si="0"/>
        <v>32.57859139610126</v>
      </c>
      <c r="R6" s="213">
        <v>1991</v>
      </c>
      <c r="S6" s="215">
        <v>21.1875</v>
      </c>
      <c r="T6" s="215">
        <v>33.442473716153074</v>
      </c>
      <c r="U6" s="215">
        <v>1</v>
      </c>
    </row>
    <row r="7" spans="1:21" ht="15" x14ac:dyDescent="0.25">
      <c r="A7">
        <v>2819860901</v>
      </c>
      <c r="B7" t="s">
        <v>216</v>
      </c>
      <c r="C7" s="2">
        <v>31656</v>
      </c>
      <c r="D7" s="3">
        <v>18</v>
      </c>
      <c r="F7" s="3">
        <f t="shared" si="1"/>
        <v>5.4864000000000006</v>
      </c>
      <c r="G7" s="3">
        <f t="shared" si="0"/>
        <v>35.470256117710861</v>
      </c>
      <c r="R7" s="213">
        <v>1992</v>
      </c>
      <c r="S7" s="215">
        <v>23.857142857142858</v>
      </c>
      <c r="T7" s="215">
        <v>31.572499815017473</v>
      </c>
      <c r="U7" s="215">
        <v>0.32500000000000001</v>
      </c>
    </row>
    <row r="8" spans="1:21" ht="15" x14ac:dyDescent="0.25">
      <c r="A8">
        <v>2819860902</v>
      </c>
      <c r="B8" t="s">
        <v>216</v>
      </c>
      <c r="C8" s="2">
        <v>31670</v>
      </c>
      <c r="D8" s="3">
        <v>23</v>
      </c>
      <c r="F8" s="3">
        <f t="shared" si="1"/>
        <v>7.0104000000000006</v>
      </c>
      <c r="G8" s="3">
        <f t="shared" si="0"/>
        <v>31.938041497455547</v>
      </c>
      <c r="M8" s="10">
        <f>H8</f>
        <v>0</v>
      </c>
      <c r="R8" s="213">
        <v>1993</v>
      </c>
      <c r="S8" s="215">
        <v>21.6</v>
      </c>
      <c r="T8" s="215">
        <v>33.002051567656878</v>
      </c>
      <c r="U8" s="215">
        <v>1.1440000000000001</v>
      </c>
    </row>
    <row r="9" spans="1:21" ht="15" x14ac:dyDescent="0.25">
      <c r="A9">
        <v>2819870601</v>
      </c>
      <c r="B9" t="s">
        <v>216</v>
      </c>
      <c r="C9" s="2">
        <v>31931</v>
      </c>
      <c r="D9" s="3">
        <v>25</v>
      </c>
      <c r="F9" s="3">
        <f t="shared" si="1"/>
        <v>7.62</v>
      </c>
      <c r="G9" s="3">
        <f t="shared" si="0"/>
        <v>30.736512512643824</v>
      </c>
      <c r="P9" t="s">
        <v>245</v>
      </c>
      <c r="R9" s="213">
        <v>1994</v>
      </c>
      <c r="S9" s="215">
        <v>23.136363636363637</v>
      </c>
      <c r="T9" s="215">
        <v>32.103731794844087</v>
      </c>
      <c r="U9" s="215">
        <v>0.63833333333333331</v>
      </c>
    </row>
    <row r="10" spans="1:21" ht="15" x14ac:dyDescent="0.25">
      <c r="A10">
        <v>2819870602</v>
      </c>
      <c r="B10" t="s">
        <v>216</v>
      </c>
      <c r="C10" s="2">
        <v>31938</v>
      </c>
      <c r="D10" s="3">
        <v>24</v>
      </c>
      <c r="F10" s="3">
        <f t="shared" si="1"/>
        <v>7.3152000000000008</v>
      </c>
      <c r="G10" s="3">
        <f t="shared" si="0"/>
        <v>31.324757453680697</v>
      </c>
      <c r="R10" s="213">
        <v>1995</v>
      </c>
      <c r="S10" s="215">
        <v>22.818181818181817</v>
      </c>
      <c r="T10" s="215">
        <v>32.715814589155983</v>
      </c>
      <c r="U10" s="215">
        <v>0.20499999999999999</v>
      </c>
    </row>
    <row r="11" spans="1:21" ht="15" x14ac:dyDescent="0.25">
      <c r="A11">
        <v>2819870603</v>
      </c>
      <c r="B11" t="s">
        <v>216</v>
      </c>
      <c r="C11" s="2">
        <v>31944</v>
      </c>
      <c r="D11" s="3">
        <v>17</v>
      </c>
      <c r="F11" s="3">
        <f t="shared" si="1"/>
        <v>5.1816000000000004</v>
      </c>
      <c r="G11" s="3">
        <f t="shared" si="0"/>
        <v>36.293908861144516</v>
      </c>
      <c r="R11" s="213">
        <v>1996</v>
      </c>
      <c r="S11" s="215">
        <v>27.272727272727273</v>
      </c>
      <c r="T11" s="215">
        <v>29.70376834619351</v>
      </c>
      <c r="U11" s="215">
        <v>0.27400000000000002</v>
      </c>
    </row>
    <row r="12" spans="1:21" ht="15" x14ac:dyDescent="0.25">
      <c r="A12">
        <v>2819870604</v>
      </c>
      <c r="B12" t="s">
        <v>216</v>
      </c>
      <c r="C12" s="2">
        <v>31952</v>
      </c>
      <c r="D12" s="3">
        <v>21</v>
      </c>
      <c r="F12" s="3">
        <f t="shared" si="1"/>
        <v>6.4008000000000003</v>
      </c>
      <c r="G12" s="3">
        <f t="shared" si="0"/>
        <v>33.248944821400073</v>
      </c>
      <c r="R12" s="213">
        <v>1997</v>
      </c>
      <c r="S12" s="215">
        <v>34.909090909090907</v>
      </c>
      <c r="T12" s="215">
        <v>26.268208634598363</v>
      </c>
      <c r="U12" s="215">
        <v>0.25</v>
      </c>
    </row>
    <row r="13" spans="1:21" ht="15" x14ac:dyDescent="0.25">
      <c r="A13">
        <v>2819870701</v>
      </c>
      <c r="B13" t="s">
        <v>216</v>
      </c>
      <c r="C13" s="2">
        <v>31959</v>
      </c>
      <c r="D13" s="3">
        <v>20</v>
      </c>
      <c r="F13" s="3">
        <f t="shared" si="1"/>
        <v>6.0960000000000001</v>
      </c>
      <c r="G13" s="3">
        <f t="shared" si="0"/>
        <v>33.952011087081587</v>
      </c>
      <c r="R13" s="213">
        <v>1998</v>
      </c>
      <c r="S13" s="215"/>
      <c r="T13" s="215"/>
      <c r="U13" s="215"/>
    </row>
    <row r="14" spans="1:21" ht="15" x14ac:dyDescent="0.25">
      <c r="A14">
        <v>2819870702</v>
      </c>
      <c r="B14" t="s">
        <v>216</v>
      </c>
      <c r="C14" s="2">
        <v>31966</v>
      </c>
      <c r="D14" s="3" t="s">
        <v>200</v>
      </c>
      <c r="R14" s="213">
        <v>1999</v>
      </c>
      <c r="S14" s="215">
        <v>26.25</v>
      </c>
      <c r="T14" s="215">
        <v>30.132446395144836</v>
      </c>
      <c r="U14" s="215">
        <v>0.59428571428571419</v>
      </c>
    </row>
    <row r="15" spans="1:21" ht="15" x14ac:dyDescent="0.25">
      <c r="A15">
        <v>2819870703</v>
      </c>
      <c r="B15" t="s">
        <v>216</v>
      </c>
      <c r="C15" s="2">
        <v>31973</v>
      </c>
      <c r="D15" s="3">
        <v>20</v>
      </c>
      <c r="F15" s="3">
        <f t="shared" si="1"/>
        <v>6.0960000000000001</v>
      </c>
      <c r="G15" s="3">
        <f t="shared" si="0"/>
        <v>33.952011087081587</v>
      </c>
      <c r="R15" s="213">
        <v>2000</v>
      </c>
      <c r="S15" s="215"/>
      <c r="T15" s="215"/>
      <c r="U15" s="215"/>
    </row>
    <row r="16" spans="1:21" ht="15" x14ac:dyDescent="0.25">
      <c r="A16">
        <v>2819870704</v>
      </c>
      <c r="B16" t="s">
        <v>216</v>
      </c>
      <c r="C16" s="2">
        <v>31979</v>
      </c>
      <c r="D16" s="3">
        <v>18</v>
      </c>
      <c r="F16" s="3">
        <f t="shared" si="1"/>
        <v>5.4864000000000006</v>
      </c>
      <c r="G16" s="3">
        <f t="shared" si="0"/>
        <v>35.470256117710861</v>
      </c>
      <c r="R16" s="213">
        <v>2001</v>
      </c>
      <c r="S16" s="215">
        <v>27.8</v>
      </c>
      <c r="T16" s="215">
        <v>29.480375864030879</v>
      </c>
      <c r="U16" s="215">
        <v>0.27499999999999997</v>
      </c>
    </row>
    <row r="17" spans="1:21" ht="15" x14ac:dyDescent="0.25">
      <c r="A17">
        <v>2819870705</v>
      </c>
      <c r="B17" t="s">
        <v>216</v>
      </c>
      <c r="C17" s="2">
        <v>31987</v>
      </c>
      <c r="D17" s="3">
        <v>15</v>
      </c>
      <c r="F17" s="3">
        <f t="shared" si="1"/>
        <v>4.5720000000000001</v>
      </c>
      <c r="G17" s="3">
        <f t="shared" si="0"/>
        <v>38.097509751111744</v>
      </c>
      <c r="R17" s="213">
        <v>2002</v>
      </c>
      <c r="S17" s="215">
        <v>27.6</v>
      </c>
      <c r="T17" s="215">
        <v>29.614035799363545</v>
      </c>
      <c r="U17" s="215">
        <v>0.39600000000000002</v>
      </c>
    </row>
    <row r="18" spans="1:21" ht="15" x14ac:dyDescent="0.25">
      <c r="A18">
        <v>2819870801</v>
      </c>
      <c r="B18" t="s">
        <v>216</v>
      </c>
      <c r="C18" s="2">
        <v>31994</v>
      </c>
      <c r="D18" s="3">
        <v>18</v>
      </c>
      <c r="F18" s="3">
        <f t="shared" si="1"/>
        <v>5.4864000000000006</v>
      </c>
      <c r="G18" s="3">
        <f t="shared" si="0"/>
        <v>35.470256117710861</v>
      </c>
      <c r="R18" s="213">
        <v>2003</v>
      </c>
      <c r="S18" s="215"/>
      <c r="T18" s="215"/>
      <c r="U18" s="215"/>
    </row>
    <row r="19" spans="1:21" ht="15" x14ac:dyDescent="0.25">
      <c r="A19">
        <v>2819870802</v>
      </c>
      <c r="B19" t="s">
        <v>216</v>
      </c>
      <c r="C19" s="2">
        <v>32001</v>
      </c>
      <c r="D19" s="3">
        <v>21</v>
      </c>
      <c r="F19" s="3">
        <f t="shared" si="1"/>
        <v>6.4008000000000003</v>
      </c>
      <c r="G19" s="3">
        <f t="shared" si="0"/>
        <v>33.248944821400073</v>
      </c>
      <c r="R19" s="213">
        <v>2004</v>
      </c>
      <c r="S19" s="215">
        <v>25.875</v>
      </c>
      <c r="T19" s="215">
        <v>30.931002720820285</v>
      </c>
      <c r="U19" s="215">
        <v>0.27499999999999997</v>
      </c>
    </row>
    <row r="20" spans="1:21" ht="15" x14ac:dyDescent="0.25">
      <c r="A20">
        <v>2819870803</v>
      </c>
      <c r="B20" t="s">
        <v>216</v>
      </c>
      <c r="C20" s="2">
        <v>32008</v>
      </c>
      <c r="D20" s="3">
        <v>18</v>
      </c>
      <c r="F20" s="3">
        <f t="shared" si="1"/>
        <v>5.4864000000000006</v>
      </c>
      <c r="G20" s="3">
        <f t="shared" si="0"/>
        <v>35.470256117710861</v>
      </c>
      <c r="R20" s="213">
        <v>2005</v>
      </c>
      <c r="S20" s="215">
        <v>27.90909090909091</v>
      </c>
      <c r="T20" s="215">
        <v>29.607549915930079</v>
      </c>
      <c r="U20" s="215">
        <v>0.29666666666666669</v>
      </c>
    </row>
    <row r="21" spans="1:21" ht="15" x14ac:dyDescent="0.25">
      <c r="A21">
        <v>2819870804</v>
      </c>
      <c r="B21" t="s">
        <v>216</v>
      </c>
      <c r="C21" s="2">
        <v>32015</v>
      </c>
      <c r="D21" s="3">
        <v>17</v>
      </c>
      <c r="E21" s="3">
        <f>AVERAGE(D9:D21)</f>
        <v>19.5</v>
      </c>
      <c r="F21" s="3">
        <f t="shared" si="1"/>
        <v>5.1816000000000004</v>
      </c>
      <c r="G21" s="3">
        <f t="shared" si="0"/>
        <v>36.293908861144516</v>
      </c>
      <c r="H21" s="3">
        <f>AVERAGE(G9:G21)</f>
        <v>34.46327313415177</v>
      </c>
      <c r="M21" s="10">
        <f>H21</f>
        <v>34.46327313415177</v>
      </c>
      <c r="R21" s="213">
        <v>2006</v>
      </c>
      <c r="S21" s="215">
        <v>29.363636363636363</v>
      </c>
      <c r="T21" s="215">
        <v>28.989904831834625</v>
      </c>
      <c r="U21" s="215">
        <v>0.45166666666666661</v>
      </c>
    </row>
    <row r="22" spans="1:21" ht="15" x14ac:dyDescent="0.25">
      <c r="A22">
        <v>2819880501</v>
      </c>
      <c r="B22" t="s">
        <v>216</v>
      </c>
      <c r="C22" s="2">
        <v>32294</v>
      </c>
      <c r="D22" s="3">
        <v>24</v>
      </c>
      <c r="F22" s="3">
        <f t="shared" si="1"/>
        <v>7.3152000000000008</v>
      </c>
      <c r="G22" s="3">
        <f t="shared" si="0"/>
        <v>31.324757453680697</v>
      </c>
      <c r="P22" t="s">
        <v>250</v>
      </c>
      <c r="R22" s="213">
        <v>2007</v>
      </c>
      <c r="S22" s="215"/>
      <c r="T22" s="215"/>
      <c r="U22" s="215"/>
    </row>
    <row r="23" spans="1:21" ht="15" x14ac:dyDescent="0.25">
      <c r="A23">
        <v>2819880601</v>
      </c>
      <c r="B23" t="s">
        <v>216</v>
      </c>
      <c r="C23" s="2">
        <v>32304</v>
      </c>
      <c r="D23" s="3">
        <v>23</v>
      </c>
      <c r="F23" s="3">
        <f t="shared" si="1"/>
        <v>7.0104000000000006</v>
      </c>
      <c r="G23" s="3">
        <f t="shared" si="0"/>
        <v>31.938041497455547</v>
      </c>
      <c r="R23" s="213">
        <v>2008</v>
      </c>
      <c r="S23" s="215">
        <v>25.5</v>
      </c>
      <c r="T23" s="215">
        <v>30.775439022798906</v>
      </c>
      <c r="U23" s="215">
        <v>0.42000000000000004</v>
      </c>
    </row>
    <row r="24" spans="1:21" ht="15" x14ac:dyDescent="0.25">
      <c r="A24">
        <v>2819880602</v>
      </c>
      <c r="B24" t="s">
        <v>216</v>
      </c>
      <c r="C24" s="2">
        <v>32310</v>
      </c>
      <c r="D24" s="3">
        <v>22</v>
      </c>
      <c r="F24" s="3">
        <f t="shared" si="1"/>
        <v>6.7056000000000004</v>
      </c>
      <c r="G24" s="3">
        <f t="shared" si="0"/>
        <v>32.57859139610126</v>
      </c>
      <c r="O24" s="3">
        <v>26.66</v>
      </c>
      <c r="R24" s="213">
        <v>2009</v>
      </c>
      <c r="S24" s="215">
        <v>30.714285714285715</v>
      </c>
      <c r="T24" s="215">
        <v>28.180817485749269</v>
      </c>
      <c r="U24" s="215">
        <v>0.32250000000000001</v>
      </c>
    </row>
    <row r="25" spans="1:21" ht="15" x14ac:dyDescent="0.25">
      <c r="A25">
        <v>2819880701</v>
      </c>
      <c r="B25" t="s">
        <v>216</v>
      </c>
      <c r="C25" s="2">
        <v>32325</v>
      </c>
      <c r="D25" s="3">
        <v>21</v>
      </c>
      <c r="F25" s="3">
        <f t="shared" si="1"/>
        <v>6.4008000000000003</v>
      </c>
      <c r="G25" s="3">
        <f t="shared" si="0"/>
        <v>33.248944821400073</v>
      </c>
      <c r="O25" s="3">
        <v>24.44</v>
      </c>
      <c r="R25" s="213">
        <v>2010</v>
      </c>
      <c r="S25" s="218">
        <v>24.875</v>
      </c>
      <c r="T25" s="218">
        <v>31.193888848349836</v>
      </c>
      <c r="U25" s="218">
        <v>0.22500000000000001</v>
      </c>
    </row>
    <row r="26" spans="1:21" ht="15" x14ac:dyDescent="0.25">
      <c r="A26">
        <v>2819880702</v>
      </c>
      <c r="B26" t="s">
        <v>216</v>
      </c>
      <c r="C26" s="2">
        <v>32332</v>
      </c>
      <c r="D26" s="3">
        <v>27</v>
      </c>
      <c r="F26" s="3">
        <f t="shared" si="1"/>
        <v>8.2295999999999996</v>
      </c>
      <c r="G26" s="3">
        <f t="shared" si="0"/>
        <v>29.627503909872214</v>
      </c>
      <c r="O26" s="3">
        <v>35</v>
      </c>
      <c r="R26" s="365">
        <v>2011</v>
      </c>
    </row>
    <row r="27" spans="1:21" ht="15" x14ac:dyDescent="0.25">
      <c r="A27">
        <v>2819880703</v>
      </c>
      <c r="B27" t="s">
        <v>216</v>
      </c>
      <c r="C27" s="2">
        <v>32341</v>
      </c>
      <c r="D27" s="3">
        <v>30</v>
      </c>
      <c r="F27" s="3">
        <f t="shared" si="1"/>
        <v>9.1440000000000001</v>
      </c>
      <c r="G27" s="3">
        <f t="shared" si="0"/>
        <v>28.109258879242937</v>
      </c>
      <c r="O27" s="3">
        <v>23.88</v>
      </c>
      <c r="R27" s="365">
        <v>2012</v>
      </c>
    </row>
    <row r="28" spans="1:21" ht="15" x14ac:dyDescent="0.25">
      <c r="A28">
        <v>2819880704</v>
      </c>
      <c r="B28" t="s">
        <v>216</v>
      </c>
      <c r="C28" s="2">
        <v>32348</v>
      </c>
      <c r="D28" s="3">
        <v>20</v>
      </c>
      <c r="F28" s="3">
        <f t="shared" si="1"/>
        <v>6.0960000000000001</v>
      </c>
      <c r="G28" s="3">
        <f t="shared" si="0"/>
        <v>33.952011087081587</v>
      </c>
      <c r="O28" s="3">
        <v>21.11</v>
      </c>
      <c r="R28" s="365">
        <v>2013</v>
      </c>
      <c r="S28" s="3">
        <v>42.5</v>
      </c>
      <c r="T28" s="3">
        <v>23.232773876511246</v>
      </c>
      <c r="U28" s="3">
        <v>0.31666666666666671</v>
      </c>
    </row>
    <row r="29" spans="1:21" x14ac:dyDescent="0.2">
      <c r="A29">
        <v>2819880705</v>
      </c>
      <c r="B29" t="s">
        <v>216</v>
      </c>
      <c r="C29" s="2">
        <v>32353</v>
      </c>
      <c r="D29" s="3">
        <v>25</v>
      </c>
      <c r="F29" s="3">
        <f t="shared" si="1"/>
        <v>7.62</v>
      </c>
      <c r="G29" s="3">
        <f t="shared" si="0"/>
        <v>30.736512512643824</v>
      </c>
      <c r="O29" s="3"/>
    </row>
    <row r="30" spans="1:21" x14ac:dyDescent="0.2">
      <c r="A30">
        <v>2819880801</v>
      </c>
      <c r="B30" t="s">
        <v>216</v>
      </c>
      <c r="C30" s="2">
        <v>32362</v>
      </c>
      <c r="D30" s="3">
        <v>20</v>
      </c>
      <c r="F30" s="3">
        <f t="shared" si="1"/>
        <v>6.0960000000000001</v>
      </c>
      <c r="G30" s="3">
        <f t="shared" si="0"/>
        <v>33.952011087081587</v>
      </c>
      <c r="O30" s="3"/>
    </row>
    <row r="31" spans="1:21" x14ac:dyDescent="0.2">
      <c r="A31">
        <v>2819880802</v>
      </c>
      <c r="B31" t="s">
        <v>216</v>
      </c>
      <c r="C31" s="2">
        <v>32377</v>
      </c>
      <c r="D31" s="3">
        <v>17</v>
      </c>
      <c r="F31" s="3">
        <f t="shared" si="1"/>
        <v>5.1816000000000004</v>
      </c>
      <c r="G31" s="3">
        <f t="shared" si="0"/>
        <v>36.293908861144516</v>
      </c>
      <c r="O31" s="3"/>
    </row>
    <row r="32" spans="1:21" x14ac:dyDescent="0.2">
      <c r="A32">
        <v>2819880803</v>
      </c>
      <c r="B32" t="s">
        <v>216</v>
      </c>
      <c r="C32" s="2">
        <v>32386</v>
      </c>
      <c r="D32" s="3">
        <v>17</v>
      </c>
      <c r="E32" s="3">
        <f>AVERAGE(D23:D32)</f>
        <v>22.2</v>
      </c>
      <c r="F32" s="3">
        <f t="shared" si="1"/>
        <v>5.1816000000000004</v>
      </c>
      <c r="G32" s="3">
        <f t="shared" si="0"/>
        <v>36.293908861144516</v>
      </c>
      <c r="H32" s="3">
        <f>AVERAGE(G23:G32)</f>
        <v>32.673069291316807</v>
      </c>
      <c r="M32" s="10">
        <f>H32</f>
        <v>32.673069291316807</v>
      </c>
      <c r="O32" s="3">
        <v>22.22</v>
      </c>
    </row>
    <row r="33" spans="1:16" x14ac:dyDescent="0.2">
      <c r="A33">
        <v>2819890601</v>
      </c>
      <c r="B33" t="s">
        <v>216</v>
      </c>
      <c r="C33" s="2">
        <v>32672</v>
      </c>
      <c r="D33" s="3">
        <v>24</v>
      </c>
      <c r="F33" s="3">
        <f t="shared" si="1"/>
        <v>7.3152000000000008</v>
      </c>
      <c r="G33" s="3">
        <f t="shared" si="0"/>
        <v>31.324757453680697</v>
      </c>
      <c r="O33" s="3"/>
      <c r="P33" t="s">
        <v>252</v>
      </c>
    </row>
    <row r="34" spans="1:16" x14ac:dyDescent="0.2">
      <c r="A34">
        <v>2819890602</v>
      </c>
      <c r="B34" t="s">
        <v>216</v>
      </c>
      <c r="C34" s="2">
        <v>32689</v>
      </c>
      <c r="D34" s="3">
        <v>25</v>
      </c>
      <c r="F34" s="3">
        <f t="shared" si="1"/>
        <v>7.62</v>
      </c>
      <c r="G34" s="3">
        <f t="shared" si="0"/>
        <v>30.736512512643824</v>
      </c>
      <c r="O34" s="3"/>
    </row>
    <row r="35" spans="1:16" x14ac:dyDescent="0.2">
      <c r="A35">
        <v>2819890701</v>
      </c>
      <c r="B35" t="s">
        <v>216</v>
      </c>
      <c r="C35" s="2">
        <v>32702</v>
      </c>
      <c r="D35" s="3">
        <v>28</v>
      </c>
      <c r="F35" s="3">
        <f t="shared" si="1"/>
        <v>8.5343999999999998</v>
      </c>
      <c r="G35" s="3">
        <f t="shared" si="0"/>
        <v>29.103446157369909</v>
      </c>
      <c r="O35" s="3">
        <v>18.329999999999998</v>
      </c>
    </row>
    <row r="36" spans="1:16" x14ac:dyDescent="0.2">
      <c r="A36">
        <v>2819890702</v>
      </c>
      <c r="B36" t="s">
        <v>216</v>
      </c>
      <c r="C36" s="2">
        <v>32712</v>
      </c>
      <c r="D36" s="3">
        <v>22</v>
      </c>
      <c r="F36" s="3">
        <f t="shared" si="1"/>
        <v>6.7056000000000004</v>
      </c>
      <c r="G36" s="3">
        <f t="shared" si="0"/>
        <v>32.57859139610126</v>
      </c>
      <c r="O36" s="3"/>
    </row>
    <row r="37" spans="1:16" x14ac:dyDescent="0.2">
      <c r="A37">
        <v>2819890801</v>
      </c>
      <c r="B37" t="s">
        <v>216</v>
      </c>
      <c r="C37" s="2">
        <v>32724</v>
      </c>
      <c r="D37" s="3">
        <v>25</v>
      </c>
      <c r="F37" s="3">
        <f t="shared" si="1"/>
        <v>7.62</v>
      </c>
      <c r="G37" s="3">
        <f t="shared" si="0"/>
        <v>30.736512512643824</v>
      </c>
      <c r="O37" s="3"/>
    </row>
    <row r="38" spans="1:16" x14ac:dyDescent="0.2">
      <c r="A38">
        <v>2819890802</v>
      </c>
      <c r="B38" t="s">
        <v>216</v>
      </c>
      <c r="C38" s="2">
        <v>32731</v>
      </c>
      <c r="D38" s="3">
        <v>25</v>
      </c>
      <c r="F38" s="3">
        <f t="shared" si="1"/>
        <v>7.62</v>
      </c>
      <c r="G38" s="3">
        <f t="shared" si="0"/>
        <v>30.736512512643824</v>
      </c>
      <c r="O38" s="3"/>
    </row>
    <row r="39" spans="1:16" x14ac:dyDescent="0.2">
      <c r="A39">
        <v>2819890803</v>
      </c>
      <c r="B39" t="s">
        <v>216</v>
      </c>
      <c r="C39" s="2">
        <v>32738</v>
      </c>
      <c r="D39" s="3">
        <v>25</v>
      </c>
      <c r="E39" s="3">
        <f>AVERAGE(D33:D39)</f>
        <v>24.857142857142858</v>
      </c>
      <c r="F39" s="3">
        <f t="shared" si="1"/>
        <v>7.62</v>
      </c>
      <c r="G39" s="3">
        <f t="shared" si="0"/>
        <v>30.736512512643824</v>
      </c>
      <c r="H39" s="3">
        <f>AVERAGE(G33:G39)</f>
        <v>30.850406436818165</v>
      </c>
      <c r="M39" s="10">
        <f>H39</f>
        <v>30.850406436818165</v>
      </c>
      <c r="O39" s="3"/>
    </row>
    <row r="40" spans="1:16" x14ac:dyDescent="0.2">
      <c r="A40">
        <v>2819900601</v>
      </c>
      <c r="B40" t="s">
        <v>216</v>
      </c>
      <c r="C40" s="2">
        <v>33031</v>
      </c>
      <c r="I40" s="10">
        <v>0.6</v>
      </c>
      <c r="K40" s="10">
        <f t="shared" ref="K40:K103" si="2">(9.81*(LN(I40)))+30.6</f>
        <v>25.588800630855634</v>
      </c>
      <c r="O40" s="3"/>
      <c r="P40" t="s">
        <v>253</v>
      </c>
    </row>
    <row r="41" spans="1:16" x14ac:dyDescent="0.2">
      <c r="A41">
        <v>2819900602</v>
      </c>
      <c r="B41" t="s">
        <v>216</v>
      </c>
      <c r="C41" s="2">
        <v>33051</v>
      </c>
      <c r="I41" s="10">
        <v>0.1</v>
      </c>
      <c r="K41" s="10">
        <f t="shared" si="2"/>
        <v>8.0116402377284146</v>
      </c>
      <c r="O41" s="3"/>
    </row>
    <row r="42" spans="1:16" x14ac:dyDescent="0.2">
      <c r="A42">
        <v>2819900701</v>
      </c>
      <c r="B42" t="s">
        <v>216</v>
      </c>
      <c r="C42" s="2">
        <v>33080</v>
      </c>
      <c r="I42" s="10">
        <v>0.2</v>
      </c>
      <c r="K42" s="10">
        <f t="shared" si="2"/>
        <v>14.811414079021477</v>
      </c>
      <c r="O42" s="3"/>
    </row>
    <row r="43" spans="1:16" x14ac:dyDescent="0.2">
      <c r="A43">
        <v>2819900801</v>
      </c>
      <c r="B43" t="s">
        <v>216</v>
      </c>
      <c r="C43" s="2">
        <v>33094</v>
      </c>
      <c r="I43" s="10">
        <v>0.23</v>
      </c>
      <c r="K43" s="10">
        <f t="shared" si="2"/>
        <v>16.182478733721783</v>
      </c>
      <c r="L43" s="10">
        <f>AVERAGE(K40:K43)</f>
        <v>16.148583420331825</v>
      </c>
      <c r="M43" s="10">
        <f>L43</f>
        <v>16.148583420331825</v>
      </c>
      <c r="O43" s="3"/>
    </row>
    <row r="44" spans="1:16" x14ac:dyDescent="0.2">
      <c r="A44">
        <v>2819910601</v>
      </c>
      <c r="B44" t="s">
        <v>216</v>
      </c>
      <c r="C44" s="2">
        <v>33402</v>
      </c>
      <c r="D44" s="3">
        <v>19.5</v>
      </c>
      <c r="F44" s="3">
        <f t="shared" si="1"/>
        <v>5.9436</v>
      </c>
      <c r="G44" s="3">
        <f t="shared" si="0"/>
        <v>34.316840700135202</v>
      </c>
      <c r="O44" s="3"/>
    </row>
    <row r="45" spans="1:16" x14ac:dyDescent="0.2">
      <c r="A45">
        <v>2819910602</v>
      </c>
      <c r="B45" t="s">
        <v>216</v>
      </c>
      <c r="C45" s="2">
        <v>33415</v>
      </c>
      <c r="D45" s="3">
        <v>29</v>
      </c>
      <c r="F45" s="3">
        <f t="shared" si="1"/>
        <v>8.8391999999999999</v>
      </c>
      <c r="G45" s="3">
        <f t="shared" si="0"/>
        <v>28.597780238889502</v>
      </c>
      <c r="I45" s="10">
        <v>0.1</v>
      </c>
      <c r="K45" s="10">
        <f t="shared" si="2"/>
        <v>8.0116402377284146</v>
      </c>
      <c r="O45" s="3"/>
    </row>
    <row r="46" spans="1:16" x14ac:dyDescent="0.2">
      <c r="A46">
        <v>2819910701</v>
      </c>
      <c r="B46" t="s">
        <v>216</v>
      </c>
      <c r="C46" s="2">
        <v>33439</v>
      </c>
      <c r="D46" s="3">
        <v>19</v>
      </c>
      <c r="F46" s="3">
        <f t="shared" si="1"/>
        <v>5.7911999999999999</v>
      </c>
      <c r="G46" s="3">
        <f t="shared" si="0"/>
        <v>34.691147459206192</v>
      </c>
      <c r="I46" s="10">
        <v>1.2</v>
      </c>
      <c r="K46" s="10">
        <f t="shared" si="2"/>
        <v>32.388574472148697</v>
      </c>
      <c r="O46" s="3">
        <v>26.66</v>
      </c>
    </row>
    <row r="47" spans="1:16" x14ac:dyDescent="0.2">
      <c r="A47">
        <v>2819910702</v>
      </c>
      <c r="B47" t="s">
        <v>216</v>
      </c>
      <c r="C47" s="2">
        <v>33444</v>
      </c>
      <c r="D47" s="3">
        <v>16</v>
      </c>
      <c r="F47" s="3">
        <f t="shared" si="1"/>
        <v>4.8768000000000002</v>
      </c>
      <c r="G47" s="3">
        <f t="shared" si="0"/>
        <v>37.167509661519347</v>
      </c>
      <c r="I47" s="10">
        <v>1.6</v>
      </c>
      <c r="K47" s="10">
        <f t="shared" si="2"/>
        <v>35.21073560290067</v>
      </c>
      <c r="O47" s="3">
        <v>21.11</v>
      </c>
    </row>
    <row r="48" spans="1:16" x14ac:dyDescent="0.2">
      <c r="A48">
        <v>2819910801</v>
      </c>
      <c r="B48" t="s">
        <v>216</v>
      </c>
      <c r="C48" s="2">
        <v>33452</v>
      </c>
      <c r="D48" s="3">
        <v>25</v>
      </c>
      <c r="F48" s="3">
        <f t="shared" si="1"/>
        <v>7.62</v>
      </c>
      <c r="G48" s="3">
        <f t="shared" si="0"/>
        <v>30.736512512643824</v>
      </c>
      <c r="I48" s="10">
        <v>1</v>
      </c>
      <c r="K48" s="10">
        <f t="shared" si="2"/>
        <v>30.6</v>
      </c>
      <c r="O48" s="3">
        <v>23.88</v>
      </c>
    </row>
    <row r="49" spans="1:13" x14ac:dyDescent="0.2">
      <c r="A49">
        <v>2819910802</v>
      </c>
      <c r="B49" t="s">
        <v>216</v>
      </c>
      <c r="C49" s="2">
        <v>33458</v>
      </c>
      <c r="D49" s="3">
        <v>26</v>
      </c>
      <c r="F49" s="3">
        <f t="shared" si="1"/>
        <v>7.9248000000000003</v>
      </c>
      <c r="G49" s="3">
        <f t="shared" si="0"/>
        <v>30.171342036105038</v>
      </c>
      <c r="I49" s="10">
        <v>0.8</v>
      </c>
      <c r="K49" s="10">
        <f t="shared" si="2"/>
        <v>28.410961761607602</v>
      </c>
    </row>
    <row r="50" spans="1:13" x14ac:dyDescent="0.2">
      <c r="A50">
        <v>2819910803</v>
      </c>
      <c r="B50" t="s">
        <v>216</v>
      </c>
      <c r="C50" s="2">
        <v>33473</v>
      </c>
      <c r="D50" s="3">
        <v>19</v>
      </c>
      <c r="F50" s="3">
        <f t="shared" si="1"/>
        <v>5.7911999999999999</v>
      </c>
      <c r="G50" s="3">
        <f t="shared" si="0"/>
        <v>34.691147459206192</v>
      </c>
      <c r="I50" s="10">
        <v>1.3</v>
      </c>
      <c r="K50" s="10">
        <f t="shared" si="2"/>
        <v>33.173793434426088</v>
      </c>
    </row>
    <row r="51" spans="1:13" x14ac:dyDescent="0.2">
      <c r="A51">
        <v>2819910804</v>
      </c>
      <c r="B51" t="s">
        <v>216</v>
      </c>
      <c r="C51" s="2">
        <v>33479</v>
      </c>
      <c r="D51" s="3">
        <v>16</v>
      </c>
      <c r="F51" s="3">
        <f t="shared" si="1"/>
        <v>4.8768000000000002</v>
      </c>
      <c r="G51" s="3">
        <f t="shared" si="0"/>
        <v>37.167509661519347</v>
      </c>
    </row>
    <row r="52" spans="1:13" x14ac:dyDescent="0.2">
      <c r="A52">
        <v>2819910901</v>
      </c>
      <c r="B52" t="s">
        <v>216</v>
      </c>
      <c r="C52" s="2">
        <v>33487</v>
      </c>
      <c r="D52" s="3">
        <v>15</v>
      </c>
      <c r="F52" s="3">
        <f t="shared" si="1"/>
        <v>4.5720000000000001</v>
      </c>
      <c r="G52" s="3">
        <f t="shared" si="0"/>
        <v>38.097509751111744</v>
      </c>
      <c r="I52" s="10">
        <v>1.7</v>
      </c>
      <c r="K52" s="10">
        <f t="shared" si="2"/>
        <v>35.805463142919891</v>
      </c>
    </row>
    <row r="53" spans="1:13" x14ac:dyDescent="0.2">
      <c r="A53">
        <v>2819910902</v>
      </c>
      <c r="B53" t="s">
        <v>216</v>
      </c>
      <c r="C53" s="2">
        <v>33493</v>
      </c>
      <c r="D53" s="3">
        <v>17</v>
      </c>
      <c r="E53" s="3">
        <f>AVERAGE(D44:D51)</f>
        <v>21.1875</v>
      </c>
      <c r="F53" s="3">
        <f t="shared" si="1"/>
        <v>5.1816000000000004</v>
      </c>
      <c r="G53" s="3">
        <f t="shared" si="0"/>
        <v>36.293908861144516</v>
      </c>
      <c r="H53" s="3">
        <f>AVERAGE(G44:G51)</f>
        <v>33.442473716153074</v>
      </c>
      <c r="I53" s="10">
        <v>1</v>
      </c>
      <c r="J53" s="3">
        <f>AVERAGE(I44:I51)</f>
        <v>1</v>
      </c>
      <c r="K53" s="10">
        <f t="shared" si="2"/>
        <v>30.6</v>
      </c>
      <c r="L53" s="3">
        <f>AVERAGE(K44:K51)</f>
        <v>27.965950918135245</v>
      </c>
      <c r="M53" s="10">
        <f>AVERAGE(L53,H53)</f>
        <v>30.704212317144162</v>
      </c>
    </row>
    <row r="54" spans="1:13" x14ac:dyDescent="0.2">
      <c r="A54">
        <v>2819920601</v>
      </c>
      <c r="B54" t="s">
        <v>216</v>
      </c>
      <c r="C54" s="2">
        <v>33778</v>
      </c>
      <c r="D54" s="3">
        <v>22</v>
      </c>
      <c r="F54" s="3">
        <f t="shared" si="1"/>
        <v>6.7056000000000004</v>
      </c>
      <c r="G54" s="3">
        <f t="shared" si="0"/>
        <v>32.57859139610126</v>
      </c>
      <c r="I54" s="10">
        <v>0.1</v>
      </c>
      <c r="K54" s="10">
        <f t="shared" si="2"/>
        <v>8.0116402377284146</v>
      </c>
    </row>
    <row r="55" spans="1:13" x14ac:dyDescent="0.2">
      <c r="A55">
        <v>2819920602</v>
      </c>
      <c r="B55" t="s">
        <v>216</v>
      </c>
      <c r="C55" s="2">
        <v>33785</v>
      </c>
      <c r="D55" s="3">
        <v>25</v>
      </c>
      <c r="F55" s="3">
        <f t="shared" si="1"/>
        <v>7.62</v>
      </c>
      <c r="G55" s="3">
        <f t="shared" si="0"/>
        <v>30.736512512643824</v>
      </c>
    </row>
    <row r="56" spans="1:13" x14ac:dyDescent="0.2">
      <c r="A56">
        <v>2819920701</v>
      </c>
      <c r="B56" t="s">
        <v>216</v>
      </c>
      <c r="C56" s="2">
        <v>33794</v>
      </c>
      <c r="D56" s="3">
        <v>20</v>
      </c>
      <c r="F56" s="3">
        <f t="shared" si="1"/>
        <v>6.0960000000000001</v>
      </c>
      <c r="G56" s="3">
        <f t="shared" si="0"/>
        <v>33.952011087081587</v>
      </c>
      <c r="I56" s="10">
        <v>0.4</v>
      </c>
      <c r="K56" s="10">
        <f t="shared" si="2"/>
        <v>21.611187920314542</v>
      </c>
    </row>
    <row r="57" spans="1:13" x14ac:dyDescent="0.2">
      <c r="A57">
        <v>2819920702</v>
      </c>
      <c r="B57" t="s">
        <v>216</v>
      </c>
      <c r="C57" s="2">
        <v>33800</v>
      </c>
      <c r="D57" s="3">
        <v>26.5</v>
      </c>
      <c r="F57" s="3">
        <f t="shared" si="1"/>
        <v>8.0772000000000013</v>
      </c>
      <c r="G57" s="3">
        <f t="shared" si="0"/>
        <v>29.89685754657733</v>
      </c>
    </row>
    <row r="58" spans="1:13" x14ac:dyDescent="0.2">
      <c r="A58">
        <v>2819920703</v>
      </c>
      <c r="B58" t="s">
        <v>216</v>
      </c>
      <c r="C58" s="2">
        <v>33807</v>
      </c>
      <c r="D58" s="3">
        <v>31</v>
      </c>
      <c r="F58" s="3">
        <f t="shared" si="1"/>
        <v>9.4488000000000003</v>
      </c>
      <c r="G58" s="3">
        <f t="shared" si="0"/>
        <v>27.636757532363639</v>
      </c>
      <c r="I58" s="10">
        <v>0.4</v>
      </c>
      <c r="K58" s="10">
        <f t="shared" si="2"/>
        <v>21.611187920314542</v>
      </c>
    </row>
    <row r="59" spans="1:13" x14ac:dyDescent="0.2">
      <c r="A59">
        <v>2819920801</v>
      </c>
      <c r="B59" t="s">
        <v>216</v>
      </c>
      <c r="C59" s="2">
        <v>33821</v>
      </c>
      <c r="D59" s="3">
        <v>20</v>
      </c>
      <c r="F59" s="3">
        <f t="shared" si="1"/>
        <v>6.0960000000000001</v>
      </c>
      <c r="G59" s="3">
        <f t="shared" si="0"/>
        <v>33.952011087081587</v>
      </c>
      <c r="I59" s="10">
        <v>0.4</v>
      </c>
      <c r="K59" s="10">
        <f t="shared" si="2"/>
        <v>21.611187920314542</v>
      </c>
    </row>
    <row r="60" spans="1:13" x14ac:dyDescent="0.2">
      <c r="A60">
        <v>2819920802</v>
      </c>
      <c r="B60" t="s">
        <v>216</v>
      </c>
      <c r="C60" s="2">
        <v>33828</v>
      </c>
      <c r="D60" s="3">
        <v>22.5</v>
      </c>
      <c r="E60" s="3">
        <f>AVERAGE(D54:D60)</f>
        <v>23.857142857142858</v>
      </c>
      <c r="F60" s="3">
        <f t="shared" si="1"/>
        <v>6.8580000000000005</v>
      </c>
      <c r="G60" s="3">
        <f t="shared" si="0"/>
        <v>32.254757543273101</v>
      </c>
      <c r="H60" s="3">
        <f>AVERAGE(G54:G60)</f>
        <v>31.572499815017473</v>
      </c>
      <c r="J60" s="3">
        <f>AVERAGE(I54:I60)</f>
        <v>0.32500000000000001</v>
      </c>
      <c r="L60" s="10">
        <f>AVERAGE(K54:K60)</f>
        <v>18.211300999668012</v>
      </c>
      <c r="M60" s="10">
        <f>AVERAGE(L60,H60)</f>
        <v>24.891900407342742</v>
      </c>
    </row>
    <row r="61" spans="1:13" x14ac:dyDescent="0.2">
      <c r="A61">
        <v>2819930601</v>
      </c>
      <c r="B61" t="s">
        <v>216</v>
      </c>
      <c r="C61" s="2">
        <v>34145</v>
      </c>
      <c r="D61" s="3">
        <v>26</v>
      </c>
      <c r="F61" s="3">
        <f t="shared" si="1"/>
        <v>7.9248000000000003</v>
      </c>
      <c r="G61" s="3">
        <f t="shared" si="0"/>
        <v>30.171342036105038</v>
      </c>
      <c r="I61" s="10">
        <v>0.57999999999999996</v>
      </c>
      <c r="K61" s="10">
        <f t="shared" si="2"/>
        <v>25.256226408917197</v>
      </c>
    </row>
    <row r="62" spans="1:13" x14ac:dyDescent="0.2">
      <c r="A62">
        <v>2819930602</v>
      </c>
      <c r="B62" t="s">
        <v>216</v>
      </c>
      <c r="C62" s="2">
        <v>34150</v>
      </c>
      <c r="D62" s="3">
        <v>20</v>
      </c>
      <c r="F62" s="3">
        <f t="shared" si="1"/>
        <v>6.0960000000000001</v>
      </c>
      <c r="G62" s="3">
        <f t="shared" si="0"/>
        <v>33.952011087081587</v>
      </c>
    </row>
    <row r="63" spans="1:13" x14ac:dyDescent="0.2">
      <c r="A63">
        <v>2819930701</v>
      </c>
      <c r="B63" t="s">
        <v>216</v>
      </c>
      <c r="C63" s="2">
        <v>34158</v>
      </c>
      <c r="D63" s="3">
        <v>22</v>
      </c>
      <c r="F63" s="3">
        <f t="shared" si="1"/>
        <v>6.7056000000000004</v>
      </c>
      <c r="G63" s="3">
        <f t="shared" si="0"/>
        <v>32.57859139610126</v>
      </c>
      <c r="I63" s="10">
        <v>0.44</v>
      </c>
      <c r="K63" s="10">
        <f t="shared" si="2"/>
        <v>22.546180784194966</v>
      </c>
    </row>
    <row r="64" spans="1:13" x14ac:dyDescent="0.2">
      <c r="A64">
        <v>2819930702</v>
      </c>
      <c r="B64" t="s">
        <v>216</v>
      </c>
      <c r="C64" s="2">
        <v>34163</v>
      </c>
      <c r="D64" s="3">
        <v>25</v>
      </c>
      <c r="F64" s="3">
        <f t="shared" si="1"/>
        <v>7.62</v>
      </c>
      <c r="G64" s="3">
        <f t="shared" si="0"/>
        <v>30.736512512643824</v>
      </c>
    </row>
    <row r="65" spans="1:13" x14ac:dyDescent="0.2">
      <c r="A65">
        <v>2819930703</v>
      </c>
      <c r="B65" t="s">
        <v>216</v>
      </c>
      <c r="C65" s="2">
        <v>34172</v>
      </c>
      <c r="D65" s="3">
        <v>16</v>
      </c>
      <c r="F65" s="3">
        <f t="shared" si="1"/>
        <v>4.8768000000000002</v>
      </c>
      <c r="G65" s="3">
        <f t="shared" si="0"/>
        <v>37.167509661519347</v>
      </c>
      <c r="I65" s="10">
        <v>1.6</v>
      </c>
      <c r="K65" s="10">
        <f t="shared" si="2"/>
        <v>35.21073560290067</v>
      </c>
    </row>
    <row r="66" spans="1:13" x14ac:dyDescent="0.2">
      <c r="A66">
        <v>2819930704</v>
      </c>
      <c r="B66" t="s">
        <v>216</v>
      </c>
      <c r="C66" s="2">
        <v>34178</v>
      </c>
      <c r="D66" s="3">
        <v>23</v>
      </c>
      <c r="F66" s="3">
        <f t="shared" si="1"/>
        <v>7.0104000000000006</v>
      </c>
      <c r="G66" s="3">
        <f t="shared" si="0"/>
        <v>31.938041497455547</v>
      </c>
    </row>
    <row r="67" spans="1:13" x14ac:dyDescent="0.2">
      <c r="A67">
        <v>2819930801</v>
      </c>
      <c r="B67" t="s">
        <v>216</v>
      </c>
      <c r="C67" s="2">
        <v>34185</v>
      </c>
      <c r="D67" s="3">
        <v>18</v>
      </c>
      <c r="F67" s="3">
        <f t="shared" si="1"/>
        <v>5.4864000000000006</v>
      </c>
      <c r="G67" s="3">
        <f t="shared" si="0"/>
        <v>35.470256117710861</v>
      </c>
      <c r="I67" s="10">
        <v>1.7</v>
      </c>
      <c r="K67" s="10">
        <f t="shared" si="2"/>
        <v>35.805463142919891</v>
      </c>
    </row>
    <row r="68" spans="1:13" x14ac:dyDescent="0.2">
      <c r="A68">
        <v>2819930802</v>
      </c>
      <c r="B68" t="s">
        <v>216</v>
      </c>
      <c r="C68" s="2">
        <v>34192</v>
      </c>
      <c r="D68" s="3">
        <v>25</v>
      </c>
      <c r="F68" s="3">
        <f t="shared" ref="F68:F122" si="3">D68*0.3048</f>
        <v>7.62</v>
      </c>
      <c r="G68" s="3">
        <f t="shared" ref="G68:G122" si="4" xml:space="preserve"> 60-(14.41*(LN(F68)))</f>
        <v>30.736512512643824</v>
      </c>
    </row>
    <row r="69" spans="1:13" x14ac:dyDescent="0.2">
      <c r="A69">
        <v>2819930803</v>
      </c>
      <c r="B69" t="s">
        <v>216</v>
      </c>
      <c r="C69" s="2">
        <v>34200</v>
      </c>
      <c r="D69" s="3">
        <v>19</v>
      </c>
      <c r="F69" s="3">
        <f t="shared" si="3"/>
        <v>5.7911999999999999</v>
      </c>
      <c r="G69" s="3">
        <f t="shared" si="4"/>
        <v>34.691147459206192</v>
      </c>
      <c r="I69" s="10">
        <v>1.4</v>
      </c>
      <c r="K69" s="10">
        <f t="shared" si="2"/>
        <v>33.9007926412541</v>
      </c>
    </row>
    <row r="70" spans="1:13" x14ac:dyDescent="0.2">
      <c r="A70">
        <v>2819930804</v>
      </c>
      <c r="B70" t="s">
        <v>216</v>
      </c>
      <c r="C70" s="2">
        <v>34207</v>
      </c>
      <c r="D70" s="3">
        <v>22</v>
      </c>
      <c r="F70" s="3">
        <f t="shared" si="3"/>
        <v>6.7056000000000004</v>
      </c>
      <c r="G70" s="3">
        <f t="shared" si="4"/>
        <v>32.57859139610126</v>
      </c>
    </row>
    <row r="71" spans="1:13" x14ac:dyDescent="0.2">
      <c r="A71">
        <v>2819930901</v>
      </c>
      <c r="B71" t="s">
        <v>216</v>
      </c>
      <c r="C71" s="2">
        <v>34225</v>
      </c>
      <c r="D71" s="3">
        <v>15</v>
      </c>
      <c r="E71" s="3">
        <f>AVERAGE(D61:D70)</f>
        <v>21.6</v>
      </c>
      <c r="F71" s="3">
        <f t="shared" si="3"/>
        <v>4.5720000000000001</v>
      </c>
      <c r="G71" s="3">
        <f t="shared" si="4"/>
        <v>38.097509751111744</v>
      </c>
      <c r="H71" s="3">
        <f>AVERAGE(G61:G70)</f>
        <v>33.002051567656878</v>
      </c>
      <c r="I71" s="10">
        <v>1.5</v>
      </c>
      <c r="J71" s="3">
        <f>AVERAGE(I61:I70)</f>
        <v>1.1440000000000001</v>
      </c>
      <c r="K71" s="10">
        <f t="shared" si="2"/>
        <v>34.577612710541096</v>
      </c>
      <c r="L71" s="3">
        <f>AVERAGE(K61:K70)</f>
        <v>30.54387971603736</v>
      </c>
      <c r="M71" s="10">
        <f>AVERAGE(L71,H71)</f>
        <v>31.772965641847119</v>
      </c>
    </row>
    <row r="72" spans="1:13" x14ac:dyDescent="0.2">
      <c r="A72">
        <v>2819940601</v>
      </c>
      <c r="B72" t="s">
        <v>216</v>
      </c>
      <c r="C72" s="2">
        <v>34497</v>
      </c>
      <c r="D72" s="3">
        <v>23.5</v>
      </c>
      <c r="F72" s="3">
        <f t="shared" si="3"/>
        <v>7.1628000000000007</v>
      </c>
      <c r="G72" s="3">
        <f t="shared" si="4"/>
        <v>31.628137080221464</v>
      </c>
      <c r="I72" s="10">
        <v>1.06</v>
      </c>
      <c r="K72" s="10">
        <f t="shared" si="2"/>
        <v>31.171617988696205</v>
      </c>
    </row>
    <row r="73" spans="1:13" x14ac:dyDescent="0.2">
      <c r="A73">
        <v>2819940602</v>
      </c>
      <c r="B73" t="s">
        <v>216</v>
      </c>
      <c r="C73" s="2">
        <v>34508</v>
      </c>
      <c r="D73" s="3">
        <v>27.5</v>
      </c>
      <c r="F73" s="3">
        <f t="shared" si="3"/>
        <v>8.3819999999999997</v>
      </c>
      <c r="G73" s="3">
        <f t="shared" si="4"/>
        <v>29.363092821663503</v>
      </c>
    </row>
    <row r="74" spans="1:13" x14ac:dyDescent="0.2">
      <c r="A74">
        <v>2819940701</v>
      </c>
      <c r="B74" t="s">
        <v>216</v>
      </c>
      <c r="C74" s="2">
        <v>34522</v>
      </c>
      <c r="D74" s="3">
        <v>28</v>
      </c>
      <c r="F74" s="3">
        <f t="shared" si="3"/>
        <v>8.5343999999999998</v>
      </c>
      <c r="G74" s="3">
        <f t="shared" si="4"/>
        <v>29.103446157369909</v>
      </c>
      <c r="I74" s="10">
        <v>0.72</v>
      </c>
      <c r="K74" s="10">
        <f t="shared" si="2"/>
        <v>27.377375103004326</v>
      </c>
    </row>
    <row r="75" spans="1:13" x14ac:dyDescent="0.2">
      <c r="A75">
        <v>2819940702</v>
      </c>
      <c r="B75" t="s">
        <v>216</v>
      </c>
      <c r="C75" s="2">
        <v>34528</v>
      </c>
      <c r="D75" s="3">
        <v>21</v>
      </c>
      <c r="F75" s="3">
        <f t="shared" si="3"/>
        <v>6.4008000000000003</v>
      </c>
      <c r="G75" s="3">
        <f t="shared" si="4"/>
        <v>33.248944821400073</v>
      </c>
    </row>
    <row r="76" spans="1:13" x14ac:dyDescent="0.2">
      <c r="A76">
        <v>2819940703</v>
      </c>
      <c r="B76" t="s">
        <v>216</v>
      </c>
      <c r="C76" s="2">
        <v>34535</v>
      </c>
      <c r="D76" s="3">
        <v>26</v>
      </c>
      <c r="F76" s="3">
        <f t="shared" si="3"/>
        <v>7.9248000000000003</v>
      </c>
      <c r="G76" s="3">
        <f t="shared" si="4"/>
        <v>30.171342036105038</v>
      </c>
      <c r="I76" s="10">
        <v>0.52</v>
      </c>
      <c r="K76" s="10">
        <f t="shared" si="2"/>
        <v>24.184981354740628</v>
      </c>
    </row>
    <row r="77" spans="1:13" x14ac:dyDescent="0.2">
      <c r="A77">
        <v>2819940704</v>
      </c>
      <c r="B77" t="s">
        <v>216</v>
      </c>
      <c r="C77" s="2">
        <v>34542</v>
      </c>
      <c r="D77" s="3">
        <v>29</v>
      </c>
      <c r="F77" s="3">
        <f t="shared" si="3"/>
        <v>8.8391999999999999</v>
      </c>
      <c r="G77" s="3">
        <f t="shared" si="4"/>
        <v>28.597780238889502</v>
      </c>
    </row>
    <row r="78" spans="1:13" x14ac:dyDescent="0.2">
      <c r="A78">
        <v>2819940801</v>
      </c>
      <c r="B78" t="s">
        <v>216</v>
      </c>
      <c r="C78" s="2">
        <v>34549</v>
      </c>
      <c r="D78" s="3">
        <v>24</v>
      </c>
      <c r="F78" s="3">
        <f t="shared" si="3"/>
        <v>7.3152000000000008</v>
      </c>
      <c r="G78" s="3">
        <f t="shared" si="4"/>
        <v>31.324757453680697</v>
      </c>
      <c r="I78" s="10">
        <v>0.79</v>
      </c>
      <c r="K78" s="10">
        <f t="shared" si="2"/>
        <v>28.287563908158305</v>
      </c>
    </row>
    <row r="79" spans="1:13" x14ac:dyDescent="0.2">
      <c r="A79">
        <v>2819940802</v>
      </c>
      <c r="B79" t="s">
        <v>216</v>
      </c>
      <c r="C79" s="2">
        <v>34557</v>
      </c>
      <c r="D79" s="3">
        <v>20</v>
      </c>
      <c r="F79" s="3">
        <f t="shared" si="3"/>
        <v>6.0960000000000001</v>
      </c>
      <c r="G79" s="3">
        <f t="shared" si="4"/>
        <v>33.952011087081587</v>
      </c>
    </row>
    <row r="80" spans="1:13" x14ac:dyDescent="0.2">
      <c r="A80">
        <v>2819940803</v>
      </c>
      <c r="B80" t="s">
        <v>216</v>
      </c>
      <c r="C80" s="2">
        <v>34564</v>
      </c>
      <c r="D80" s="3">
        <v>18.5</v>
      </c>
      <c r="F80" s="3">
        <f t="shared" si="3"/>
        <v>5.6388000000000007</v>
      </c>
      <c r="G80" s="3">
        <f t="shared" si="4"/>
        <v>35.075436899660133</v>
      </c>
      <c r="I80" s="10">
        <v>0.69</v>
      </c>
      <c r="K80" s="10">
        <f t="shared" si="2"/>
        <v>26.959865285555939</v>
      </c>
    </row>
    <row r="81" spans="1:16" x14ac:dyDescent="0.2">
      <c r="A81">
        <v>2819940804</v>
      </c>
      <c r="B81" t="s">
        <v>216</v>
      </c>
      <c r="C81" s="2">
        <v>34571</v>
      </c>
      <c r="D81" s="3">
        <v>22</v>
      </c>
      <c r="F81" s="3">
        <f t="shared" si="3"/>
        <v>6.7056000000000004</v>
      </c>
      <c r="G81" s="3">
        <f t="shared" si="4"/>
        <v>32.57859139610126</v>
      </c>
    </row>
    <row r="82" spans="1:16" x14ac:dyDescent="0.2">
      <c r="A82">
        <v>2819940805</v>
      </c>
      <c r="B82" t="s">
        <v>216</v>
      </c>
      <c r="C82" s="2">
        <v>34577</v>
      </c>
      <c r="D82" s="3">
        <v>15</v>
      </c>
      <c r="F82" s="3">
        <f t="shared" si="3"/>
        <v>4.5720000000000001</v>
      </c>
      <c r="G82" s="3">
        <f t="shared" si="4"/>
        <v>38.097509751111744</v>
      </c>
      <c r="I82" s="10">
        <v>0.05</v>
      </c>
      <c r="K82" s="10">
        <f t="shared" si="2"/>
        <v>1.2118663964353509</v>
      </c>
    </row>
    <row r="83" spans="1:16" x14ac:dyDescent="0.2">
      <c r="A83">
        <v>2819940901</v>
      </c>
      <c r="B83" t="s">
        <v>216</v>
      </c>
      <c r="C83" s="2">
        <v>34584</v>
      </c>
      <c r="D83" s="3">
        <v>18</v>
      </c>
      <c r="E83" s="3">
        <f>AVERAGE(D72:D82)</f>
        <v>23.136363636363637</v>
      </c>
      <c r="F83" s="3">
        <f t="shared" si="3"/>
        <v>5.4864000000000006</v>
      </c>
      <c r="G83" s="3">
        <f t="shared" si="4"/>
        <v>35.470256117710861</v>
      </c>
      <c r="H83" s="3">
        <f>AVERAGE(G72:G82)</f>
        <v>32.103731794844087</v>
      </c>
      <c r="J83" s="3">
        <f>AVERAGE(I72:I82)</f>
        <v>0.63833333333333331</v>
      </c>
      <c r="L83" s="3">
        <f>AVERAGE(K72:K82)</f>
        <v>23.19887833943179</v>
      </c>
      <c r="M83" s="10">
        <f>AVERAGE(L83,H83)</f>
        <v>27.65130506713794</v>
      </c>
    </row>
    <row r="84" spans="1:16" x14ac:dyDescent="0.2">
      <c r="A84">
        <v>2819950601</v>
      </c>
      <c r="B84" t="s">
        <v>216</v>
      </c>
      <c r="C84" s="2">
        <v>34864</v>
      </c>
      <c r="D84" s="3">
        <v>16</v>
      </c>
      <c r="F84" s="3">
        <f t="shared" si="3"/>
        <v>4.8768000000000002</v>
      </c>
      <c r="G84" s="3">
        <f t="shared" si="4"/>
        <v>37.167509661519347</v>
      </c>
      <c r="I84" s="10">
        <v>0.23</v>
      </c>
      <c r="K84" s="10">
        <f t="shared" si="2"/>
        <v>16.182478733721783</v>
      </c>
    </row>
    <row r="85" spans="1:16" x14ac:dyDescent="0.2">
      <c r="A85">
        <v>2819950602</v>
      </c>
      <c r="B85" t="s">
        <v>216</v>
      </c>
      <c r="C85" s="2">
        <v>34871</v>
      </c>
      <c r="D85" s="3">
        <v>28</v>
      </c>
      <c r="F85" s="3">
        <f t="shared" si="3"/>
        <v>8.5343999999999998</v>
      </c>
      <c r="G85" s="3">
        <f t="shared" si="4"/>
        <v>29.103446157369909</v>
      </c>
    </row>
    <row r="86" spans="1:16" x14ac:dyDescent="0.2">
      <c r="A86">
        <v>2819950603</v>
      </c>
      <c r="B86" t="s">
        <v>216</v>
      </c>
      <c r="C86" s="2">
        <v>34878</v>
      </c>
      <c r="D86" s="3">
        <v>30</v>
      </c>
      <c r="F86" s="3">
        <f t="shared" si="3"/>
        <v>9.1440000000000001</v>
      </c>
      <c r="G86" s="3">
        <f t="shared" si="4"/>
        <v>28.109258879242937</v>
      </c>
    </row>
    <row r="87" spans="1:16" x14ac:dyDescent="0.2">
      <c r="A87">
        <v>2819950701</v>
      </c>
      <c r="B87" t="s">
        <v>216</v>
      </c>
      <c r="C87" s="2">
        <v>34885</v>
      </c>
      <c r="D87" s="3">
        <v>28</v>
      </c>
      <c r="F87" s="3">
        <f t="shared" si="3"/>
        <v>8.5343999999999998</v>
      </c>
      <c r="G87" s="3">
        <f t="shared" si="4"/>
        <v>29.103446157369909</v>
      </c>
      <c r="I87" s="10">
        <v>0.21</v>
      </c>
      <c r="K87" s="10">
        <f t="shared" si="2"/>
        <v>15.290045589523604</v>
      </c>
    </row>
    <row r="88" spans="1:16" x14ac:dyDescent="0.2">
      <c r="A88">
        <v>2819950702</v>
      </c>
      <c r="B88" t="s">
        <v>216</v>
      </c>
      <c r="C88" s="2">
        <v>34892</v>
      </c>
      <c r="D88" s="3">
        <v>34</v>
      </c>
      <c r="F88" s="3">
        <f t="shared" si="3"/>
        <v>10.363200000000001</v>
      </c>
      <c r="G88" s="3">
        <f t="shared" si="4"/>
        <v>26.305657989275709</v>
      </c>
    </row>
    <row r="89" spans="1:16" x14ac:dyDescent="0.2">
      <c r="A89">
        <v>2819950703</v>
      </c>
      <c r="B89" t="s">
        <v>216</v>
      </c>
      <c r="C89" s="2">
        <v>34899</v>
      </c>
      <c r="D89" s="3">
        <v>25</v>
      </c>
      <c r="F89" s="3">
        <f t="shared" si="3"/>
        <v>7.62</v>
      </c>
      <c r="G89" s="3">
        <f t="shared" si="4"/>
        <v>30.736512512643824</v>
      </c>
      <c r="I89" s="10">
        <v>0.47</v>
      </c>
      <c r="K89" s="10">
        <f t="shared" si="2"/>
        <v>23.1932284482325</v>
      </c>
    </row>
    <row r="90" spans="1:16" x14ac:dyDescent="0.2">
      <c r="A90">
        <v>2819950704</v>
      </c>
      <c r="B90" t="s">
        <v>216</v>
      </c>
      <c r="C90" s="2">
        <v>34906</v>
      </c>
      <c r="D90" s="3">
        <v>24</v>
      </c>
      <c r="F90" s="3">
        <f t="shared" si="3"/>
        <v>7.3152000000000008</v>
      </c>
      <c r="G90" s="3">
        <f t="shared" si="4"/>
        <v>31.324757453680697</v>
      </c>
      <c r="I90" s="10">
        <v>0.01</v>
      </c>
      <c r="K90" s="10">
        <f t="shared" si="2"/>
        <v>-14.576719524543172</v>
      </c>
      <c r="P90" t="s">
        <v>271</v>
      </c>
    </row>
    <row r="91" spans="1:16" x14ac:dyDescent="0.2">
      <c r="A91">
        <v>2819950801</v>
      </c>
      <c r="B91" t="s">
        <v>216</v>
      </c>
      <c r="C91" s="2">
        <v>34913</v>
      </c>
      <c r="D91" s="3">
        <v>17</v>
      </c>
      <c r="F91" s="3">
        <f t="shared" si="3"/>
        <v>5.1816000000000004</v>
      </c>
      <c r="G91" s="3">
        <f t="shared" si="4"/>
        <v>36.293908861144516</v>
      </c>
    </row>
    <row r="92" spans="1:16" x14ac:dyDescent="0.2">
      <c r="A92">
        <v>2819950802</v>
      </c>
      <c r="B92" t="s">
        <v>216</v>
      </c>
      <c r="C92" s="2">
        <v>34921</v>
      </c>
      <c r="D92" s="3">
        <v>21</v>
      </c>
      <c r="F92" s="3">
        <f t="shared" si="3"/>
        <v>6.4008000000000003</v>
      </c>
      <c r="G92" s="3">
        <f t="shared" si="4"/>
        <v>33.248944821400073</v>
      </c>
      <c r="I92" s="10">
        <v>0</v>
      </c>
    </row>
    <row r="93" spans="1:16" x14ac:dyDescent="0.2">
      <c r="A93">
        <v>2819950803</v>
      </c>
      <c r="B93" t="s">
        <v>216</v>
      </c>
      <c r="C93" s="2">
        <v>34927</v>
      </c>
      <c r="D93" s="3">
        <v>12</v>
      </c>
      <c r="F93" s="3">
        <f t="shared" si="3"/>
        <v>3.6576000000000004</v>
      </c>
      <c r="G93" s="3">
        <f t="shared" si="4"/>
        <v>41.313008325549511</v>
      </c>
    </row>
    <row r="94" spans="1:16" x14ac:dyDescent="0.2">
      <c r="A94">
        <v>2819950804</v>
      </c>
      <c r="B94" t="s">
        <v>216</v>
      </c>
      <c r="C94" s="2">
        <v>34934</v>
      </c>
      <c r="D94" s="3">
        <v>16</v>
      </c>
      <c r="F94" s="3">
        <f t="shared" si="3"/>
        <v>4.8768000000000002</v>
      </c>
      <c r="G94" s="3">
        <f t="shared" si="4"/>
        <v>37.167509661519347</v>
      </c>
      <c r="I94" s="10">
        <v>0.31</v>
      </c>
      <c r="K94" s="10">
        <f t="shared" si="2"/>
        <v>19.110694951456111</v>
      </c>
    </row>
    <row r="95" spans="1:16" x14ac:dyDescent="0.2">
      <c r="A95">
        <v>2819950901</v>
      </c>
      <c r="B95" t="s">
        <v>216</v>
      </c>
      <c r="C95" s="2">
        <v>34948</v>
      </c>
      <c r="D95" s="3">
        <v>22</v>
      </c>
      <c r="E95" s="3">
        <f>AVERAGE(D84:D94)</f>
        <v>22.818181818181817</v>
      </c>
      <c r="F95" s="3">
        <f t="shared" si="3"/>
        <v>6.7056000000000004</v>
      </c>
      <c r="G95" s="3">
        <f t="shared" si="4"/>
        <v>32.57859139610126</v>
      </c>
      <c r="H95" s="3">
        <f>AVERAGE(G84:G94)</f>
        <v>32.715814589155983</v>
      </c>
      <c r="I95" s="10">
        <v>0.3</v>
      </c>
      <c r="J95" s="3">
        <f>AVERAGE(I84:I94)</f>
        <v>0.20499999999999999</v>
      </c>
      <c r="K95" s="10">
        <f t="shared" si="2"/>
        <v>18.78902678956257</v>
      </c>
      <c r="L95" s="3">
        <f>AVERAGE(K84:K94)</f>
        <v>11.839945639678165</v>
      </c>
      <c r="M95" s="10">
        <f>AVERAGE(L95,H95)</f>
        <v>22.277880114417073</v>
      </c>
    </row>
    <row r="96" spans="1:16" x14ac:dyDescent="0.2">
      <c r="A96">
        <v>2819960601</v>
      </c>
      <c r="B96" t="s">
        <v>216</v>
      </c>
      <c r="C96" s="2">
        <v>35235</v>
      </c>
      <c r="D96" s="3">
        <v>22</v>
      </c>
      <c r="F96" s="3">
        <f t="shared" si="3"/>
        <v>6.7056000000000004</v>
      </c>
      <c r="G96" s="3">
        <f t="shared" si="4"/>
        <v>32.57859139610126</v>
      </c>
      <c r="I96" s="10">
        <v>0.54</v>
      </c>
      <c r="K96" s="10">
        <f t="shared" si="2"/>
        <v>24.555213972252357</v>
      </c>
    </row>
    <row r="97" spans="1:13" x14ac:dyDescent="0.2">
      <c r="A97">
        <v>2819960602</v>
      </c>
      <c r="B97" t="s">
        <v>216</v>
      </c>
      <c r="C97" s="2">
        <v>35242</v>
      </c>
      <c r="D97" s="3">
        <v>31</v>
      </c>
      <c r="F97" s="3">
        <f t="shared" si="3"/>
        <v>9.4488000000000003</v>
      </c>
      <c r="G97" s="3">
        <f t="shared" si="4"/>
        <v>27.636757532363639</v>
      </c>
    </row>
    <row r="98" spans="1:13" x14ac:dyDescent="0.2">
      <c r="A98">
        <v>2819960701</v>
      </c>
      <c r="B98" t="s">
        <v>216</v>
      </c>
      <c r="C98" s="2">
        <v>35249</v>
      </c>
      <c r="D98" s="3">
        <v>31</v>
      </c>
      <c r="F98" s="3">
        <f t="shared" si="3"/>
        <v>9.4488000000000003</v>
      </c>
      <c r="G98" s="3">
        <f t="shared" si="4"/>
        <v>27.636757532363639</v>
      </c>
      <c r="I98" s="10">
        <v>0.2</v>
      </c>
      <c r="K98" s="10">
        <f t="shared" si="2"/>
        <v>14.811414079021477</v>
      </c>
    </row>
    <row r="99" spans="1:13" x14ac:dyDescent="0.2">
      <c r="A99">
        <v>2819960702</v>
      </c>
      <c r="B99" t="s">
        <v>216</v>
      </c>
      <c r="C99" s="2">
        <v>35256</v>
      </c>
      <c r="D99" s="3">
        <v>31</v>
      </c>
      <c r="F99" s="3">
        <f t="shared" si="3"/>
        <v>9.4488000000000003</v>
      </c>
      <c r="G99" s="3">
        <f t="shared" si="4"/>
        <v>27.636757532363639</v>
      </c>
    </row>
    <row r="100" spans="1:13" x14ac:dyDescent="0.2">
      <c r="A100">
        <v>2819960703</v>
      </c>
      <c r="B100" t="s">
        <v>216</v>
      </c>
      <c r="C100" s="2">
        <v>35265</v>
      </c>
      <c r="D100" s="3">
        <v>22</v>
      </c>
      <c r="F100" s="3">
        <f t="shared" si="3"/>
        <v>6.7056000000000004</v>
      </c>
      <c r="G100" s="3">
        <f t="shared" si="4"/>
        <v>32.57859139610126</v>
      </c>
      <c r="I100" s="10">
        <v>0.28000000000000003</v>
      </c>
      <c r="K100" s="10">
        <f t="shared" si="2"/>
        <v>18.112206720275577</v>
      </c>
    </row>
    <row r="101" spans="1:13" x14ac:dyDescent="0.2">
      <c r="A101">
        <v>2819960704</v>
      </c>
      <c r="B101" t="s">
        <v>216</v>
      </c>
      <c r="C101" s="2">
        <v>35272</v>
      </c>
      <c r="D101" s="3">
        <v>22</v>
      </c>
      <c r="F101" s="3">
        <f t="shared" si="3"/>
        <v>6.7056000000000004</v>
      </c>
      <c r="G101" s="3">
        <f t="shared" si="4"/>
        <v>32.57859139610126</v>
      </c>
    </row>
    <row r="102" spans="1:13" x14ac:dyDescent="0.2">
      <c r="A102">
        <v>2819960801</v>
      </c>
      <c r="B102" t="s">
        <v>216</v>
      </c>
      <c r="C102" s="2">
        <v>35279</v>
      </c>
      <c r="D102" s="3">
        <v>32</v>
      </c>
      <c r="F102" s="3">
        <f t="shared" si="3"/>
        <v>9.7536000000000005</v>
      </c>
      <c r="G102" s="3">
        <f t="shared" si="4"/>
        <v>27.179258789650532</v>
      </c>
    </row>
    <row r="103" spans="1:13" x14ac:dyDescent="0.2">
      <c r="A103">
        <v>2819960802</v>
      </c>
      <c r="B103" t="s">
        <v>216</v>
      </c>
      <c r="C103" s="2">
        <v>35286</v>
      </c>
      <c r="D103" s="3">
        <v>24</v>
      </c>
      <c r="F103" s="3">
        <f t="shared" si="3"/>
        <v>7.3152000000000008</v>
      </c>
      <c r="G103" s="3">
        <f t="shared" si="4"/>
        <v>31.324757453680697</v>
      </c>
      <c r="I103" s="10">
        <v>0.05</v>
      </c>
      <c r="K103" s="10">
        <f t="shared" si="2"/>
        <v>1.2118663964353509</v>
      </c>
    </row>
    <row r="104" spans="1:13" x14ac:dyDescent="0.2">
      <c r="A104">
        <v>2819960803</v>
      </c>
      <c r="B104" t="s">
        <v>216</v>
      </c>
      <c r="C104" s="2">
        <v>35293</v>
      </c>
      <c r="D104" s="3">
        <v>23</v>
      </c>
      <c r="F104" s="3">
        <f t="shared" si="3"/>
        <v>7.0104000000000006</v>
      </c>
      <c r="G104" s="3">
        <f t="shared" si="4"/>
        <v>31.938041497455547</v>
      </c>
    </row>
    <row r="105" spans="1:13" x14ac:dyDescent="0.2">
      <c r="A105">
        <v>2819960804</v>
      </c>
      <c r="B105" t="s">
        <v>216</v>
      </c>
      <c r="C105" s="2">
        <v>35300</v>
      </c>
      <c r="D105" s="3">
        <v>26</v>
      </c>
      <c r="F105" s="3">
        <f t="shared" si="3"/>
        <v>7.9248000000000003</v>
      </c>
      <c r="G105" s="3">
        <f t="shared" si="4"/>
        <v>30.171342036105038</v>
      </c>
    </row>
    <row r="106" spans="1:13" x14ac:dyDescent="0.2">
      <c r="A106">
        <v>2819960805</v>
      </c>
      <c r="B106" t="s">
        <v>216</v>
      </c>
      <c r="C106" s="2">
        <v>35307</v>
      </c>
      <c r="D106" s="3">
        <v>36</v>
      </c>
      <c r="E106" s="3">
        <f>AVERAGE(D96:D106)</f>
        <v>27.272727272727273</v>
      </c>
      <c r="F106" s="3">
        <f t="shared" si="3"/>
        <v>10.972800000000001</v>
      </c>
      <c r="G106" s="3">
        <f t="shared" si="4"/>
        <v>25.482005245842053</v>
      </c>
      <c r="H106" s="3">
        <f>AVERAGE(G96:G106)</f>
        <v>29.70376834619351</v>
      </c>
      <c r="I106" s="10">
        <v>0.3</v>
      </c>
      <c r="J106" s="3">
        <f>AVERAGE(I96:I106)</f>
        <v>0.27400000000000002</v>
      </c>
      <c r="K106" s="10">
        <f t="shared" ref="K106:K166" si="5">(9.81*(LN(I106)))+30.6</f>
        <v>18.78902678956257</v>
      </c>
      <c r="L106" s="10">
        <f>AVERAGE(K96:K106)</f>
        <v>15.495945591509468</v>
      </c>
      <c r="M106" s="10">
        <f>AVERAGE(L106,H106)</f>
        <v>22.599856968851491</v>
      </c>
    </row>
    <row r="107" spans="1:13" x14ac:dyDescent="0.2">
      <c r="A107">
        <v>2819970601</v>
      </c>
      <c r="B107" t="s">
        <v>216</v>
      </c>
      <c r="C107" s="2">
        <v>35599</v>
      </c>
      <c r="D107" s="3">
        <v>40</v>
      </c>
      <c r="F107" s="3">
        <f t="shared" si="3"/>
        <v>12.192</v>
      </c>
      <c r="G107" s="3">
        <f t="shared" si="4"/>
        <v>23.963760215212773</v>
      </c>
    </row>
    <row r="108" spans="1:13" x14ac:dyDescent="0.2">
      <c r="A108">
        <v>2819970602</v>
      </c>
      <c r="B108" t="s">
        <v>216</v>
      </c>
      <c r="C108" s="2">
        <v>35608</v>
      </c>
      <c r="D108" s="3">
        <v>42</v>
      </c>
      <c r="F108" s="3">
        <f t="shared" si="3"/>
        <v>12.801600000000001</v>
      </c>
      <c r="G108" s="3">
        <f t="shared" si="4"/>
        <v>23.260693949531259</v>
      </c>
      <c r="I108" s="10">
        <v>0.16</v>
      </c>
      <c r="K108" s="10">
        <f t="shared" si="5"/>
        <v>12.622375840629076</v>
      </c>
    </row>
    <row r="109" spans="1:13" x14ac:dyDescent="0.2">
      <c r="A109">
        <v>2819970701</v>
      </c>
      <c r="B109" t="s">
        <v>216</v>
      </c>
      <c r="C109" s="2">
        <v>35616</v>
      </c>
      <c r="D109" s="3">
        <v>32</v>
      </c>
      <c r="F109" s="3">
        <f t="shared" si="3"/>
        <v>9.7536000000000005</v>
      </c>
      <c r="G109" s="3">
        <f t="shared" si="4"/>
        <v>27.179258789650532</v>
      </c>
    </row>
    <row r="110" spans="1:13" x14ac:dyDescent="0.2">
      <c r="A110">
        <v>2819970702</v>
      </c>
      <c r="B110" t="s">
        <v>216</v>
      </c>
      <c r="C110" s="2">
        <v>35621</v>
      </c>
      <c r="D110" s="3">
        <v>43</v>
      </c>
      <c r="F110" s="3">
        <f t="shared" si="3"/>
        <v>13.106400000000001</v>
      </c>
      <c r="G110" s="3">
        <f t="shared" si="4"/>
        <v>22.921619481850364</v>
      </c>
      <c r="I110" s="10">
        <v>0.24</v>
      </c>
      <c r="K110" s="10">
        <f t="shared" si="5"/>
        <v>16.599988551170171</v>
      </c>
    </row>
    <row r="111" spans="1:13" x14ac:dyDescent="0.2">
      <c r="A111">
        <v>2819970703</v>
      </c>
      <c r="B111" t="s">
        <v>216</v>
      </c>
      <c r="C111" s="2">
        <v>35627</v>
      </c>
      <c r="D111" s="3">
        <v>39</v>
      </c>
      <c r="F111" s="3">
        <f t="shared" si="3"/>
        <v>11.8872</v>
      </c>
      <c r="G111" s="3">
        <f t="shared" si="4"/>
        <v>24.328589828266395</v>
      </c>
    </row>
    <row r="112" spans="1:13" x14ac:dyDescent="0.2">
      <c r="A112">
        <v>2819970704</v>
      </c>
      <c r="B112" t="s">
        <v>216</v>
      </c>
      <c r="C112" s="2">
        <v>35634</v>
      </c>
      <c r="D112" s="3">
        <v>25</v>
      </c>
      <c r="F112" s="3">
        <f t="shared" si="3"/>
        <v>7.62</v>
      </c>
      <c r="G112" s="3">
        <f t="shared" si="4"/>
        <v>30.736512512643824</v>
      </c>
      <c r="I112" s="10">
        <v>0.41</v>
      </c>
      <c r="K112" s="10">
        <f t="shared" si="5"/>
        <v>21.853422449826084</v>
      </c>
    </row>
    <row r="113" spans="1:13" x14ac:dyDescent="0.2">
      <c r="A113">
        <v>2819970705</v>
      </c>
      <c r="B113" t="s">
        <v>216</v>
      </c>
      <c r="C113" s="2">
        <v>35641</v>
      </c>
      <c r="D113" s="3">
        <v>34</v>
      </c>
      <c r="F113" s="3">
        <f t="shared" si="3"/>
        <v>10.363200000000001</v>
      </c>
      <c r="G113" s="3">
        <f t="shared" si="4"/>
        <v>26.305657989275709</v>
      </c>
    </row>
    <row r="114" spans="1:13" x14ac:dyDescent="0.2">
      <c r="A114">
        <v>2819970801</v>
      </c>
      <c r="B114" t="s">
        <v>216</v>
      </c>
      <c r="C114" s="2">
        <v>35648</v>
      </c>
      <c r="D114" s="3">
        <v>45</v>
      </c>
      <c r="F114" s="3">
        <f t="shared" si="3"/>
        <v>13.716000000000001</v>
      </c>
      <c r="G114" s="3">
        <f t="shared" si="4"/>
        <v>22.266506671404287</v>
      </c>
      <c r="I114" s="10">
        <v>0.13</v>
      </c>
      <c r="K114" s="10">
        <f t="shared" si="5"/>
        <v>10.585433672154501</v>
      </c>
    </row>
    <row r="115" spans="1:13" x14ac:dyDescent="0.2">
      <c r="A115">
        <v>2819970802</v>
      </c>
      <c r="B115" t="s">
        <v>216</v>
      </c>
      <c r="C115" s="2">
        <v>35655</v>
      </c>
      <c r="D115" s="3">
        <v>34</v>
      </c>
      <c r="F115" s="3">
        <f t="shared" si="3"/>
        <v>10.363200000000001</v>
      </c>
      <c r="G115" s="3">
        <f t="shared" si="4"/>
        <v>26.305657989275709</v>
      </c>
    </row>
    <row r="116" spans="1:13" x14ac:dyDescent="0.2">
      <c r="A116">
        <v>2819970803</v>
      </c>
      <c r="B116" t="s">
        <v>216</v>
      </c>
      <c r="C116" s="2">
        <v>35662</v>
      </c>
      <c r="D116" s="3">
        <v>22</v>
      </c>
      <c r="F116" s="3">
        <f t="shared" si="3"/>
        <v>6.7056000000000004</v>
      </c>
      <c r="G116" s="3">
        <f t="shared" si="4"/>
        <v>32.57859139610126</v>
      </c>
      <c r="I116" s="10">
        <v>0.31</v>
      </c>
      <c r="K116" s="10">
        <f t="shared" si="5"/>
        <v>19.110694951456111</v>
      </c>
    </row>
    <row r="117" spans="1:13" x14ac:dyDescent="0.2">
      <c r="A117">
        <v>2819970804</v>
      </c>
      <c r="B117" t="s">
        <v>216</v>
      </c>
      <c r="C117" s="2">
        <v>35669</v>
      </c>
      <c r="D117" s="3">
        <v>28</v>
      </c>
      <c r="F117" s="3">
        <f t="shared" si="3"/>
        <v>8.5343999999999998</v>
      </c>
      <c r="G117" s="3">
        <f t="shared" si="4"/>
        <v>29.103446157369909</v>
      </c>
    </row>
    <row r="118" spans="1:13" x14ac:dyDescent="0.2">
      <c r="A118">
        <v>2819970901</v>
      </c>
      <c r="B118" t="s">
        <v>216</v>
      </c>
      <c r="C118" s="2">
        <v>35678</v>
      </c>
      <c r="D118" s="3">
        <v>32</v>
      </c>
      <c r="E118" s="3">
        <f>AVERAGE(D107:D117)</f>
        <v>34.909090909090907</v>
      </c>
      <c r="F118" s="3">
        <f t="shared" si="3"/>
        <v>9.7536000000000005</v>
      </c>
      <c r="G118" s="3">
        <f t="shared" si="4"/>
        <v>27.179258789650532</v>
      </c>
      <c r="H118" s="3">
        <f>AVERAGE(G107:G117)</f>
        <v>26.268208634598363</v>
      </c>
      <c r="I118" s="10">
        <v>0.44</v>
      </c>
      <c r="J118" s="3">
        <f>AVERAGE(I107:I117)</f>
        <v>0.25</v>
      </c>
      <c r="K118" s="10">
        <f t="shared" si="5"/>
        <v>22.546180784194966</v>
      </c>
      <c r="L118" s="3">
        <f>AVERAGE(K107:K117)</f>
        <v>16.154383093047187</v>
      </c>
      <c r="M118" s="10">
        <f>AVERAGE(L118,H118)</f>
        <v>21.211295863822777</v>
      </c>
    </row>
    <row r="119" spans="1:13" x14ac:dyDescent="0.2">
      <c r="A119">
        <v>2819980701</v>
      </c>
      <c r="B119" t="s">
        <v>216</v>
      </c>
      <c r="C119" s="2">
        <v>35977</v>
      </c>
      <c r="D119" s="3">
        <v>25</v>
      </c>
      <c r="F119" s="3">
        <f t="shared" si="3"/>
        <v>7.62</v>
      </c>
      <c r="G119" s="3">
        <f t="shared" si="4"/>
        <v>30.736512512643824</v>
      </c>
      <c r="I119" s="10">
        <v>0.25</v>
      </c>
      <c r="K119" s="10">
        <f t="shared" si="5"/>
        <v>17.000452317413874</v>
      </c>
    </row>
    <row r="120" spans="1:13" x14ac:dyDescent="0.2">
      <c r="A120">
        <v>2819980702</v>
      </c>
      <c r="B120" t="s">
        <v>216</v>
      </c>
      <c r="C120" s="2">
        <v>35984</v>
      </c>
      <c r="D120" s="3">
        <v>37</v>
      </c>
      <c r="F120" s="3">
        <f t="shared" si="3"/>
        <v>11.277600000000001</v>
      </c>
      <c r="G120" s="3">
        <f t="shared" si="4"/>
        <v>25.087186027791326</v>
      </c>
    </row>
    <row r="121" spans="1:13" x14ac:dyDescent="0.2">
      <c r="A121">
        <v>2819980703</v>
      </c>
      <c r="B121" t="s">
        <v>216</v>
      </c>
      <c r="C121" s="2">
        <v>35991</v>
      </c>
      <c r="D121" s="3">
        <v>28</v>
      </c>
      <c r="F121" s="3">
        <f t="shared" si="3"/>
        <v>8.5343999999999998</v>
      </c>
      <c r="G121" s="3">
        <f t="shared" si="4"/>
        <v>29.103446157369909</v>
      </c>
      <c r="I121" s="10">
        <v>0.14000000000000001</v>
      </c>
      <c r="K121" s="10">
        <f t="shared" si="5"/>
        <v>11.312432878982513</v>
      </c>
    </row>
    <row r="122" spans="1:13" x14ac:dyDescent="0.2">
      <c r="A122">
        <v>2819980704</v>
      </c>
      <c r="B122" t="s">
        <v>216</v>
      </c>
      <c r="C122" s="2">
        <v>35997</v>
      </c>
      <c r="D122" s="3">
        <v>22</v>
      </c>
      <c r="F122" s="3">
        <f t="shared" si="3"/>
        <v>6.7056000000000004</v>
      </c>
      <c r="G122" s="3">
        <f t="shared" si="4"/>
        <v>32.57859139610126</v>
      </c>
    </row>
    <row r="123" spans="1:13" x14ac:dyDescent="0.2">
      <c r="A123">
        <v>2819980705</v>
      </c>
      <c r="B123" t="s">
        <v>216</v>
      </c>
      <c r="C123" s="2">
        <v>36004</v>
      </c>
      <c r="D123" s="3">
        <v>22</v>
      </c>
      <c r="F123" s="3">
        <f>D123*0.3048</f>
        <v>6.7056000000000004</v>
      </c>
      <c r="G123" s="3">
        <f t="shared" ref="G123:G234" si="6" xml:space="preserve"> 60-(14.41*(LN(F123)))</f>
        <v>32.57859139610126</v>
      </c>
      <c r="I123" s="10">
        <v>0.37</v>
      </c>
      <c r="K123" s="10">
        <f t="shared" si="5"/>
        <v>20.846385198496666</v>
      </c>
    </row>
    <row r="124" spans="1:13" x14ac:dyDescent="0.2">
      <c r="A124">
        <v>2819980801</v>
      </c>
      <c r="B124" t="s">
        <v>216</v>
      </c>
      <c r="C124" s="2">
        <v>36012</v>
      </c>
      <c r="D124" s="3">
        <v>22</v>
      </c>
      <c r="F124" s="3">
        <f t="shared" ref="F124:F234" si="7">D124*0.3048</f>
        <v>6.7056000000000004</v>
      </c>
      <c r="G124" s="3">
        <f t="shared" si="6"/>
        <v>32.57859139610126</v>
      </c>
    </row>
    <row r="125" spans="1:13" x14ac:dyDescent="0.2">
      <c r="A125">
        <v>2819980802</v>
      </c>
      <c r="B125" t="s">
        <v>216</v>
      </c>
      <c r="C125" s="2">
        <v>36019</v>
      </c>
      <c r="D125" s="3">
        <v>26</v>
      </c>
      <c r="F125" s="3">
        <f t="shared" si="7"/>
        <v>7.9248000000000003</v>
      </c>
      <c r="G125" s="3">
        <f t="shared" si="6"/>
        <v>30.171342036105038</v>
      </c>
      <c r="I125" s="10">
        <v>0.79</v>
      </c>
      <c r="K125" s="10">
        <f t="shared" si="5"/>
        <v>28.287563908158305</v>
      </c>
    </row>
    <row r="126" spans="1:13" x14ac:dyDescent="0.2">
      <c r="A126">
        <v>2819980803</v>
      </c>
      <c r="B126" t="s">
        <v>216</v>
      </c>
      <c r="C126" s="2">
        <v>36028</v>
      </c>
      <c r="D126" s="3">
        <v>28</v>
      </c>
      <c r="F126" s="3">
        <f t="shared" si="7"/>
        <v>8.5343999999999998</v>
      </c>
      <c r="G126" s="3">
        <f t="shared" si="6"/>
        <v>29.103446157369909</v>
      </c>
    </row>
    <row r="127" spans="1:13" x14ac:dyDescent="0.2">
      <c r="A127">
        <v>2819980804</v>
      </c>
      <c r="B127" t="s">
        <v>216</v>
      </c>
      <c r="C127" s="2">
        <v>36034</v>
      </c>
      <c r="D127" s="3">
        <v>26</v>
      </c>
      <c r="F127" s="3">
        <f t="shared" si="7"/>
        <v>7.9248000000000003</v>
      </c>
      <c r="G127" s="3">
        <f t="shared" si="6"/>
        <v>30.171342036105038</v>
      </c>
      <c r="I127" s="10">
        <v>1.3</v>
      </c>
      <c r="K127" s="10">
        <f t="shared" si="5"/>
        <v>33.173793434426088</v>
      </c>
    </row>
    <row r="128" spans="1:13" x14ac:dyDescent="0.2">
      <c r="A128">
        <v>2819980901</v>
      </c>
      <c r="B128" t="s">
        <v>216</v>
      </c>
      <c r="C128" s="2">
        <v>36040</v>
      </c>
      <c r="D128" s="3">
        <v>24</v>
      </c>
      <c r="F128" s="3">
        <f t="shared" si="7"/>
        <v>7.3152000000000008</v>
      </c>
      <c r="G128" s="3">
        <f t="shared" si="6"/>
        <v>31.324757453680697</v>
      </c>
    </row>
    <row r="129" spans="1:13" x14ac:dyDescent="0.2">
      <c r="A129">
        <v>2819980902</v>
      </c>
      <c r="B129" t="s">
        <v>216</v>
      </c>
      <c r="C129" s="2">
        <v>36047</v>
      </c>
      <c r="D129" s="3">
        <v>33</v>
      </c>
      <c r="F129" s="3">
        <f t="shared" si="7"/>
        <v>10.058400000000001</v>
      </c>
      <c r="G129" s="3">
        <f t="shared" si="6"/>
        <v>26.735839188262617</v>
      </c>
      <c r="I129" s="10">
        <v>0.66</v>
      </c>
      <c r="K129" s="10">
        <f t="shared" si="5"/>
        <v>26.523793494736061</v>
      </c>
    </row>
    <row r="130" spans="1:13" x14ac:dyDescent="0.2">
      <c r="A130">
        <v>2819980903</v>
      </c>
      <c r="B130" t="s">
        <v>216</v>
      </c>
      <c r="C130" s="2">
        <v>36058</v>
      </c>
      <c r="D130" s="3">
        <v>20</v>
      </c>
      <c r="F130" s="3">
        <f t="shared" si="7"/>
        <v>6.0960000000000001</v>
      </c>
      <c r="G130" s="3">
        <f t="shared" si="6"/>
        <v>33.952011087081587</v>
      </c>
      <c r="I130" s="10">
        <v>0.63</v>
      </c>
      <c r="K130" s="10">
        <f t="shared" si="5"/>
        <v>26.067432141357759</v>
      </c>
      <c r="M130" s="10" t="e">
        <f>AVERAGE(L130,H130)</f>
        <v>#DIV/0!</v>
      </c>
    </row>
    <row r="131" spans="1:13" x14ac:dyDescent="0.2">
      <c r="A131">
        <v>2819990601</v>
      </c>
      <c r="B131" t="s">
        <v>216</v>
      </c>
      <c r="C131" s="7">
        <v>36320</v>
      </c>
      <c r="D131" s="3">
        <v>30</v>
      </c>
      <c r="F131" s="3">
        <f t="shared" si="7"/>
        <v>9.1440000000000001</v>
      </c>
      <c r="G131" s="3">
        <f t="shared" si="6"/>
        <v>28.109258879242937</v>
      </c>
      <c r="I131" s="11">
        <v>0.42</v>
      </c>
      <c r="K131" s="10">
        <f t="shared" si="5"/>
        <v>22.089819430816668</v>
      </c>
      <c r="L131" s="11"/>
      <c r="M131" s="11"/>
    </row>
    <row r="132" spans="1:13" x14ac:dyDescent="0.2">
      <c r="A132">
        <v>2819990602</v>
      </c>
      <c r="B132" t="s">
        <v>216</v>
      </c>
      <c r="C132" s="7">
        <v>36327</v>
      </c>
      <c r="D132" s="3">
        <v>22</v>
      </c>
      <c r="F132" s="3">
        <f t="shared" si="7"/>
        <v>6.7056000000000004</v>
      </c>
      <c r="G132" s="3">
        <f t="shared" si="6"/>
        <v>32.57859139610126</v>
      </c>
      <c r="I132" s="11"/>
      <c r="L132" s="11"/>
      <c r="M132" s="11"/>
    </row>
    <row r="133" spans="1:13" x14ac:dyDescent="0.2">
      <c r="A133">
        <v>2819990603</v>
      </c>
      <c r="B133" t="s">
        <v>216</v>
      </c>
      <c r="C133" s="7">
        <v>36334</v>
      </c>
      <c r="D133" s="3">
        <v>28</v>
      </c>
      <c r="F133" s="3">
        <f t="shared" si="7"/>
        <v>8.5343999999999998</v>
      </c>
      <c r="G133" s="3">
        <f t="shared" si="6"/>
        <v>29.103446157369909</v>
      </c>
      <c r="I133" s="11">
        <v>0.31</v>
      </c>
      <c r="K133" s="10">
        <f t="shared" si="5"/>
        <v>19.110694951456111</v>
      </c>
      <c r="L133" s="11"/>
      <c r="M133" s="11"/>
    </row>
    <row r="134" spans="1:13" x14ac:dyDescent="0.2">
      <c r="A134">
        <v>2819990604</v>
      </c>
      <c r="B134" t="s">
        <v>216</v>
      </c>
      <c r="C134" s="7">
        <v>36341</v>
      </c>
      <c r="D134" s="3">
        <v>28</v>
      </c>
      <c r="F134" s="3">
        <f t="shared" si="7"/>
        <v>8.5343999999999998</v>
      </c>
      <c r="G134" s="3">
        <f t="shared" si="6"/>
        <v>29.103446157369909</v>
      </c>
      <c r="I134" s="11"/>
      <c r="L134" s="11"/>
      <c r="M134" s="11"/>
    </row>
    <row r="135" spans="1:13" x14ac:dyDescent="0.2">
      <c r="A135">
        <v>2819990701</v>
      </c>
      <c r="B135" t="s">
        <v>216</v>
      </c>
      <c r="C135" s="7">
        <v>36350</v>
      </c>
      <c r="D135" s="3">
        <v>22</v>
      </c>
      <c r="F135" s="3">
        <f t="shared" si="7"/>
        <v>6.7056000000000004</v>
      </c>
      <c r="G135" s="3">
        <f t="shared" si="6"/>
        <v>32.57859139610126</v>
      </c>
      <c r="I135" s="11">
        <v>1.05</v>
      </c>
      <c r="K135" s="10">
        <f t="shared" si="5"/>
        <v>31.078631510502131</v>
      </c>
      <c r="L135" s="11"/>
      <c r="M135" s="11"/>
    </row>
    <row r="136" spans="1:13" x14ac:dyDescent="0.2">
      <c r="A136">
        <v>2819990702</v>
      </c>
      <c r="B136" t="s">
        <v>216</v>
      </c>
      <c r="C136" s="7">
        <v>36357</v>
      </c>
      <c r="D136" s="3">
        <v>29</v>
      </c>
      <c r="F136" s="3">
        <f t="shared" si="7"/>
        <v>8.8391999999999999</v>
      </c>
      <c r="G136" s="3">
        <f t="shared" si="6"/>
        <v>28.597780238889502</v>
      </c>
      <c r="I136" s="11"/>
      <c r="L136" s="11"/>
      <c r="M136" s="11"/>
    </row>
    <row r="137" spans="1:13" x14ac:dyDescent="0.2">
      <c r="A137">
        <v>2819990703</v>
      </c>
      <c r="B137" t="s">
        <v>216</v>
      </c>
      <c r="C137" s="7">
        <v>36362</v>
      </c>
      <c r="D137" s="3">
        <v>29</v>
      </c>
      <c r="F137" s="3">
        <f t="shared" si="7"/>
        <v>8.8391999999999999</v>
      </c>
      <c r="G137" s="3">
        <f t="shared" si="6"/>
        <v>28.597780238889502</v>
      </c>
      <c r="I137" s="11">
        <v>0.78</v>
      </c>
      <c r="K137" s="10">
        <f t="shared" si="5"/>
        <v>28.16259406528172</v>
      </c>
      <c r="L137" s="11"/>
      <c r="M137" s="11"/>
    </row>
    <row r="138" spans="1:13" x14ac:dyDescent="0.2">
      <c r="A138">
        <v>2819990704</v>
      </c>
      <c r="B138" t="s">
        <v>216</v>
      </c>
      <c r="C138" s="7">
        <v>36369</v>
      </c>
      <c r="D138" s="3">
        <v>22</v>
      </c>
      <c r="F138" s="3">
        <f t="shared" si="7"/>
        <v>6.7056000000000004</v>
      </c>
      <c r="G138" s="3">
        <f t="shared" si="6"/>
        <v>32.57859139610126</v>
      </c>
      <c r="I138" s="11"/>
      <c r="L138" s="11"/>
      <c r="M138" s="11"/>
    </row>
    <row r="139" spans="1:13" x14ac:dyDescent="0.2">
      <c r="A139">
        <v>2819990801</v>
      </c>
      <c r="B139" t="s">
        <v>216</v>
      </c>
      <c r="C139" s="7">
        <v>36376</v>
      </c>
      <c r="D139" s="3">
        <v>26</v>
      </c>
      <c r="F139" s="3">
        <f t="shared" si="7"/>
        <v>7.9248000000000003</v>
      </c>
      <c r="G139" s="3">
        <f t="shared" si="6"/>
        <v>30.171342036105038</v>
      </c>
      <c r="I139" s="11">
        <v>0.49</v>
      </c>
      <c r="K139" s="10">
        <f t="shared" si="5"/>
        <v>23.60203759992207</v>
      </c>
      <c r="L139" s="11"/>
      <c r="M139" s="11"/>
    </row>
    <row r="140" spans="1:13" x14ac:dyDescent="0.2">
      <c r="A140">
        <v>2819990802</v>
      </c>
      <c r="B140" t="s">
        <v>216</v>
      </c>
      <c r="C140" s="7">
        <v>36383</v>
      </c>
      <c r="D140" s="3">
        <v>24</v>
      </c>
      <c r="F140" s="3">
        <f t="shared" si="7"/>
        <v>7.3152000000000008</v>
      </c>
      <c r="G140" s="3">
        <f t="shared" si="6"/>
        <v>31.324757453680697</v>
      </c>
      <c r="I140" s="11"/>
      <c r="L140" s="11"/>
      <c r="M140" s="11"/>
    </row>
    <row r="141" spans="1:13" x14ac:dyDescent="0.2">
      <c r="A141">
        <v>2819990803</v>
      </c>
      <c r="B141" t="s">
        <v>216</v>
      </c>
      <c r="C141" s="7">
        <v>36390</v>
      </c>
      <c r="D141" s="3">
        <v>25</v>
      </c>
      <c r="F141" s="3">
        <f t="shared" si="7"/>
        <v>7.62</v>
      </c>
      <c r="G141" s="3">
        <f t="shared" si="6"/>
        <v>30.736512512643824</v>
      </c>
      <c r="I141" s="11">
        <v>0.8</v>
      </c>
      <c r="K141" s="10">
        <f t="shared" si="5"/>
        <v>28.410961761607602</v>
      </c>
      <c r="L141" s="11"/>
      <c r="M141" s="11"/>
    </row>
    <row r="142" spans="1:13" x14ac:dyDescent="0.2">
      <c r="A142">
        <v>2819990804</v>
      </c>
      <c r="B142" t="s">
        <v>216</v>
      </c>
      <c r="C142" s="7">
        <v>36397</v>
      </c>
      <c r="D142" s="3">
        <v>30</v>
      </c>
      <c r="F142" s="3">
        <f t="shared" si="7"/>
        <v>9.1440000000000001</v>
      </c>
      <c r="G142" s="3">
        <f t="shared" si="6"/>
        <v>28.109258879242937</v>
      </c>
      <c r="I142" s="11">
        <v>0.31</v>
      </c>
      <c r="K142" s="10">
        <f t="shared" si="5"/>
        <v>19.110694951456111</v>
      </c>
      <c r="L142" s="11"/>
      <c r="M142" s="11"/>
    </row>
    <row r="143" spans="1:13" x14ac:dyDescent="0.2">
      <c r="A143">
        <v>2819990901</v>
      </c>
      <c r="B143" t="s">
        <v>216</v>
      </c>
      <c r="C143" s="7">
        <v>36404</v>
      </c>
      <c r="D143" s="3">
        <v>18</v>
      </c>
      <c r="F143" s="3">
        <f t="shared" si="7"/>
        <v>5.4864000000000006</v>
      </c>
      <c r="G143" s="3">
        <f t="shared" si="6"/>
        <v>35.470256117710861</v>
      </c>
      <c r="I143" s="11"/>
      <c r="L143" s="11"/>
      <c r="M143" s="11"/>
    </row>
    <row r="144" spans="1:13" x14ac:dyDescent="0.2">
      <c r="A144">
        <v>2819990902</v>
      </c>
      <c r="B144" t="s">
        <v>216</v>
      </c>
      <c r="C144" s="7">
        <v>36411</v>
      </c>
      <c r="D144" s="3">
        <v>22</v>
      </c>
      <c r="E144" s="3">
        <f>AVERAGE(D131:D142)</f>
        <v>26.25</v>
      </c>
      <c r="F144" s="3">
        <f t="shared" si="7"/>
        <v>6.7056000000000004</v>
      </c>
      <c r="G144" s="3">
        <f t="shared" si="6"/>
        <v>32.57859139610126</v>
      </c>
      <c r="H144" s="3">
        <f>AVERAGE(G131:G142)</f>
        <v>30.132446395144836</v>
      </c>
      <c r="I144" s="11">
        <v>0.73</v>
      </c>
      <c r="J144" s="3">
        <f>AVERAGE(I131:I142)</f>
        <v>0.59428571428571419</v>
      </c>
      <c r="K144" s="10">
        <f t="shared" si="5"/>
        <v>27.512687593122543</v>
      </c>
      <c r="L144" s="3">
        <f>AVERAGE(K131:K142)</f>
        <v>24.509347753006061</v>
      </c>
      <c r="M144" s="11">
        <f>AVERAGE(L144,H144)</f>
        <v>27.320897074075447</v>
      </c>
    </row>
    <row r="145" spans="1:13" x14ac:dyDescent="0.2">
      <c r="A145">
        <v>2820010601</v>
      </c>
      <c r="B145" t="s">
        <v>216</v>
      </c>
      <c r="C145" s="7">
        <v>37049</v>
      </c>
      <c r="D145" s="3">
        <v>31</v>
      </c>
      <c r="F145" s="3">
        <f t="shared" si="7"/>
        <v>9.4488000000000003</v>
      </c>
      <c r="G145" s="3">
        <f t="shared" si="6"/>
        <v>27.636757532363639</v>
      </c>
      <c r="I145" s="11"/>
      <c r="L145" s="11"/>
      <c r="M145" s="11"/>
    </row>
    <row r="146" spans="1:13" x14ac:dyDescent="0.2">
      <c r="A146">
        <v>2820010602</v>
      </c>
      <c r="B146" t="s">
        <v>216</v>
      </c>
      <c r="C146" s="7">
        <v>37056</v>
      </c>
      <c r="D146" s="3">
        <v>35</v>
      </c>
      <c r="F146" s="3">
        <f t="shared" si="7"/>
        <v>10.668000000000001</v>
      </c>
      <c r="G146" s="3">
        <f t="shared" si="6"/>
        <v>25.887947582932149</v>
      </c>
      <c r="I146" s="11">
        <v>0.12</v>
      </c>
      <c r="K146" s="10">
        <f t="shared" si="5"/>
        <v>9.8002147098771069</v>
      </c>
      <c r="L146" s="11"/>
      <c r="M146" s="11"/>
    </row>
    <row r="147" spans="1:13" x14ac:dyDescent="0.2">
      <c r="A147">
        <v>2820010603</v>
      </c>
      <c r="B147" t="s">
        <v>216</v>
      </c>
      <c r="C147" s="7">
        <v>37063</v>
      </c>
      <c r="D147" s="3">
        <v>35</v>
      </c>
      <c r="F147" s="3">
        <f t="shared" si="7"/>
        <v>10.668000000000001</v>
      </c>
      <c r="G147" s="3">
        <f t="shared" si="6"/>
        <v>25.887947582932149</v>
      </c>
      <c r="I147" s="11"/>
      <c r="L147" s="11"/>
      <c r="M147" s="11"/>
    </row>
    <row r="148" spans="1:13" x14ac:dyDescent="0.2">
      <c r="A148">
        <v>2820010604</v>
      </c>
      <c r="B148" t="s">
        <v>216</v>
      </c>
      <c r="C148" s="7">
        <v>37071</v>
      </c>
      <c r="D148" s="3">
        <v>19</v>
      </c>
      <c r="F148" s="3">
        <f t="shared" si="7"/>
        <v>5.7911999999999999</v>
      </c>
      <c r="G148" s="3">
        <f t="shared" si="6"/>
        <v>34.691147459206192</v>
      </c>
      <c r="I148" s="11">
        <v>0.1</v>
      </c>
      <c r="K148" s="10">
        <f t="shared" si="5"/>
        <v>8.0116402377284146</v>
      </c>
      <c r="L148" s="11"/>
      <c r="M148" s="11"/>
    </row>
    <row r="149" spans="1:13" x14ac:dyDescent="0.2">
      <c r="A149">
        <v>2820010701</v>
      </c>
      <c r="B149" t="s">
        <v>216</v>
      </c>
      <c r="C149" s="7">
        <v>37074</v>
      </c>
      <c r="D149" s="3">
        <v>26</v>
      </c>
      <c r="F149" s="3">
        <f t="shared" si="7"/>
        <v>7.9248000000000003</v>
      </c>
      <c r="G149" s="3">
        <f t="shared" si="6"/>
        <v>30.171342036105038</v>
      </c>
      <c r="I149" s="11">
        <v>0.26</v>
      </c>
      <c r="K149" s="10">
        <f t="shared" si="5"/>
        <v>17.385207513447565</v>
      </c>
      <c r="L149" s="11"/>
      <c r="M149" s="11"/>
    </row>
    <row r="150" spans="1:13" x14ac:dyDescent="0.2">
      <c r="A150">
        <v>2820010702</v>
      </c>
      <c r="B150" t="s">
        <v>216</v>
      </c>
      <c r="C150" s="7">
        <v>37092</v>
      </c>
      <c r="D150" s="3">
        <v>26</v>
      </c>
      <c r="F150" s="3">
        <f t="shared" si="7"/>
        <v>7.9248000000000003</v>
      </c>
      <c r="G150" s="3">
        <f t="shared" si="6"/>
        <v>30.171342036105038</v>
      </c>
      <c r="I150" s="11"/>
      <c r="L150" s="11"/>
      <c r="M150" s="11"/>
    </row>
    <row r="151" spans="1:13" x14ac:dyDescent="0.2">
      <c r="A151">
        <v>2820010801</v>
      </c>
      <c r="B151" t="s">
        <v>216</v>
      </c>
      <c r="C151" s="7">
        <v>37105</v>
      </c>
      <c r="D151" s="3">
        <v>25</v>
      </c>
      <c r="F151" s="3">
        <f t="shared" si="7"/>
        <v>7.62</v>
      </c>
      <c r="G151" s="3">
        <f t="shared" si="6"/>
        <v>30.736512512643824</v>
      </c>
      <c r="I151" s="11">
        <v>0.28999999999999998</v>
      </c>
      <c r="K151" s="10">
        <f t="shared" si="5"/>
        <v>18.456452567624133</v>
      </c>
      <c r="L151" s="11"/>
      <c r="M151" s="11"/>
    </row>
    <row r="152" spans="1:13" x14ac:dyDescent="0.2">
      <c r="A152">
        <v>2820010802</v>
      </c>
      <c r="B152" t="s">
        <v>216</v>
      </c>
      <c r="C152" s="7">
        <v>37112</v>
      </c>
      <c r="D152" s="3">
        <v>25</v>
      </c>
      <c r="F152" s="3">
        <f t="shared" si="7"/>
        <v>7.62</v>
      </c>
      <c r="G152" s="3">
        <f t="shared" si="6"/>
        <v>30.736512512643824</v>
      </c>
      <c r="I152" s="11"/>
      <c r="L152" s="11"/>
      <c r="M152" s="11"/>
    </row>
    <row r="153" spans="1:13" x14ac:dyDescent="0.2">
      <c r="A153">
        <v>2820010803</v>
      </c>
      <c r="B153" t="s">
        <v>216</v>
      </c>
      <c r="C153" s="7">
        <v>37126</v>
      </c>
      <c r="D153" s="3">
        <v>22</v>
      </c>
      <c r="F153" s="3">
        <f t="shared" si="7"/>
        <v>6.7056000000000004</v>
      </c>
      <c r="G153" s="3">
        <f t="shared" si="6"/>
        <v>32.57859139610126</v>
      </c>
      <c r="I153" s="11">
        <v>0.46</v>
      </c>
      <c r="K153" s="10">
        <f t="shared" si="5"/>
        <v>22.982252575014847</v>
      </c>
      <c r="L153" s="11"/>
      <c r="M153" s="11"/>
    </row>
    <row r="154" spans="1:13" x14ac:dyDescent="0.2">
      <c r="A154">
        <v>2820010804</v>
      </c>
      <c r="B154" t="s">
        <v>216</v>
      </c>
      <c r="C154" s="7">
        <v>37132</v>
      </c>
      <c r="D154" s="3">
        <v>34</v>
      </c>
      <c r="E154" s="3">
        <f>AVERAGE(D145:D154)</f>
        <v>27.8</v>
      </c>
      <c r="F154" s="3">
        <f t="shared" si="7"/>
        <v>10.363200000000001</v>
      </c>
      <c r="G154" s="3">
        <f t="shared" si="6"/>
        <v>26.305657989275709</v>
      </c>
      <c r="H154" s="3">
        <f>AVERAGE(G145:G154)</f>
        <v>29.480375864030879</v>
      </c>
      <c r="I154" s="11">
        <v>0.42</v>
      </c>
      <c r="J154" s="3">
        <f>AVERAGE(I145:I154)</f>
        <v>0.27499999999999997</v>
      </c>
      <c r="K154" s="10">
        <f t="shared" si="5"/>
        <v>22.089819430816668</v>
      </c>
      <c r="L154" s="11">
        <f>AVERAGE(K145:K154)</f>
        <v>16.454264505751457</v>
      </c>
      <c r="M154" s="11">
        <f>AVERAGE(L154,H154)</f>
        <v>22.967320184891168</v>
      </c>
    </row>
    <row r="155" spans="1:13" x14ac:dyDescent="0.2">
      <c r="A155">
        <v>2820020601</v>
      </c>
      <c r="B155" t="s">
        <v>216</v>
      </c>
      <c r="C155" s="7">
        <v>37419</v>
      </c>
      <c r="D155" s="3">
        <v>36</v>
      </c>
      <c r="F155" s="3">
        <f t="shared" si="7"/>
        <v>10.972800000000001</v>
      </c>
      <c r="G155" s="3">
        <f t="shared" si="6"/>
        <v>25.482005245842053</v>
      </c>
      <c r="I155" s="11">
        <v>0.36</v>
      </c>
      <c r="K155" s="10">
        <f t="shared" si="5"/>
        <v>20.577601261711266</v>
      </c>
      <c r="L155" s="11"/>
      <c r="M155" s="11"/>
    </row>
    <row r="156" spans="1:13" x14ac:dyDescent="0.2">
      <c r="A156">
        <v>2820020602</v>
      </c>
      <c r="B156" t="s">
        <v>216</v>
      </c>
      <c r="C156" s="7">
        <v>37426</v>
      </c>
      <c r="D156" s="3">
        <v>25</v>
      </c>
      <c r="F156" s="3">
        <f t="shared" si="7"/>
        <v>7.62</v>
      </c>
      <c r="G156" s="3">
        <f t="shared" si="6"/>
        <v>30.736512512643824</v>
      </c>
      <c r="I156" s="11"/>
      <c r="L156" s="11"/>
      <c r="M156" s="11"/>
    </row>
    <row r="157" spans="1:13" x14ac:dyDescent="0.2">
      <c r="A157">
        <v>2820020603</v>
      </c>
      <c r="B157" t="s">
        <v>216</v>
      </c>
      <c r="C157" s="7">
        <v>37433</v>
      </c>
      <c r="D157" s="3">
        <v>30</v>
      </c>
      <c r="F157" s="3">
        <f t="shared" si="7"/>
        <v>9.1440000000000001</v>
      </c>
      <c r="G157" s="3">
        <f t="shared" si="6"/>
        <v>28.109258879242937</v>
      </c>
      <c r="I157" s="11">
        <v>0.42</v>
      </c>
      <c r="K157" s="10">
        <f t="shared" si="5"/>
        <v>22.089819430816668</v>
      </c>
      <c r="L157" s="11"/>
      <c r="M157" s="11"/>
    </row>
    <row r="158" spans="1:13" x14ac:dyDescent="0.2">
      <c r="A158">
        <v>2820020701</v>
      </c>
      <c r="B158" t="s">
        <v>216</v>
      </c>
      <c r="C158" s="7">
        <v>37443</v>
      </c>
      <c r="D158" s="3">
        <v>16</v>
      </c>
      <c r="F158" s="3">
        <f t="shared" si="7"/>
        <v>4.8768000000000002</v>
      </c>
      <c r="G158" s="3">
        <f t="shared" si="6"/>
        <v>37.167509661519347</v>
      </c>
      <c r="I158" s="11"/>
      <c r="L158" s="11"/>
      <c r="M158" s="11"/>
    </row>
    <row r="159" spans="1:13" x14ac:dyDescent="0.2">
      <c r="A159">
        <v>2820020702</v>
      </c>
      <c r="B159" t="s">
        <v>216</v>
      </c>
      <c r="C159" s="7">
        <v>37457</v>
      </c>
      <c r="D159" s="3">
        <v>32</v>
      </c>
      <c r="F159" s="3">
        <f t="shared" si="7"/>
        <v>9.7536000000000005</v>
      </c>
      <c r="G159" s="3">
        <f t="shared" si="6"/>
        <v>27.179258789650532</v>
      </c>
      <c r="I159" s="11">
        <v>0.23</v>
      </c>
      <c r="K159" s="10">
        <f t="shared" si="5"/>
        <v>16.182478733721783</v>
      </c>
      <c r="L159" s="11"/>
      <c r="M159" s="11"/>
    </row>
    <row r="160" spans="1:13" x14ac:dyDescent="0.2">
      <c r="A160">
        <v>2820020703</v>
      </c>
      <c r="B160" t="s">
        <v>216</v>
      </c>
      <c r="C160" s="7">
        <v>37462</v>
      </c>
      <c r="D160" s="3">
        <v>25</v>
      </c>
      <c r="F160" s="3">
        <f t="shared" si="7"/>
        <v>7.62</v>
      </c>
      <c r="G160" s="3">
        <f t="shared" si="6"/>
        <v>30.736512512643824</v>
      </c>
      <c r="I160" s="11"/>
      <c r="L160" s="11"/>
      <c r="M160" s="11"/>
    </row>
    <row r="161" spans="1:14" x14ac:dyDescent="0.2">
      <c r="A161">
        <v>2820020801</v>
      </c>
      <c r="B161" t="s">
        <v>216</v>
      </c>
      <c r="C161" s="7">
        <v>37470</v>
      </c>
      <c r="D161" s="3">
        <v>24</v>
      </c>
      <c r="F161" s="3">
        <f t="shared" si="7"/>
        <v>7.3152000000000008</v>
      </c>
      <c r="G161" s="3">
        <f t="shared" si="6"/>
        <v>31.324757453680697</v>
      </c>
      <c r="I161" s="11">
        <v>0.4</v>
      </c>
      <c r="K161" s="10">
        <f t="shared" si="5"/>
        <v>21.611187920314542</v>
      </c>
      <c r="L161" s="11"/>
      <c r="M161" s="11"/>
    </row>
    <row r="162" spans="1:14" x14ac:dyDescent="0.2">
      <c r="A162">
        <v>2820020802</v>
      </c>
      <c r="B162" t="s">
        <v>216</v>
      </c>
      <c r="C162" s="7">
        <v>37474</v>
      </c>
      <c r="D162" s="3">
        <v>32</v>
      </c>
      <c r="F162" s="3">
        <f t="shared" si="7"/>
        <v>9.7536000000000005</v>
      </c>
      <c r="G162" s="3">
        <f t="shared" si="6"/>
        <v>27.179258789650532</v>
      </c>
      <c r="I162" s="11"/>
      <c r="L162" s="11"/>
      <c r="M162" s="11"/>
    </row>
    <row r="163" spans="1:14" x14ac:dyDescent="0.2">
      <c r="A163">
        <v>2820020803</v>
      </c>
      <c r="B163" t="s">
        <v>216</v>
      </c>
      <c r="C163" s="7">
        <v>37489</v>
      </c>
      <c r="D163" s="3">
        <v>29</v>
      </c>
      <c r="F163" s="3">
        <f t="shared" si="7"/>
        <v>8.8391999999999999</v>
      </c>
      <c r="G163" s="3">
        <f t="shared" si="6"/>
        <v>28.597780238889502</v>
      </c>
      <c r="I163" s="11">
        <v>0.56999999999999995</v>
      </c>
      <c r="K163" s="10">
        <f t="shared" si="5"/>
        <v>25.085613412913759</v>
      </c>
      <c r="L163" s="11"/>
      <c r="M163" s="11"/>
    </row>
    <row r="164" spans="1:14" x14ac:dyDescent="0.2">
      <c r="A164">
        <v>2820020804</v>
      </c>
      <c r="B164" t="s">
        <v>216</v>
      </c>
      <c r="C164" s="7">
        <v>37497</v>
      </c>
      <c r="D164" s="3">
        <v>27</v>
      </c>
      <c r="F164" s="3">
        <f t="shared" si="7"/>
        <v>8.2295999999999996</v>
      </c>
      <c r="G164" s="3">
        <f t="shared" si="6"/>
        <v>29.627503909872214</v>
      </c>
      <c r="I164" s="11"/>
      <c r="L164" s="11"/>
      <c r="M164" s="11"/>
    </row>
    <row r="165" spans="1:14" x14ac:dyDescent="0.2">
      <c r="A165">
        <v>2820020901</v>
      </c>
      <c r="B165" t="s">
        <v>216</v>
      </c>
      <c r="C165" s="7">
        <v>37524</v>
      </c>
      <c r="D165" s="3">
        <v>23</v>
      </c>
      <c r="E165" s="3">
        <f>AVERAGE(D155:D164)</f>
        <v>27.6</v>
      </c>
      <c r="F165" s="3">
        <f t="shared" si="7"/>
        <v>7.0104000000000006</v>
      </c>
      <c r="G165" s="3">
        <f t="shared" si="6"/>
        <v>31.938041497455547</v>
      </c>
      <c r="H165" s="3">
        <f>AVERAGE(G155:G164)</f>
        <v>29.614035799363545</v>
      </c>
      <c r="I165" s="11">
        <v>1.05</v>
      </c>
      <c r="J165" s="3">
        <f>AVERAGE(I155:I164)</f>
        <v>0.39600000000000002</v>
      </c>
      <c r="K165" s="10">
        <f t="shared" si="5"/>
        <v>31.078631510502131</v>
      </c>
      <c r="L165" s="3">
        <f>AVERAGE(K155:K164)</f>
        <v>21.109340151895601</v>
      </c>
      <c r="M165" s="11">
        <f>AVERAGE(L165,H165)</f>
        <v>25.361687975629572</v>
      </c>
    </row>
    <row r="166" spans="1:14" x14ac:dyDescent="0.2">
      <c r="A166">
        <v>2820030701</v>
      </c>
      <c r="B166" t="s">
        <v>216</v>
      </c>
      <c r="C166" s="4">
        <v>37804</v>
      </c>
      <c r="D166" s="5">
        <v>30</v>
      </c>
      <c r="E166" s="5"/>
      <c r="F166" s="3">
        <f t="shared" si="7"/>
        <v>9.1440000000000001</v>
      </c>
      <c r="G166" s="3">
        <f t="shared" si="6"/>
        <v>28.109258879242937</v>
      </c>
      <c r="H166" s="5"/>
      <c r="I166" s="11">
        <v>7.0000000000000007E-2</v>
      </c>
      <c r="J166" s="5"/>
      <c r="K166" s="10">
        <f t="shared" si="5"/>
        <v>4.5126590376894491</v>
      </c>
      <c r="L166" s="11"/>
      <c r="M166" s="11"/>
      <c r="N166" s="5"/>
    </row>
    <row r="167" spans="1:14" x14ac:dyDescent="0.2">
      <c r="A167">
        <v>2820030702</v>
      </c>
      <c r="B167" t="s">
        <v>216</v>
      </c>
      <c r="C167" s="4">
        <v>37811</v>
      </c>
      <c r="D167" s="5">
        <v>30</v>
      </c>
      <c r="E167" s="5"/>
      <c r="F167" s="3">
        <f t="shared" si="7"/>
        <v>9.1440000000000001</v>
      </c>
      <c r="G167" s="3">
        <f t="shared" si="6"/>
        <v>28.109258879242937</v>
      </c>
      <c r="H167" s="5"/>
      <c r="I167" s="11"/>
      <c r="J167" s="5"/>
      <c r="L167" s="11"/>
      <c r="M167" s="11"/>
      <c r="N167" s="5">
        <v>20</v>
      </c>
    </row>
    <row r="168" spans="1:14" x14ac:dyDescent="0.2">
      <c r="A168">
        <v>2820030703</v>
      </c>
      <c r="B168" t="s">
        <v>216</v>
      </c>
      <c r="C168" s="4">
        <v>37825</v>
      </c>
      <c r="D168" s="5">
        <v>35</v>
      </c>
      <c r="E168" s="5"/>
      <c r="F168" s="3">
        <f t="shared" si="7"/>
        <v>10.668000000000001</v>
      </c>
      <c r="G168" s="3">
        <f t="shared" si="6"/>
        <v>25.887947582932149</v>
      </c>
      <c r="H168" s="5"/>
      <c r="I168" s="11">
        <v>0.24</v>
      </c>
      <c r="J168" s="5"/>
      <c r="K168" s="10">
        <f t="shared" ref="K168:K207" si="8">(9.81*(LN(I168)))+30.6</f>
        <v>16.599988551170171</v>
      </c>
      <c r="L168" s="11"/>
      <c r="M168" s="11"/>
      <c r="N168" s="5">
        <v>17</v>
      </c>
    </row>
    <row r="169" spans="1:14" x14ac:dyDescent="0.2">
      <c r="A169">
        <v>2820030704</v>
      </c>
      <c r="B169" t="s">
        <v>216</v>
      </c>
      <c r="C169" s="4">
        <v>37832</v>
      </c>
      <c r="D169" s="5">
        <v>34</v>
      </c>
      <c r="E169" s="5"/>
      <c r="F169" s="3">
        <f t="shared" si="7"/>
        <v>10.363200000000001</v>
      </c>
      <c r="G169" s="3">
        <f t="shared" si="6"/>
        <v>26.305657989275709</v>
      </c>
      <c r="H169" s="5"/>
      <c r="I169" s="11"/>
      <c r="J169" s="5"/>
      <c r="L169" s="11"/>
      <c r="M169" s="11"/>
      <c r="N169" s="5">
        <v>18</v>
      </c>
    </row>
    <row r="170" spans="1:14" x14ac:dyDescent="0.2">
      <c r="A170">
        <v>2820030801</v>
      </c>
      <c r="B170" t="s">
        <v>216</v>
      </c>
      <c r="C170" s="4">
        <v>37839</v>
      </c>
      <c r="D170" s="5">
        <v>25</v>
      </c>
      <c r="E170" s="5"/>
      <c r="F170" s="3">
        <f t="shared" si="7"/>
        <v>7.62</v>
      </c>
      <c r="G170" s="3">
        <f t="shared" si="6"/>
        <v>30.736512512643824</v>
      </c>
      <c r="H170" s="5"/>
      <c r="I170" s="11">
        <v>0.33</v>
      </c>
      <c r="J170" s="5"/>
      <c r="K170" s="10">
        <f t="shared" si="8"/>
        <v>19.724019653442994</v>
      </c>
      <c r="L170" s="11"/>
      <c r="M170" s="11"/>
      <c r="N170" s="5">
        <v>20</v>
      </c>
    </row>
    <row r="171" spans="1:14" x14ac:dyDescent="0.2">
      <c r="A171">
        <v>2820030802</v>
      </c>
      <c r="B171" t="s">
        <v>216</v>
      </c>
      <c r="C171" s="4">
        <v>37846</v>
      </c>
      <c r="D171" s="5">
        <v>32</v>
      </c>
      <c r="E171" s="5"/>
      <c r="F171" s="3">
        <f t="shared" si="7"/>
        <v>9.7536000000000005</v>
      </c>
      <c r="G171" s="3">
        <f t="shared" si="6"/>
        <v>27.179258789650532</v>
      </c>
      <c r="H171" s="5"/>
      <c r="I171" s="11"/>
      <c r="J171" s="5"/>
      <c r="L171" s="11"/>
      <c r="M171" s="11"/>
      <c r="N171" s="5">
        <v>20</v>
      </c>
    </row>
    <row r="172" spans="1:14" x14ac:dyDescent="0.2">
      <c r="A172">
        <v>2820030803</v>
      </c>
      <c r="B172" t="s">
        <v>216</v>
      </c>
      <c r="C172" s="4">
        <v>37853</v>
      </c>
      <c r="D172" s="5">
        <v>31</v>
      </c>
      <c r="E172" s="5"/>
      <c r="F172" s="3">
        <f t="shared" si="7"/>
        <v>9.4488000000000003</v>
      </c>
      <c r="G172" s="3">
        <f t="shared" si="6"/>
        <v>27.636757532363639</v>
      </c>
      <c r="H172" s="5"/>
      <c r="I172" s="11">
        <v>0.18</v>
      </c>
      <c r="J172" s="5"/>
      <c r="K172" s="10">
        <f t="shared" si="8"/>
        <v>13.777827420418202</v>
      </c>
      <c r="L172" s="11"/>
      <c r="M172" s="11"/>
      <c r="N172" s="5">
        <v>22</v>
      </c>
    </row>
    <row r="173" spans="1:14" x14ac:dyDescent="0.2">
      <c r="A173">
        <v>2820030804</v>
      </c>
      <c r="B173" t="s">
        <v>216</v>
      </c>
      <c r="C173" s="4">
        <v>37860</v>
      </c>
      <c r="D173" s="5">
        <v>27</v>
      </c>
      <c r="E173" s="5"/>
      <c r="F173" s="3">
        <f t="shared" si="7"/>
        <v>8.2295999999999996</v>
      </c>
      <c r="G173" s="3">
        <f t="shared" si="6"/>
        <v>29.627503909872214</v>
      </c>
      <c r="H173" s="5"/>
      <c r="I173" s="11"/>
      <c r="J173" s="5"/>
      <c r="L173" s="11"/>
      <c r="M173" s="11"/>
      <c r="N173" s="5">
        <v>21</v>
      </c>
    </row>
    <row r="174" spans="1:14" x14ac:dyDescent="0.2">
      <c r="A174">
        <v>2820030901</v>
      </c>
      <c r="B174" t="s">
        <v>216</v>
      </c>
      <c r="C174" s="4">
        <v>37876</v>
      </c>
      <c r="D174" s="5">
        <v>24</v>
      </c>
      <c r="F174" s="3">
        <f t="shared" si="7"/>
        <v>7.3152000000000008</v>
      </c>
      <c r="G174" s="3">
        <f t="shared" si="6"/>
        <v>31.324757453680697</v>
      </c>
      <c r="H174" s="5"/>
      <c r="I174" s="11">
        <v>0.24</v>
      </c>
      <c r="K174" s="10">
        <f t="shared" si="8"/>
        <v>16.599988551170171</v>
      </c>
      <c r="L174" s="11"/>
      <c r="M174" s="11" t="e">
        <f>AVERAGE(L174,H174)</f>
        <v>#DIV/0!</v>
      </c>
      <c r="N174" s="5">
        <v>20</v>
      </c>
    </row>
    <row r="175" spans="1:14" x14ac:dyDescent="0.2">
      <c r="A175">
        <v>2820040601</v>
      </c>
      <c r="B175" t="s">
        <v>216</v>
      </c>
      <c r="C175" s="2">
        <v>38154</v>
      </c>
      <c r="D175" s="3">
        <v>43</v>
      </c>
      <c r="F175" s="3">
        <f t="shared" si="7"/>
        <v>13.106400000000001</v>
      </c>
      <c r="G175" s="3">
        <f t="shared" si="6"/>
        <v>22.921619481850364</v>
      </c>
      <c r="I175" s="10">
        <v>0.3</v>
      </c>
      <c r="K175" s="10">
        <f t="shared" si="8"/>
        <v>18.78902678956257</v>
      </c>
      <c r="N175" s="3">
        <v>12</v>
      </c>
    </row>
    <row r="176" spans="1:14" x14ac:dyDescent="0.2">
      <c r="A176">
        <v>2820040602</v>
      </c>
      <c r="B176" t="s">
        <v>216</v>
      </c>
      <c r="C176" s="2">
        <v>38168</v>
      </c>
      <c r="D176" s="3">
        <v>33</v>
      </c>
      <c r="F176" s="3">
        <f t="shared" si="7"/>
        <v>10.058400000000001</v>
      </c>
      <c r="G176" s="3">
        <f t="shared" si="6"/>
        <v>26.735839188262617</v>
      </c>
      <c r="I176" s="10">
        <v>0.36</v>
      </c>
      <c r="K176" s="10">
        <f t="shared" si="8"/>
        <v>20.577601261711266</v>
      </c>
      <c r="N176" s="3">
        <v>15</v>
      </c>
    </row>
    <row r="177" spans="1:14" x14ac:dyDescent="0.2">
      <c r="A177">
        <v>2820040701</v>
      </c>
      <c r="B177" t="s">
        <v>216</v>
      </c>
      <c r="C177" s="2">
        <v>38176</v>
      </c>
      <c r="D177" s="3">
        <v>21</v>
      </c>
      <c r="F177" s="3">
        <f t="shared" si="7"/>
        <v>6.4008000000000003</v>
      </c>
      <c r="G177" s="3">
        <f t="shared" si="6"/>
        <v>33.248944821400073</v>
      </c>
      <c r="N177" s="3">
        <v>13</v>
      </c>
    </row>
    <row r="178" spans="1:14" x14ac:dyDescent="0.2">
      <c r="A178">
        <v>2820040702</v>
      </c>
      <c r="B178" t="s">
        <v>216</v>
      </c>
      <c r="C178" s="2">
        <v>38183</v>
      </c>
      <c r="D178" s="3">
        <v>16</v>
      </c>
      <c r="F178" s="3">
        <f t="shared" si="7"/>
        <v>4.8768000000000002</v>
      </c>
      <c r="G178" s="3">
        <f t="shared" si="6"/>
        <v>37.167509661519347</v>
      </c>
      <c r="N178" s="3">
        <v>15</v>
      </c>
    </row>
    <row r="179" spans="1:14" x14ac:dyDescent="0.2">
      <c r="A179">
        <v>2820040703</v>
      </c>
      <c r="B179" t="s">
        <v>216</v>
      </c>
      <c r="C179" s="2">
        <v>38189</v>
      </c>
      <c r="D179" s="3">
        <v>21</v>
      </c>
      <c r="F179" s="3">
        <f t="shared" si="7"/>
        <v>6.4008000000000003</v>
      </c>
      <c r="G179" s="3">
        <f t="shared" si="6"/>
        <v>33.248944821400073</v>
      </c>
      <c r="N179" s="3">
        <v>20</v>
      </c>
    </row>
    <row r="180" spans="1:14" x14ac:dyDescent="0.2">
      <c r="A180">
        <v>2820040704</v>
      </c>
      <c r="B180" t="s">
        <v>216</v>
      </c>
      <c r="C180" s="2">
        <v>38195</v>
      </c>
      <c r="D180" s="3">
        <v>19</v>
      </c>
      <c r="F180" s="3">
        <f t="shared" si="7"/>
        <v>5.7911999999999999</v>
      </c>
      <c r="G180" s="3">
        <f t="shared" si="6"/>
        <v>34.691147459206192</v>
      </c>
      <c r="I180" s="10">
        <v>0.24</v>
      </c>
      <c r="K180" s="10">
        <f t="shared" si="8"/>
        <v>16.599988551170171</v>
      </c>
      <c r="N180" s="3">
        <v>19</v>
      </c>
    </row>
    <row r="181" spans="1:14" x14ac:dyDescent="0.2">
      <c r="A181">
        <v>2820040801</v>
      </c>
      <c r="B181" t="s">
        <v>216</v>
      </c>
      <c r="C181" s="2">
        <v>38203</v>
      </c>
      <c r="D181" s="3">
        <v>30</v>
      </c>
      <c r="F181" s="3">
        <f t="shared" si="7"/>
        <v>9.1440000000000001</v>
      </c>
      <c r="G181" s="3">
        <f t="shared" si="6"/>
        <v>28.109258879242937</v>
      </c>
      <c r="N181" s="3">
        <v>20</v>
      </c>
    </row>
    <row r="182" spans="1:14" x14ac:dyDescent="0.2">
      <c r="A182">
        <v>2820040802</v>
      </c>
      <c r="B182" t="s">
        <v>216</v>
      </c>
      <c r="C182" s="2">
        <v>38225</v>
      </c>
      <c r="D182" s="3">
        <v>24</v>
      </c>
      <c r="F182" s="3">
        <f t="shared" si="7"/>
        <v>7.3152000000000008</v>
      </c>
      <c r="G182" s="3">
        <f t="shared" si="6"/>
        <v>31.324757453680697</v>
      </c>
      <c r="I182" s="10">
        <v>0.2</v>
      </c>
      <c r="K182" s="10">
        <f t="shared" si="8"/>
        <v>14.811414079021477</v>
      </c>
      <c r="N182" s="3">
        <v>19</v>
      </c>
    </row>
    <row r="183" spans="1:14" x14ac:dyDescent="0.2">
      <c r="A183">
        <v>2820040901</v>
      </c>
      <c r="B183" t="s">
        <v>216</v>
      </c>
      <c r="C183" s="2">
        <v>38232</v>
      </c>
      <c r="D183" s="3">
        <v>29</v>
      </c>
      <c r="F183" s="3">
        <f t="shared" si="7"/>
        <v>8.8391999999999999</v>
      </c>
      <c r="G183" s="3">
        <f t="shared" si="6"/>
        <v>28.597780238889502</v>
      </c>
      <c r="N183" s="3">
        <v>19</v>
      </c>
    </row>
    <row r="184" spans="1:14" x14ac:dyDescent="0.2">
      <c r="A184">
        <v>2820040902</v>
      </c>
      <c r="B184" t="s">
        <v>216</v>
      </c>
      <c r="C184" s="2">
        <v>38238</v>
      </c>
      <c r="D184" s="3">
        <v>19</v>
      </c>
      <c r="E184" s="3">
        <f>AVERAGE(D175:D182)</f>
        <v>25.875</v>
      </c>
      <c r="F184" s="3">
        <f t="shared" si="7"/>
        <v>5.7911999999999999</v>
      </c>
      <c r="G184" s="3">
        <f t="shared" si="6"/>
        <v>34.691147459206192</v>
      </c>
      <c r="H184" s="3">
        <f>AVERAGE(G175:G182)</f>
        <v>30.931002720820285</v>
      </c>
      <c r="I184" s="10">
        <v>1.1000000000000001</v>
      </c>
      <c r="J184" s="3">
        <f>AVERAGE(I175:I182)</f>
        <v>0.27499999999999997</v>
      </c>
      <c r="K184" s="10">
        <f t="shared" si="8"/>
        <v>31.534992863880429</v>
      </c>
      <c r="L184" s="3">
        <f>AVERAGE(K175:K182)</f>
        <v>17.69450767036637</v>
      </c>
      <c r="M184" s="10">
        <f>AVERAGE(L184,H184)</f>
        <v>24.312755195593326</v>
      </c>
      <c r="N184" s="3">
        <v>19</v>
      </c>
    </row>
    <row r="185" spans="1:14" x14ac:dyDescent="0.2">
      <c r="A185">
        <v>2820050601</v>
      </c>
      <c r="B185" t="s">
        <v>216</v>
      </c>
      <c r="C185" s="2">
        <v>38519</v>
      </c>
      <c r="D185" s="3">
        <v>17</v>
      </c>
      <c r="F185" s="3">
        <f t="shared" si="7"/>
        <v>5.1816000000000004</v>
      </c>
      <c r="G185" s="3">
        <f t="shared" si="6"/>
        <v>36.293908861144516</v>
      </c>
      <c r="H185" s="29"/>
      <c r="I185" s="30">
        <v>0.2</v>
      </c>
      <c r="K185" s="10">
        <f t="shared" si="8"/>
        <v>14.811414079021477</v>
      </c>
      <c r="N185" s="3">
        <v>15</v>
      </c>
    </row>
    <row r="186" spans="1:14" x14ac:dyDescent="0.2">
      <c r="A186">
        <v>2820050602</v>
      </c>
      <c r="B186" t="s">
        <v>216</v>
      </c>
      <c r="C186" s="2">
        <v>38525</v>
      </c>
      <c r="D186" s="3">
        <v>30</v>
      </c>
      <c r="F186" s="3">
        <f t="shared" si="7"/>
        <v>9.1440000000000001</v>
      </c>
      <c r="G186" s="3">
        <f t="shared" si="6"/>
        <v>28.109258879242937</v>
      </c>
      <c r="H186" s="29"/>
      <c r="I186" s="30"/>
      <c r="N186" s="3">
        <v>17</v>
      </c>
    </row>
    <row r="187" spans="1:14" x14ac:dyDescent="0.2">
      <c r="A187">
        <v>2820050603</v>
      </c>
      <c r="B187" t="s">
        <v>216</v>
      </c>
      <c r="C187" s="2">
        <v>38532</v>
      </c>
      <c r="D187" s="3">
        <v>17</v>
      </c>
      <c r="F187" s="3">
        <f t="shared" si="7"/>
        <v>5.1816000000000004</v>
      </c>
      <c r="G187" s="3">
        <f t="shared" si="6"/>
        <v>36.293908861144516</v>
      </c>
      <c r="H187" s="29"/>
      <c r="I187" s="30">
        <v>0.35</v>
      </c>
      <c r="K187" s="10">
        <f t="shared" si="8"/>
        <v>20.301244958667972</v>
      </c>
      <c r="N187" s="3">
        <v>18</v>
      </c>
    </row>
    <row r="188" spans="1:14" x14ac:dyDescent="0.2">
      <c r="A188">
        <v>2820050701</v>
      </c>
      <c r="B188" t="s">
        <v>216</v>
      </c>
      <c r="C188" s="2">
        <v>38539</v>
      </c>
      <c r="D188" s="3">
        <v>32</v>
      </c>
      <c r="F188" s="3">
        <f t="shared" si="7"/>
        <v>9.7536000000000005</v>
      </c>
      <c r="G188" s="3">
        <f t="shared" si="6"/>
        <v>27.179258789650532</v>
      </c>
      <c r="H188" s="29"/>
      <c r="I188" s="30"/>
      <c r="N188" s="3">
        <v>18</v>
      </c>
    </row>
    <row r="189" spans="1:14" x14ac:dyDescent="0.2">
      <c r="A189">
        <v>2820050702</v>
      </c>
      <c r="B189" t="s">
        <v>216</v>
      </c>
      <c r="C189" s="2">
        <v>38546</v>
      </c>
      <c r="D189" s="3">
        <v>33</v>
      </c>
      <c r="F189" s="3">
        <f t="shared" si="7"/>
        <v>10.058400000000001</v>
      </c>
      <c r="G189" s="3">
        <f t="shared" si="6"/>
        <v>26.735839188262617</v>
      </c>
      <c r="H189" s="29"/>
      <c r="I189" s="30">
        <v>0.21</v>
      </c>
      <c r="K189" s="10">
        <f t="shared" si="8"/>
        <v>15.290045589523604</v>
      </c>
      <c r="N189" s="3">
        <v>21</v>
      </c>
    </row>
    <row r="190" spans="1:14" x14ac:dyDescent="0.2">
      <c r="A190">
        <v>2820050703</v>
      </c>
      <c r="B190" t="s">
        <v>216</v>
      </c>
      <c r="C190" s="2">
        <v>38553</v>
      </c>
      <c r="D190" s="3">
        <v>36</v>
      </c>
      <c r="F190" s="3">
        <f t="shared" si="7"/>
        <v>10.972800000000001</v>
      </c>
      <c r="G190" s="3">
        <f t="shared" si="6"/>
        <v>25.482005245842053</v>
      </c>
      <c r="H190" s="29"/>
      <c r="I190" s="30"/>
      <c r="N190" s="3">
        <v>22</v>
      </c>
    </row>
    <row r="191" spans="1:14" x14ac:dyDescent="0.2">
      <c r="A191">
        <v>2820050704</v>
      </c>
      <c r="B191" t="s">
        <v>216</v>
      </c>
      <c r="C191" s="2">
        <v>38560</v>
      </c>
      <c r="D191" s="3">
        <v>31</v>
      </c>
      <c r="F191" s="3">
        <f t="shared" si="7"/>
        <v>9.4488000000000003</v>
      </c>
      <c r="G191" s="3">
        <f t="shared" si="6"/>
        <v>27.636757532363639</v>
      </c>
      <c r="H191" s="29"/>
      <c r="I191" s="30">
        <v>0.3</v>
      </c>
      <c r="K191" s="10">
        <f t="shared" si="8"/>
        <v>18.78902678956257</v>
      </c>
      <c r="N191" s="3">
        <v>21</v>
      </c>
    </row>
    <row r="192" spans="1:14" x14ac:dyDescent="0.2">
      <c r="A192">
        <v>2820050801</v>
      </c>
      <c r="B192" t="s">
        <v>216</v>
      </c>
      <c r="C192" s="2">
        <v>38567</v>
      </c>
      <c r="D192" s="3">
        <v>31</v>
      </c>
      <c r="F192" s="3">
        <f t="shared" si="7"/>
        <v>9.4488000000000003</v>
      </c>
      <c r="G192" s="3">
        <f t="shared" si="6"/>
        <v>27.636757532363639</v>
      </c>
      <c r="H192" s="29"/>
      <c r="I192" s="30"/>
      <c r="N192" s="3">
        <v>22</v>
      </c>
    </row>
    <row r="193" spans="1:16" x14ac:dyDescent="0.2">
      <c r="A193">
        <v>2820050802</v>
      </c>
      <c r="B193" t="s">
        <v>216</v>
      </c>
      <c r="C193" s="2">
        <v>38574</v>
      </c>
      <c r="D193" s="3">
        <v>20</v>
      </c>
      <c r="F193" s="3">
        <f t="shared" si="7"/>
        <v>6.0960000000000001</v>
      </c>
      <c r="G193" s="3">
        <f t="shared" si="6"/>
        <v>33.952011087081587</v>
      </c>
      <c r="H193" s="29"/>
      <c r="I193" s="30">
        <v>0.38</v>
      </c>
      <c r="K193" s="10">
        <f t="shared" si="8"/>
        <v>21.108000702372671</v>
      </c>
      <c r="N193" s="3">
        <v>22</v>
      </c>
    </row>
    <row r="194" spans="1:16" x14ac:dyDescent="0.2">
      <c r="A194">
        <v>2820050803</v>
      </c>
      <c r="B194" t="s">
        <v>216</v>
      </c>
      <c r="C194" s="2">
        <v>38581</v>
      </c>
      <c r="D194" s="3">
        <v>27</v>
      </c>
      <c r="F194" s="3">
        <f t="shared" si="7"/>
        <v>8.2295999999999996</v>
      </c>
      <c r="G194" s="3">
        <f t="shared" si="6"/>
        <v>29.627503909872214</v>
      </c>
      <c r="H194" s="29"/>
      <c r="I194" s="30"/>
      <c r="N194" s="3">
        <v>21</v>
      </c>
    </row>
    <row r="195" spans="1:16" x14ac:dyDescent="0.2">
      <c r="A195">
        <v>2820050804</v>
      </c>
      <c r="B195" t="s">
        <v>216</v>
      </c>
      <c r="C195" s="2">
        <v>38588</v>
      </c>
      <c r="D195" s="3">
        <v>33</v>
      </c>
      <c r="E195" s="3">
        <f>AVERAGE(D185:D195)</f>
        <v>27.90909090909091</v>
      </c>
      <c r="F195" s="3">
        <f t="shared" si="7"/>
        <v>10.058400000000001</v>
      </c>
      <c r="G195" s="3">
        <f t="shared" si="6"/>
        <v>26.735839188262617</v>
      </c>
      <c r="H195" s="3">
        <f>AVERAGE(G185:G195)</f>
        <v>29.607549915930079</v>
      </c>
      <c r="I195" s="30">
        <v>0.34</v>
      </c>
      <c r="J195" s="3">
        <f>AVERAGE(I185:I195)</f>
        <v>0.29666666666666669</v>
      </c>
      <c r="K195" s="10">
        <f t="shared" si="8"/>
        <v>20.016877221941371</v>
      </c>
      <c r="L195" s="3">
        <f>AVERAGE(K185:K195)</f>
        <v>18.386101556848278</v>
      </c>
      <c r="M195" s="10">
        <f>AVERAGE(L195,H195)</f>
        <v>23.996825736389177</v>
      </c>
      <c r="N195" s="3">
        <v>20</v>
      </c>
    </row>
    <row r="196" spans="1:16" x14ac:dyDescent="0.2">
      <c r="A196">
        <v>2820060601</v>
      </c>
      <c r="B196" t="s">
        <v>216</v>
      </c>
      <c r="C196" s="2">
        <v>38876</v>
      </c>
      <c r="D196" s="3">
        <v>20</v>
      </c>
      <c r="F196" s="3">
        <f t="shared" si="7"/>
        <v>6.0960000000000001</v>
      </c>
      <c r="G196" s="3">
        <f t="shared" si="6"/>
        <v>33.952011087081587</v>
      </c>
      <c r="I196">
        <v>0.54</v>
      </c>
      <c r="K196" s="10">
        <f t="shared" si="8"/>
        <v>24.555213972252357</v>
      </c>
      <c r="N196" s="3">
        <v>15</v>
      </c>
      <c r="P196" t="s">
        <v>452</v>
      </c>
    </row>
    <row r="197" spans="1:16" x14ac:dyDescent="0.2">
      <c r="A197">
        <v>2820060602</v>
      </c>
      <c r="B197" t="s">
        <v>216</v>
      </c>
      <c r="C197" s="2">
        <v>38882</v>
      </c>
      <c r="D197" s="3">
        <v>41</v>
      </c>
      <c r="F197" s="3">
        <f t="shared" si="7"/>
        <v>12.4968</v>
      </c>
      <c r="G197" s="3">
        <f t="shared" si="6"/>
        <v>23.607939667785516</v>
      </c>
      <c r="N197" s="3">
        <v>15</v>
      </c>
      <c r="P197" t="s">
        <v>453</v>
      </c>
    </row>
    <row r="198" spans="1:16" x14ac:dyDescent="0.2">
      <c r="A198">
        <v>2820060603</v>
      </c>
      <c r="B198" t="s">
        <v>216</v>
      </c>
      <c r="C198" s="2">
        <v>38889</v>
      </c>
      <c r="D198" s="3">
        <v>24</v>
      </c>
      <c r="F198" s="3">
        <f t="shared" si="7"/>
        <v>7.3152000000000008</v>
      </c>
      <c r="G198" s="3">
        <f t="shared" si="6"/>
        <v>31.324757453680697</v>
      </c>
      <c r="I198">
        <v>0.2</v>
      </c>
      <c r="K198" s="10">
        <f t="shared" si="8"/>
        <v>14.811414079021477</v>
      </c>
      <c r="N198" s="3">
        <v>15</v>
      </c>
      <c r="P198" t="s">
        <v>454</v>
      </c>
    </row>
    <row r="199" spans="1:16" x14ac:dyDescent="0.2">
      <c r="A199">
        <v>2820060604</v>
      </c>
      <c r="B199" t="s">
        <v>216</v>
      </c>
      <c r="C199" s="2">
        <v>38896</v>
      </c>
      <c r="D199" s="3">
        <v>41</v>
      </c>
      <c r="F199" s="3">
        <f t="shared" si="7"/>
        <v>12.4968</v>
      </c>
      <c r="G199" s="3">
        <f t="shared" si="6"/>
        <v>23.607939667785516</v>
      </c>
      <c r="N199" s="3">
        <v>17</v>
      </c>
      <c r="P199" t="s">
        <v>455</v>
      </c>
    </row>
    <row r="200" spans="1:16" x14ac:dyDescent="0.2">
      <c r="A200">
        <v>2820060701</v>
      </c>
      <c r="B200" t="s">
        <v>216</v>
      </c>
      <c r="C200" s="2">
        <v>38904</v>
      </c>
      <c r="D200" s="3">
        <v>31</v>
      </c>
      <c r="F200" s="3">
        <f t="shared" si="7"/>
        <v>9.4488000000000003</v>
      </c>
      <c r="G200" s="3">
        <f t="shared" si="6"/>
        <v>27.636757532363639</v>
      </c>
      <c r="I200">
        <v>0.03</v>
      </c>
      <c r="K200" s="10">
        <f t="shared" si="8"/>
        <v>-3.7993329727090241</v>
      </c>
      <c r="N200" s="3">
        <v>17</v>
      </c>
      <c r="P200" t="s">
        <v>456</v>
      </c>
    </row>
    <row r="201" spans="1:16" x14ac:dyDescent="0.2">
      <c r="A201">
        <v>2820060702</v>
      </c>
      <c r="B201" t="s">
        <v>216</v>
      </c>
      <c r="C201" s="2">
        <v>38911</v>
      </c>
      <c r="D201" s="3">
        <v>36</v>
      </c>
      <c r="F201" s="3">
        <f t="shared" si="7"/>
        <v>10.972800000000001</v>
      </c>
      <c r="G201" s="3">
        <f t="shared" si="6"/>
        <v>25.482005245842053</v>
      </c>
      <c r="N201" s="3">
        <v>20</v>
      </c>
      <c r="P201" t="s">
        <v>457</v>
      </c>
    </row>
    <row r="202" spans="1:16" x14ac:dyDescent="0.2">
      <c r="A202">
        <v>2820060703</v>
      </c>
      <c r="B202" t="s">
        <v>216</v>
      </c>
      <c r="C202" s="2">
        <v>38917</v>
      </c>
      <c r="D202" s="3">
        <v>30</v>
      </c>
      <c r="F202" s="3">
        <f t="shared" si="7"/>
        <v>9.1440000000000001</v>
      </c>
      <c r="G202" s="3">
        <f t="shared" si="6"/>
        <v>28.109258879242937</v>
      </c>
      <c r="I202">
        <v>0.38</v>
      </c>
      <c r="K202" s="10">
        <f t="shared" si="8"/>
        <v>21.108000702372671</v>
      </c>
      <c r="N202" s="3">
        <v>20</v>
      </c>
      <c r="P202" t="s">
        <v>458</v>
      </c>
    </row>
    <row r="203" spans="1:16" x14ac:dyDescent="0.2">
      <c r="A203">
        <v>2820060704</v>
      </c>
      <c r="B203" t="s">
        <v>216</v>
      </c>
      <c r="C203" s="2">
        <v>38926</v>
      </c>
      <c r="D203" s="3">
        <v>30</v>
      </c>
      <c r="F203" s="3">
        <f t="shared" si="7"/>
        <v>9.1440000000000001</v>
      </c>
      <c r="G203" s="3">
        <f t="shared" si="6"/>
        <v>28.109258879242937</v>
      </c>
      <c r="N203" s="3">
        <v>22</v>
      </c>
      <c r="P203" t="s">
        <v>458</v>
      </c>
    </row>
    <row r="204" spans="1:16" x14ac:dyDescent="0.2">
      <c r="A204">
        <v>2820060801</v>
      </c>
      <c r="B204" t="s">
        <v>216</v>
      </c>
      <c r="C204" s="2">
        <v>38933</v>
      </c>
      <c r="D204" s="3">
        <v>24</v>
      </c>
      <c r="F204" s="3">
        <f t="shared" si="7"/>
        <v>7.3152000000000008</v>
      </c>
      <c r="G204" s="3">
        <f t="shared" si="6"/>
        <v>31.324757453680697</v>
      </c>
      <c r="I204">
        <v>1.1599999999999999</v>
      </c>
      <c r="K204" s="10">
        <f t="shared" si="8"/>
        <v>32.056000250210261</v>
      </c>
      <c r="N204" s="3">
        <v>22</v>
      </c>
      <c r="P204" t="s">
        <v>459</v>
      </c>
    </row>
    <row r="205" spans="1:16" x14ac:dyDescent="0.2">
      <c r="A205">
        <v>2820060802</v>
      </c>
      <c r="B205" t="s">
        <v>216</v>
      </c>
      <c r="C205" s="2">
        <v>38939</v>
      </c>
      <c r="D205" s="3">
        <v>15</v>
      </c>
      <c r="F205" s="3">
        <f t="shared" si="7"/>
        <v>4.5720000000000001</v>
      </c>
      <c r="G205" s="3">
        <f t="shared" si="6"/>
        <v>38.097509751111744</v>
      </c>
      <c r="N205" s="3">
        <v>22</v>
      </c>
      <c r="P205" t="s">
        <v>460</v>
      </c>
    </row>
    <row r="206" spans="1:16" x14ac:dyDescent="0.2">
      <c r="A206">
        <v>2820060803</v>
      </c>
      <c r="B206" t="s">
        <v>216</v>
      </c>
      <c r="C206" s="2">
        <v>38944</v>
      </c>
      <c r="D206" s="3">
        <v>31</v>
      </c>
      <c r="E206" s="3">
        <f>AVERAGE(D196:D206)</f>
        <v>29.363636363636363</v>
      </c>
      <c r="F206" s="3">
        <f t="shared" si="7"/>
        <v>9.4488000000000003</v>
      </c>
      <c r="G206" s="3">
        <f t="shared" si="6"/>
        <v>27.636757532363639</v>
      </c>
      <c r="H206" s="3">
        <f>AVERAGE(G196:G206)</f>
        <v>28.989904831834625</v>
      </c>
      <c r="I206">
        <v>0.4</v>
      </c>
      <c r="J206" s="3">
        <f>AVERAGE(I196:I206)</f>
        <v>0.45166666666666661</v>
      </c>
      <c r="K206" s="10">
        <f t="shared" si="8"/>
        <v>21.611187920314542</v>
      </c>
      <c r="L206" s="3">
        <f>AVERAGE(K196:K206)</f>
        <v>18.390413991910378</v>
      </c>
      <c r="M206" s="10">
        <f>AVERAGE(L206,H206)</f>
        <v>23.6901594118725</v>
      </c>
      <c r="N206" s="3">
        <v>21</v>
      </c>
      <c r="P206" t="s">
        <v>461</v>
      </c>
    </row>
    <row r="207" spans="1:16" x14ac:dyDescent="0.2">
      <c r="A207">
        <v>2820080601</v>
      </c>
      <c r="B207" t="s">
        <v>216</v>
      </c>
      <c r="C207" s="2">
        <v>39601</v>
      </c>
      <c r="D207" s="3">
        <v>16</v>
      </c>
      <c r="F207" s="3">
        <f t="shared" si="7"/>
        <v>4.8768000000000002</v>
      </c>
      <c r="G207" s="3">
        <f t="shared" si="6"/>
        <v>37.167509661519347</v>
      </c>
      <c r="I207">
        <v>0.57999999999999996</v>
      </c>
      <c r="K207" s="10">
        <f t="shared" si="8"/>
        <v>25.256226408917197</v>
      </c>
      <c r="N207" s="3">
        <v>12</v>
      </c>
      <c r="P207" t="s">
        <v>717</v>
      </c>
    </row>
    <row r="208" spans="1:16" x14ac:dyDescent="0.2">
      <c r="A208">
        <v>2820080602</v>
      </c>
      <c r="B208" t="s">
        <v>216</v>
      </c>
      <c r="C208" s="2">
        <v>39619</v>
      </c>
      <c r="D208" s="3">
        <v>23</v>
      </c>
      <c r="F208" s="3">
        <f t="shared" si="7"/>
        <v>7.0104000000000006</v>
      </c>
      <c r="G208" s="3">
        <f t="shared" si="6"/>
        <v>31.938041497455547</v>
      </c>
      <c r="N208" s="3">
        <v>14.44444</v>
      </c>
      <c r="P208" t="s">
        <v>420</v>
      </c>
    </row>
    <row r="209" spans="1:16" x14ac:dyDescent="0.2">
      <c r="A209">
        <v>2820080701</v>
      </c>
      <c r="B209" t="s">
        <v>216</v>
      </c>
      <c r="C209" s="2">
        <v>39626</v>
      </c>
      <c r="D209" s="3">
        <v>30</v>
      </c>
      <c r="F209" s="3">
        <f t="shared" si="7"/>
        <v>9.1440000000000001</v>
      </c>
      <c r="G209" s="3">
        <f t="shared" si="6"/>
        <v>28.109258879242937</v>
      </c>
      <c r="N209" s="3">
        <v>16</v>
      </c>
      <c r="P209" t="s">
        <v>939</v>
      </c>
    </row>
    <row r="210" spans="1:16" x14ac:dyDescent="0.2">
      <c r="A210">
        <v>2820080702</v>
      </c>
      <c r="B210" t="s">
        <v>216</v>
      </c>
      <c r="C210" s="2">
        <v>39639</v>
      </c>
      <c r="D210" s="3">
        <v>32</v>
      </c>
      <c r="F210" s="3">
        <f t="shared" si="7"/>
        <v>9.7536000000000005</v>
      </c>
      <c r="G210" s="3">
        <f t="shared" si="6"/>
        <v>27.179258789650532</v>
      </c>
      <c r="I210">
        <v>0.44</v>
      </c>
      <c r="K210" s="10">
        <f>(9.81*(LN(I210)))+30.6</f>
        <v>22.546180784194966</v>
      </c>
      <c r="N210" s="3">
        <v>17</v>
      </c>
      <c r="P210" t="s">
        <v>420</v>
      </c>
    </row>
    <row r="211" spans="1:16" x14ac:dyDescent="0.2">
      <c r="A211">
        <v>2820860703</v>
      </c>
      <c r="B211" t="s">
        <v>216</v>
      </c>
      <c r="C211" s="2">
        <v>39646</v>
      </c>
      <c r="D211" s="3">
        <v>20</v>
      </c>
      <c r="F211" s="3">
        <f t="shared" si="7"/>
        <v>6.0960000000000001</v>
      </c>
      <c r="G211" s="3">
        <f t="shared" si="6"/>
        <v>33.952011087081587</v>
      </c>
      <c r="I211">
        <v>0.47</v>
      </c>
      <c r="K211" s="10">
        <f>(9.81*(LN(I211)))+30.6</f>
        <v>23.1932284482325</v>
      </c>
      <c r="N211" s="3">
        <v>19</v>
      </c>
      <c r="P211" t="s">
        <v>420</v>
      </c>
    </row>
    <row r="212" spans="1:16" x14ac:dyDescent="0.2">
      <c r="A212">
        <v>2820860704</v>
      </c>
      <c r="B212" t="s">
        <v>216</v>
      </c>
      <c r="C212" s="2">
        <v>39658</v>
      </c>
      <c r="D212" s="3">
        <v>29</v>
      </c>
      <c r="F212" s="3">
        <f t="shared" si="7"/>
        <v>8.8391999999999999</v>
      </c>
      <c r="G212" s="3">
        <f t="shared" si="6"/>
        <v>28.597780238889502</v>
      </c>
      <c r="N212" s="3">
        <v>18</v>
      </c>
      <c r="P212" t="s">
        <v>940</v>
      </c>
    </row>
    <row r="213" spans="1:16" x14ac:dyDescent="0.2">
      <c r="A213">
        <v>2820080801</v>
      </c>
      <c r="B213" t="s">
        <v>216</v>
      </c>
      <c r="C213" s="2">
        <v>39667</v>
      </c>
      <c r="D213" s="3">
        <v>26</v>
      </c>
      <c r="F213" s="3">
        <f t="shared" si="7"/>
        <v>7.9248000000000003</v>
      </c>
      <c r="G213" s="3">
        <f t="shared" si="6"/>
        <v>30.171342036105038</v>
      </c>
      <c r="I213">
        <v>0.47</v>
      </c>
      <c r="K213" s="10">
        <f>(9.81*(LN(I213)))+30.6</f>
        <v>23.1932284482325</v>
      </c>
      <c r="N213" s="3">
        <v>22</v>
      </c>
      <c r="P213" t="s">
        <v>941</v>
      </c>
    </row>
    <row r="214" spans="1:16" x14ac:dyDescent="0.2">
      <c r="A214">
        <v>2820080802</v>
      </c>
      <c r="B214" t="s">
        <v>216</v>
      </c>
      <c r="C214" s="2">
        <v>39675</v>
      </c>
      <c r="D214" s="3">
        <v>33</v>
      </c>
      <c r="F214" s="3">
        <f t="shared" si="7"/>
        <v>10.058400000000001</v>
      </c>
      <c r="G214" s="3">
        <f t="shared" si="6"/>
        <v>26.735839188262617</v>
      </c>
      <c r="N214" s="3">
        <v>20</v>
      </c>
      <c r="P214" t="s">
        <v>699</v>
      </c>
    </row>
    <row r="215" spans="1:16" x14ac:dyDescent="0.2">
      <c r="A215">
        <v>2820080803</v>
      </c>
      <c r="B215" t="s">
        <v>216</v>
      </c>
      <c r="C215" s="2">
        <v>39682</v>
      </c>
      <c r="D215" s="3">
        <v>22</v>
      </c>
      <c r="F215" s="3">
        <f t="shared" si="7"/>
        <v>6.7056000000000004</v>
      </c>
      <c r="G215" s="3">
        <f t="shared" si="6"/>
        <v>32.57859139610126</v>
      </c>
      <c r="I215">
        <v>0.14000000000000001</v>
      </c>
      <c r="K215" s="10">
        <f>(9.81*(LN(I215)))+30.6</f>
        <v>11.312432878982513</v>
      </c>
      <c r="N215" s="3">
        <v>20</v>
      </c>
      <c r="P215" t="s">
        <v>699</v>
      </c>
    </row>
    <row r="216" spans="1:16" x14ac:dyDescent="0.2">
      <c r="A216">
        <v>2820080804</v>
      </c>
      <c r="B216" t="s">
        <v>216</v>
      </c>
      <c r="C216" s="2">
        <v>39689</v>
      </c>
      <c r="D216" s="3">
        <v>24</v>
      </c>
      <c r="F216" s="3">
        <f t="shared" si="7"/>
        <v>7.3152000000000008</v>
      </c>
      <c r="G216" s="3">
        <f t="shared" si="6"/>
        <v>31.324757453680697</v>
      </c>
      <c r="N216" s="3">
        <v>20</v>
      </c>
      <c r="P216" t="s">
        <v>717</v>
      </c>
    </row>
    <row r="217" spans="1:16" x14ac:dyDescent="0.2">
      <c r="A217">
        <v>2820080901</v>
      </c>
      <c r="B217" t="s">
        <v>216</v>
      </c>
      <c r="C217" s="2">
        <v>39709</v>
      </c>
      <c r="D217" s="3">
        <v>27</v>
      </c>
      <c r="E217" s="3">
        <f>AVERAGE(D207:D216)</f>
        <v>25.5</v>
      </c>
      <c r="F217" s="3">
        <f t="shared" si="7"/>
        <v>8.2295999999999996</v>
      </c>
      <c r="G217" s="3">
        <f t="shared" si="6"/>
        <v>29.627503909872214</v>
      </c>
      <c r="H217" s="3">
        <f>AVERAGE(G207:G216)</f>
        <v>30.775439022798906</v>
      </c>
      <c r="I217">
        <v>0.85</v>
      </c>
      <c r="J217" s="3">
        <f>AVERAGE(I207:I216)</f>
        <v>0.42000000000000004</v>
      </c>
      <c r="K217" s="10">
        <f>(9.81*(LN(I217)))+30.6</f>
        <v>29.00568930162683</v>
      </c>
      <c r="L217" s="3">
        <f>AVERAGE(K207:K216)</f>
        <v>21.100259393711934</v>
      </c>
      <c r="M217" s="10">
        <f>AVERAGE(L217,H217)</f>
        <v>25.937849208255422</v>
      </c>
      <c r="N217" s="3">
        <v>16</v>
      </c>
      <c r="P217" t="s">
        <v>420</v>
      </c>
    </row>
    <row r="218" spans="1:16" x14ac:dyDescent="0.2">
      <c r="A218">
        <v>2820090501</v>
      </c>
      <c r="B218" t="s">
        <v>216</v>
      </c>
      <c r="C218" s="2">
        <v>39938</v>
      </c>
      <c r="D218" s="3">
        <v>50</v>
      </c>
      <c r="F218" s="3">
        <f t="shared" si="7"/>
        <v>15.24</v>
      </c>
      <c r="G218" s="3">
        <f t="shared" si="6"/>
        <v>20.748261640775013</v>
      </c>
      <c r="H218" s="2"/>
      <c r="I218">
        <v>7.0000000000000007E-2</v>
      </c>
      <c r="K218" s="10">
        <f>(9.81*(LN(I218)))+30.6</f>
        <v>4.5126590376894491</v>
      </c>
      <c r="N218" s="3">
        <v>3</v>
      </c>
      <c r="P218" t="s">
        <v>1159</v>
      </c>
    </row>
    <row r="219" spans="1:16" x14ac:dyDescent="0.2">
      <c r="A219">
        <v>2820090601</v>
      </c>
      <c r="B219" t="s">
        <v>216</v>
      </c>
      <c r="C219" s="2">
        <v>39975</v>
      </c>
      <c r="D219" s="3">
        <v>40</v>
      </c>
      <c r="F219" s="3">
        <f t="shared" si="7"/>
        <v>12.192</v>
      </c>
      <c r="G219" s="3">
        <f t="shared" si="6"/>
        <v>23.963760215212773</v>
      </c>
      <c r="H219" s="2"/>
      <c r="I219">
        <v>0.15</v>
      </c>
      <c r="K219" s="10">
        <f>(9.81*(LN(I219)))+30.6</f>
        <v>11.989252948269506</v>
      </c>
      <c r="N219" s="3">
        <v>8</v>
      </c>
      <c r="P219" t="s">
        <v>771</v>
      </c>
    </row>
    <row r="220" spans="1:16" x14ac:dyDescent="0.2">
      <c r="A220">
        <v>2820090602</v>
      </c>
      <c r="B220" t="s">
        <v>216</v>
      </c>
      <c r="C220" s="2">
        <v>39982</v>
      </c>
      <c r="D220" s="3">
        <v>34.5</v>
      </c>
      <c r="F220" s="3">
        <f t="shared" si="7"/>
        <v>10.515600000000001</v>
      </c>
      <c r="G220" s="3">
        <f t="shared" si="6"/>
        <v>26.095289289616893</v>
      </c>
      <c r="H220" s="2"/>
      <c r="I220">
        <v>0.17</v>
      </c>
      <c r="K220" s="10">
        <f>(9.81*(LN(I220)))+30.6</f>
        <v>13.217103380648304</v>
      </c>
      <c r="N220" s="3">
        <v>12</v>
      </c>
      <c r="P220" t="s">
        <v>1160</v>
      </c>
    </row>
    <row r="221" spans="1:16" x14ac:dyDescent="0.2">
      <c r="A221">
        <v>2820090603</v>
      </c>
      <c r="B221" t="s">
        <v>216</v>
      </c>
      <c r="C221" s="2">
        <v>39989</v>
      </c>
      <c r="D221" s="3">
        <v>32</v>
      </c>
      <c r="F221" s="3">
        <f t="shared" si="7"/>
        <v>9.7536000000000005</v>
      </c>
      <c r="G221" s="3">
        <f t="shared" si="6"/>
        <v>27.179258789650532</v>
      </c>
      <c r="H221" s="2"/>
      <c r="N221" s="3">
        <v>18</v>
      </c>
      <c r="P221" t="s">
        <v>1161</v>
      </c>
    </row>
    <row r="222" spans="1:16" x14ac:dyDescent="0.2">
      <c r="A222">
        <v>2820090701</v>
      </c>
      <c r="B222" t="s">
        <v>216</v>
      </c>
      <c r="C222" s="2">
        <v>40011</v>
      </c>
      <c r="D222" s="3">
        <v>19</v>
      </c>
      <c r="F222" s="3">
        <f t="shared" si="7"/>
        <v>5.7911999999999999</v>
      </c>
      <c r="G222" s="3">
        <f t="shared" si="6"/>
        <v>34.691147459206192</v>
      </c>
      <c r="H222" s="2"/>
      <c r="I222">
        <v>0.5</v>
      </c>
      <c r="K222" s="10">
        <f>(9.81*(LN(I222)))+30.6</f>
        <v>23.800226158706938</v>
      </c>
      <c r="N222" s="3">
        <v>19</v>
      </c>
      <c r="P222" t="s">
        <v>1162</v>
      </c>
    </row>
    <row r="223" spans="1:16" x14ac:dyDescent="0.2">
      <c r="A223">
        <v>2820090702</v>
      </c>
      <c r="B223" t="s">
        <v>216</v>
      </c>
      <c r="C223" s="2">
        <v>40017</v>
      </c>
      <c r="D223" s="3">
        <v>25</v>
      </c>
      <c r="F223" s="3">
        <f t="shared" si="7"/>
        <v>7.62</v>
      </c>
      <c r="G223" s="3">
        <f t="shared" si="6"/>
        <v>30.736512512643824</v>
      </c>
      <c r="H223" s="2"/>
      <c r="N223" s="3">
        <v>19</v>
      </c>
      <c r="P223" t="s">
        <v>1160</v>
      </c>
    </row>
    <row r="224" spans="1:16" x14ac:dyDescent="0.2">
      <c r="A224">
        <v>2820090801</v>
      </c>
      <c r="B224" t="s">
        <v>216</v>
      </c>
      <c r="C224" s="2">
        <v>40032</v>
      </c>
      <c r="D224" s="3">
        <v>38</v>
      </c>
      <c r="F224" s="3">
        <f t="shared" si="7"/>
        <v>11.5824</v>
      </c>
      <c r="G224" s="3">
        <f t="shared" si="6"/>
        <v>24.702896587337378</v>
      </c>
      <c r="I224">
        <v>0.47</v>
      </c>
      <c r="K224" s="10">
        <f>(9.81*(LN(I224)))+30.6</f>
        <v>23.1932284482325</v>
      </c>
      <c r="N224" s="3">
        <v>19</v>
      </c>
      <c r="P224" t="s">
        <v>1163</v>
      </c>
    </row>
    <row r="225" spans="1:20" x14ac:dyDescent="0.2">
      <c r="A225">
        <v>2820090802</v>
      </c>
      <c r="B225" t="s">
        <v>216</v>
      </c>
      <c r="C225" s="2">
        <v>40038</v>
      </c>
      <c r="D225" s="3">
        <v>26.5</v>
      </c>
      <c r="F225" s="3">
        <f t="shared" si="7"/>
        <v>8.0772000000000013</v>
      </c>
      <c r="G225" s="3">
        <f t="shared" si="6"/>
        <v>29.89685754657733</v>
      </c>
      <c r="N225" s="3">
        <v>20</v>
      </c>
      <c r="P225" t="s">
        <v>771</v>
      </c>
    </row>
    <row r="226" spans="1:20" x14ac:dyDescent="0.2">
      <c r="A226">
        <v>2820090901</v>
      </c>
      <c r="B226" t="s">
        <v>216</v>
      </c>
      <c r="C226" s="2">
        <v>40059</v>
      </c>
      <c r="D226" s="3">
        <v>23</v>
      </c>
      <c r="E226" s="3">
        <f>AVERAGE(D219:D225)</f>
        <v>30.714285714285715</v>
      </c>
      <c r="F226" s="3">
        <f t="shared" si="7"/>
        <v>7.0104000000000006</v>
      </c>
      <c r="G226" s="3">
        <f t="shared" si="6"/>
        <v>31.938041497455547</v>
      </c>
      <c r="H226" s="3">
        <f>AVERAGE(G219:G225)</f>
        <v>28.180817485749269</v>
      </c>
      <c r="I226">
        <v>0.68</v>
      </c>
      <c r="J226" s="3">
        <f>AVERAGE(I219:I225)</f>
        <v>0.32250000000000001</v>
      </c>
      <c r="K226" s="10">
        <f>(9.81*(LN(I226)))+30.6</f>
        <v>26.816651063234431</v>
      </c>
      <c r="L226" s="3">
        <f>AVERAGE(K219:K225)</f>
        <v>18.049952733964311</v>
      </c>
      <c r="M226" s="10">
        <f>AVERAGE(L226,H226)</f>
        <v>23.115385109856788</v>
      </c>
      <c r="N226" s="3">
        <v>18</v>
      </c>
      <c r="P226" t="s">
        <v>1164</v>
      </c>
    </row>
    <row r="227" spans="1:20" x14ac:dyDescent="0.2">
      <c r="A227">
        <v>2820100601</v>
      </c>
      <c r="B227" t="s">
        <v>216</v>
      </c>
      <c r="C227" s="2">
        <v>40346</v>
      </c>
      <c r="D227" s="3">
        <v>41</v>
      </c>
      <c r="F227" s="3">
        <f t="shared" si="7"/>
        <v>12.4968</v>
      </c>
      <c r="G227" s="3">
        <f t="shared" si="6"/>
        <v>23.607939667785516</v>
      </c>
      <c r="I227" s="10">
        <v>0.05</v>
      </c>
      <c r="K227" s="10">
        <f>(9.81*(LN(I227)))+30.6</f>
        <v>1.2118663964353509</v>
      </c>
      <c r="O227">
        <v>22.2</v>
      </c>
      <c r="P227" t="s">
        <v>420</v>
      </c>
    </row>
    <row r="228" spans="1:20" x14ac:dyDescent="0.2">
      <c r="A228">
        <v>2820100602</v>
      </c>
      <c r="B228" t="s">
        <v>216</v>
      </c>
      <c r="C228" s="2">
        <v>40353</v>
      </c>
      <c r="D228" s="3">
        <v>21</v>
      </c>
      <c r="F228" s="3">
        <f t="shared" si="7"/>
        <v>6.4008000000000003</v>
      </c>
      <c r="G228" s="3">
        <f t="shared" si="6"/>
        <v>33.248944821400073</v>
      </c>
      <c r="I228"/>
      <c r="N228" s="3">
        <v>15</v>
      </c>
      <c r="O228">
        <v>20</v>
      </c>
      <c r="P228" t="s">
        <v>1323</v>
      </c>
    </row>
    <row r="229" spans="1:20" x14ac:dyDescent="0.2">
      <c r="A229">
        <v>2820100701</v>
      </c>
      <c r="B229" t="s">
        <v>216</v>
      </c>
      <c r="C229" s="2">
        <v>40360</v>
      </c>
      <c r="D229" s="3">
        <v>19</v>
      </c>
      <c r="F229" s="3">
        <f t="shared" si="7"/>
        <v>5.7911999999999999</v>
      </c>
      <c r="G229" s="3">
        <f t="shared" si="6"/>
        <v>34.691147459206192</v>
      </c>
      <c r="I229" s="10">
        <v>0.05</v>
      </c>
      <c r="K229" s="10">
        <f>(9.81*(LN(I229)))+30.6</f>
        <v>1.2118663964353509</v>
      </c>
      <c r="N229" s="3">
        <v>15</v>
      </c>
      <c r="O229">
        <v>21.1</v>
      </c>
      <c r="P229" t="s">
        <v>1324</v>
      </c>
    </row>
    <row r="230" spans="1:20" x14ac:dyDescent="0.2">
      <c r="A230">
        <v>2820100702</v>
      </c>
      <c r="B230" t="s">
        <v>216</v>
      </c>
      <c r="C230" s="2">
        <v>40372</v>
      </c>
      <c r="D230" s="3">
        <v>23</v>
      </c>
      <c r="F230" s="3">
        <f t="shared" si="7"/>
        <v>7.0104000000000006</v>
      </c>
      <c r="G230" s="3">
        <f t="shared" si="6"/>
        <v>31.938041497455547</v>
      </c>
      <c r="I230"/>
      <c r="N230" s="3">
        <v>21</v>
      </c>
      <c r="O230">
        <v>23.9</v>
      </c>
      <c r="P230" t="s">
        <v>1325</v>
      </c>
    </row>
    <row r="231" spans="1:20" x14ac:dyDescent="0.2">
      <c r="A231">
        <v>2820100703</v>
      </c>
      <c r="B231" t="s">
        <v>216</v>
      </c>
      <c r="C231" s="2">
        <v>40379</v>
      </c>
      <c r="D231" s="3">
        <v>22</v>
      </c>
      <c r="F231" s="3">
        <f t="shared" si="7"/>
        <v>6.7056000000000004</v>
      </c>
      <c r="G231" s="3">
        <f t="shared" si="6"/>
        <v>32.57859139610126</v>
      </c>
      <c r="I231" s="12">
        <v>0.2</v>
      </c>
      <c r="K231" s="10">
        <f>(9.81*(LN(I231)))+30.6</f>
        <v>14.811414079021477</v>
      </c>
      <c r="N231" s="3">
        <v>21</v>
      </c>
      <c r="O231">
        <v>21.1</v>
      </c>
      <c r="P231" t="s">
        <v>1326</v>
      </c>
    </row>
    <row r="232" spans="1:20" x14ac:dyDescent="0.2">
      <c r="A232">
        <v>2820100801</v>
      </c>
      <c r="B232" t="s">
        <v>216</v>
      </c>
      <c r="C232" s="2">
        <v>40396</v>
      </c>
      <c r="D232" s="3">
        <v>25</v>
      </c>
      <c r="F232" s="3">
        <f t="shared" si="7"/>
        <v>7.62</v>
      </c>
      <c r="G232" s="3">
        <f t="shared" si="6"/>
        <v>30.736512512643824</v>
      </c>
      <c r="I232"/>
      <c r="N232" s="3">
        <v>21</v>
      </c>
      <c r="O232">
        <v>23.9</v>
      </c>
      <c r="P232" t="s">
        <v>1326</v>
      </c>
    </row>
    <row r="233" spans="1:20" x14ac:dyDescent="0.2">
      <c r="A233">
        <v>2820100802</v>
      </c>
      <c r="B233" t="s">
        <v>216</v>
      </c>
      <c r="C233" s="2">
        <v>40402</v>
      </c>
      <c r="D233" s="3">
        <v>26</v>
      </c>
      <c r="F233" s="3">
        <f t="shared" si="7"/>
        <v>7.9248000000000003</v>
      </c>
      <c r="G233" s="3">
        <f t="shared" si="6"/>
        <v>30.171342036105038</v>
      </c>
      <c r="I233" s="12">
        <v>0.6</v>
      </c>
      <c r="K233" s="10">
        <f>(9.81*(LN(I233)))+30.6</f>
        <v>25.588800630855634</v>
      </c>
      <c r="N233" s="3">
        <v>24</v>
      </c>
      <c r="O233">
        <v>26.7</v>
      </c>
      <c r="P233" t="s">
        <v>420</v>
      </c>
    </row>
    <row r="234" spans="1:20" s="40" customFormat="1" x14ac:dyDescent="0.2">
      <c r="A234" s="40">
        <v>2820100803</v>
      </c>
      <c r="B234" s="40" t="s">
        <v>216</v>
      </c>
      <c r="C234" s="41">
        <v>40416</v>
      </c>
      <c r="D234" s="42">
        <v>22</v>
      </c>
      <c r="E234" s="42">
        <f>AVERAGE(D227:D234)</f>
        <v>24.875</v>
      </c>
      <c r="F234" s="42">
        <f t="shared" si="7"/>
        <v>6.7056000000000004</v>
      </c>
      <c r="G234" s="42">
        <f t="shared" si="6"/>
        <v>32.57859139610126</v>
      </c>
      <c r="H234" s="42">
        <f>AVERAGE(G227:G234)</f>
        <v>31.193888848349836</v>
      </c>
      <c r="I234" s="44"/>
      <c r="J234" s="42">
        <f>AVERAGE(I227:I234)</f>
        <v>0.22500000000000001</v>
      </c>
      <c r="K234" s="44"/>
      <c r="L234" s="42">
        <f>AVERAGE(K227:K234)</f>
        <v>10.705986875686953</v>
      </c>
      <c r="M234" s="44">
        <f>AVERAGE(L234,H234)</f>
        <v>20.949937862018395</v>
      </c>
      <c r="N234" s="42">
        <v>22</v>
      </c>
      <c r="O234" s="40">
        <v>23.9</v>
      </c>
      <c r="P234" s="40" t="s">
        <v>1327</v>
      </c>
    </row>
    <row r="235" spans="1:20" x14ac:dyDescent="0.2">
      <c r="A235">
        <v>2820110601</v>
      </c>
      <c r="B235" t="s">
        <v>216</v>
      </c>
      <c r="C235" s="2">
        <v>40710</v>
      </c>
      <c r="D235" s="3">
        <v>30</v>
      </c>
      <c r="F235" s="3">
        <f t="shared" ref="F235:F249" si="9">D235*0.3048</f>
        <v>9.1440000000000001</v>
      </c>
      <c r="G235" s="3">
        <f t="shared" ref="G235:G249" si="10" xml:space="preserve"> 60-(14.41*(LN(F235)))</f>
        <v>28.109258879242937</v>
      </c>
      <c r="I235">
        <v>0.83</v>
      </c>
      <c r="K235" s="10">
        <f t="shared" ref="K235:K250" si="11">(9.81*(LN(I235)))+30.6</f>
        <v>28.77210683794145</v>
      </c>
      <c r="N235" s="3">
        <v>12</v>
      </c>
      <c r="O235" s="50">
        <v>21.111111111111111</v>
      </c>
      <c r="P235" s="48" t="s">
        <v>1565</v>
      </c>
      <c r="S235" s="24">
        <v>70</v>
      </c>
      <c r="T235">
        <f t="shared" ref="T235:T240" si="12">(S235-32)*(5/9)</f>
        <v>21.111111111111111</v>
      </c>
    </row>
    <row r="236" spans="1:20" x14ac:dyDescent="0.2">
      <c r="A236">
        <v>2820110701</v>
      </c>
      <c r="B236" t="s">
        <v>216</v>
      </c>
      <c r="C236" s="2">
        <v>40728</v>
      </c>
      <c r="D236" s="3">
        <v>28</v>
      </c>
      <c r="F236" s="3">
        <f t="shared" si="9"/>
        <v>8.5343999999999998</v>
      </c>
      <c r="G236" s="3">
        <f t="shared" si="10"/>
        <v>29.103446157369909</v>
      </c>
      <c r="I236">
        <v>0.22</v>
      </c>
      <c r="K236" s="10">
        <f t="shared" si="11"/>
        <v>15.746406942901903</v>
      </c>
      <c r="N236" s="3">
        <v>16</v>
      </c>
      <c r="O236" s="50">
        <v>23.888888888888889</v>
      </c>
      <c r="P236" s="48" t="s">
        <v>1566</v>
      </c>
      <c r="S236" s="24">
        <v>75</v>
      </c>
      <c r="T236">
        <f t="shared" si="12"/>
        <v>23.888888888888889</v>
      </c>
    </row>
    <row r="237" spans="1:20" x14ac:dyDescent="0.2">
      <c r="A237">
        <v>2820110702</v>
      </c>
      <c r="B237" t="s">
        <v>216</v>
      </c>
      <c r="C237" s="2">
        <v>40747</v>
      </c>
      <c r="D237" s="3">
        <v>33</v>
      </c>
      <c r="F237" s="3">
        <f t="shared" si="9"/>
        <v>10.058400000000001</v>
      </c>
      <c r="G237" s="3">
        <f t="shared" si="10"/>
        <v>26.735839188262617</v>
      </c>
      <c r="I237">
        <v>0.46</v>
      </c>
      <c r="K237" s="10">
        <f t="shared" si="11"/>
        <v>22.982252575014847</v>
      </c>
      <c r="N237" s="3">
        <v>23</v>
      </c>
      <c r="O237" s="50">
        <v>26.666666666666668</v>
      </c>
      <c r="P237" s="48" t="s">
        <v>1567</v>
      </c>
      <c r="S237" s="24">
        <v>80</v>
      </c>
      <c r="T237">
        <f t="shared" si="12"/>
        <v>26.666666666666668</v>
      </c>
    </row>
    <row r="238" spans="1:20" x14ac:dyDescent="0.2">
      <c r="A238">
        <v>2820110801</v>
      </c>
      <c r="B238" t="s">
        <v>216</v>
      </c>
      <c r="C238" s="2">
        <v>40767</v>
      </c>
      <c r="D238" s="3">
        <v>25</v>
      </c>
      <c r="F238" s="3">
        <f t="shared" si="9"/>
        <v>7.62</v>
      </c>
      <c r="G238" s="3">
        <f t="shared" si="10"/>
        <v>30.736512512643824</v>
      </c>
      <c r="I238">
        <v>0.52</v>
      </c>
      <c r="K238" s="10">
        <f t="shared" si="11"/>
        <v>24.184981354740628</v>
      </c>
      <c r="N238" s="3">
        <v>22</v>
      </c>
      <c r="O238" s="50">
        <v>26.666666666666668</v>
      </c>
      <c r="P238" s="48" t="s">
        <v>1567</v>
      </c>
      <c r="S238" s="24">
        <v>80</v>
      </c>
      <c r="T238">
        <f t="shared" si="12"/>
        <v>26.666666666666668</v>
      </c>
    </row>
    <row r="239" spans="1:20" x14ac:dyDescent="0.2">
      <c r="A239">
        <v>2820110802</v>
      </c>
      <c r="B239" t="s">
        <v>216</v>
      </c>
      <c r="C239" s="2">
        <v>40781</v>
      </c>
      <c r="D239" s="3">
        <v>28</v>
      </c>
      <c r="F239" s="3">
        <f t="shared" si="9"/>
        <v>8.5343999999999998</v>
      </c>
      <c r="G239" s="3">
        <f t="shared" si="10"/>
        <v>29.103446157369909</v>
      </c>
      <c r="I239">
        <v>0.31</v>
      </c>
      <c r="K239" s="10">
        <f t="shared" si="11"/>
        <v>19.110694951456111</v>
      </c>
      <c r="M239" s="371"/>
      <c r="N239" s="368">
        <v>21</v>
      </c>
      <c r="O239" s="372">
        <v>24.444444444444446</v>
      </c>
      <c r="P239" s="48" t="s">
        <v>1568</v>
      </c>
      <c r="Q239" s="370"/>
      <c r="S239" s="24">
        <v>76</v>
      </c>
      <c r="T239">
        <f t="shared" si="12"/>
        <v>24.444444444444446</v>
      </c>
    </row>
    <row r="240" spans="1:20" s="40" customFormat="1" x14ac:dyDescent="0.2">
      <c r="A240" s="40">
        <v>2820110901</v>
      </c>
      <c r="B240" s="40" t="s">
        <v>216</v>
      </c>
      <c r="C240" s="41">
        <v>40798</v>
      </c>
      <c r="D240" s="42">
        <v>27</v>
      </c>
      <c r="E240" s="42">
        <f>AVERAGE(D233:D240)</f>
        <v>27.375</v>
      </c>
      <c r="F240" s="42">
        <f t="shared" si="9"/>
        <v>8.2295999999999996</v>
      </c>
      <c r="G240" s="42">
        <f t="shared" si="10"/>
        <v>29.627503909872214</v>
      </c>
      <c r="H240" s="42">
        <f>AVERAGE(G233:G240)</f>
        <v>29.520742529620964</v>
      </c>
      <c r="I240" s="40">
        <v>0.65</v>
      </c>
      <c r="J240" s="42">
        <f>AVERAGE(I233:I240)</f>
        <v>0.51285714285714279</v>
      </c>
      <c r="K240" s="44">
        <f t="shared" si="11"/>
        <v>26.374019593133024</v>
      </c>
      <c r="L240" s="42">
        <f>AVERAGE(K233:K240)</f>
        <v>23.251323269434799</v>
      </c>
      <c r="M240" s="373">
        <f>AVERAGE(L240,H240)</f>
        <v>26.386032899527883</v>
      </c>
      <c r="N240" s="340">
        <v>20</v>
      </c>
      <c r="O240" s="374">
        <v>25</v>
      </c>
      <c r="P240" s="347" t="s">
        <v>1569</v>
      </c>
      <c r="Q240" s="336"/>
      <c r="S240" s="333">
        <v>77</v>
      </c>
      <c r="T240" s="40">
        <f t="shared" si="12"/>
        <v>25</v>
      </c>
    </row>
    <row r="241" spans="1:18" x14ac:dyDescent="0.2">
      <c r="A241" s="113">
        <f>IF(MONTH(C241)=MONTH(C240),(A240+1),(28*100000000+(YEAR(C241)*10000)+(MONTH(C241)*100)+1))</f>
        <v>2820130601</v>
      </c>
      <c r="B241" s="364" t="s">
        <v>216</v>
      </c>
      <c r="C241" s="2">
        <v>41437</v>
      </c>
      <c r="D241" s="367">
        <v>53</v>
      </c>
      <c r="E241" s="368"/>
      <c r="F241" s="375">
        <f t="shared" si="9"/>
        <v>16.154400000000003</v>
      </c>
      <c r="G241" s="368">
        <f t="shared" si="10"/>
        <v>19.908606674708516</v>
      </c>
      <c r="H241" s="368"/>
      <c r="I241" s="10">
        <v>0.26</v>
      </c>
      <c r="K241" s="10">
        <f t="shared" si="11"/>
        <v>17.385207513447565</v>
      </c>
      <c r="M241" s="371"/>
      <c r="N241" s="368">
        <v>10</v>
      </c>
      <c r="O241" s="376">
        <v>20</v>
      </c>
      <c r="P241" s="48" t="s">
        <v>2340</v>
      </c>
      <c r="Q241" s="370"/>
      <c r="R241" s="24"/>
    </row>
    <row r="242" spans="1:18" x14ac:dyDescent="0.2">
      <c r="A242" s="113">
        <f t="shared" ref="A242:A250" si="13">IF(MONTH(C242)=MONTH(C241),(A241+1),(28*100000000+(YEAR(C242)*10000)+(MONTH(C242)*100)+1))</f>
        <v>2820130602</v>
      </c>
      <c r="B242" s="364" t="s">
        <v>216</v>
      </c>
      <c r="C242" s="2">
        <v>41444</v>
      </c>
      <c r="D242" s="367">
        <v>45.5</v>
      </c>
      <c r="E242" s="368"/>
      <c r="F242" s="375">
        <f t="shared" si="9"/>
        <v>13.868400000000001</v>
      </c>
      <c r="G242" s="368">
        <f t="shared" si="10"/>
        <v>22.1072785319556</v>
      </c>
      <c r="H242" s="368"/>
      <c r="M242" s="371"/>
      <c r="N242" s="368">
        <v>14</v>
      </c>
      <c r="O242" s="376">
        <v>23</v>
      </c>
      <c r="P242" s="48" t="s">
        <v>2341</v>
      </c>
      <c r="Q242" s="370"/>
      <c r="R242" s="24"/>
    </row>
    <row r="243" spans="1:18" x14ac:dyDescent="0.2">
      <c r="A243" s="113">
        <f t="shared" si="13"/>
        <v>2820130603</v>
      </c>
      <c r="B243" s="364" t="s">
        <v>216</v>
      </c>
      <c r="C243" s="2">
        <v>41451</v>
      </c>
      <c r="D243" s="367">
        <v>45.5</v>
      </c>
      <c r="E243" s="368"/>
      <c r="F243" s="375">
        <f t="shared" si="9"/>
        <v>13.868400000000001</v>
      </c>
      <c r="G243" s="368">
        <f t="shared" si="10"/>
        <v>22.1072785319556</v>
      </c>
      <c r="H243" s="368"/>
      <c r="I243" s="10">
        <v>0.15</v>
      </c>
      <c r="K243" s="10">
        <f t="shared" si="11"/>
        <v>11.989252948269506</v>
      </c>
      <c r="M243" s="371"/>
      <c r="N243" s="368">
        <v>15</v>
      </c>
      <c r="O243" s="376">
        <v>22</v>
      </c>
      <c r="P243" s="48" t="s">
        <v>2342</v>
      </c>
      <c r="Q243" s="370"/>
      <c r="R243" s="24"/>
    </row>
    <row r="244" spans="1:18" x14ac:dyDescent="0.2">
      <c r="A244" s="113">
        <f t="shared" si="13"/>
        <v>2820130701</v>
      </c>
      <c r="B244" s="364" t="s">
        <v>216</v>
      </c>
      <c r="C244" s="2">
        <v>41458</v>
      </c>
      <c r="D244" s="367">
        <v>46.5</v>
      </c>
      <c r="E244" s="368"/>
      <c r="F244" s="375">
        <f t="shared" si="9"/>
        <v>14.173200000000001</v>
      </c>
      <c r="G244" s="368">
        <f xml:space="preserve"> 60-(14.41*(LN(F244)))</f>
        <v>21.794005324524989</v>
      </c>
      <c r="H244" s="368"/>
      <c r="M244" s="371"/>
      <c r="N244" s="368">
        <v>16</v>
      </c>
      <c r="O244" s="376">
        <v>29</v>
      </c>
      <c r="P244" s="48" t="s">
        <v>2343</v>
      </c>
      <c r="Q244" s="370"/>
      <c r="R244" s="24"/>
    </row>
    <row r="245" spans="1:18" x14ac:dyDescent="0.2">
      <c r="A245" s="113">
        <f t="shared" si="13"/>
        <v>2820130702</v>
      </c>
      <c r="B245" s="364" t="s">
        <v>216</v>
      </c>
      <c r="C245" s="2">
        <v>41466</v>
      </c>
      <c r="D245" s="367">
        <v>34.5</v>
      </c>
      <c r="E245" s="368"/>
      <c r="F245" s="375">
        <f t="shared" si="9"/>
        <v>10.515600000000001</v>
      </c>
      <c r="G245" s="368">
        <f t="shared" si="10"/>
        <v>26.095289289616893</v>
      </c>
      <c r="H245" s="368"/>
      <c r="I245" s="10">
        <v>0.44</v>
      </c>
      <c r="K245" s="10">
        <f t="shared" si="11"/>
        <v>22.546180784194966</v>
      </c>
      <c r="L245" s="2"/>
      <c r="M245" s="370"/>
      <c r="N245" s="368">
        <v>19</v>
      </c>
      <c r="O245" s="376">
        <v>21</v>
      </c>
      <c r="P245" s="48" t="s">
        <v>2344</v>
      </c>
      <c r="Q245" s="370"/>
      <c r="R245" s="24"/>
    </row>
    <row r="246" spans="1:18" x14ac:dyDescent="0.2">
      <c r="A246" s="113">
        <f t="shared" si="13"/>
        <v>2820130703</v>
      </c>
      <c r="B246" s="364" t="s">
        <v>216</v>
      </c>
      <c r="C246" s="2">
        <v>41472</v>
      </c>
      <c r="D246" s="367">
        <v>32</v>
      </c>
      <c r="E246" s="368"/>
      <c r="F246" s="375">
        <f t="shared" si="9"/>
        <v>9.7536000000000005</v>
      </c>
      <c r="G246" s="368">
        <f xml:space="preserve"> 60-(14.41*(LN(F246)))</f>
        <v>27.179258789650532</v>
      </c>
      <c r="H246" s="368"/>
      <c r="L246" s="2"/>
      <c r="M246" s="370"/>
      <c r="N246" s="368">
        <v>22</v>
      </c>
      <c r="O246" s="376">
        <v>26</v>
      </c>
      <c r="P246" s="48" t="s">
        <v>2345</v>
      </c>
      <c r="Q246" s="370"/>
      <c r="R246" s="24"/>
    </row>
    <row r="247" spans="1:18" x14ac:dyDescent="0.2">
      <c r="A247" s="113">
        <f t="shared" si="13"/>
        <v>2820130704</v>
      </c>
      <c r="B247" s="364" t="s">
        <v>216</v>
      </c>
      <c r="C247" s="2">
        <v>41481</v>
      </c>
      <c r="D247" s="368">
        <v>41.5</v>
      </c>
      <c r="E247" s="368"/>
      <c r="F247" s="375">
        <f t="shared" si="9"/>
        <v>12.6492</v>
      </c>
      <c r="G247" s="368">
        <f t="shared" si="10"/>
        <v>23.433270862514433</v>
      </c>
      <c r="H247" s="368"/>
      <c r="I247" s="10">
        <v>0.31</v>
      </c>
      <c r="K247" s="10">
        <f t="shared" si="11"/>
        <v>19.110694951456111</v>
      </c>
      <c r="L247" s="2"/>
      <c r="M247" s="370"/>
      <c r="N247" s="368">
        <v>22</v>
      </c>
      <c r="O247" s="376">
        <v>24</v>
      </c>
      <c r="P247" s="48" t="s">
        <v>2346</v>
      </c>
      <c r="Q247" s="370"/>
      <c r="R247" s="24"/>
    </row>
    <row r="248" spans="1:18" x14ac:dyDescent="0.2">
      <c r="A248" s="113">
        <f t="shared" si="13"/>
        <v>2820130801</v>
      </c>
      <c r="B248" s="364" t="s">
        <v>216</v>
      </c>
      <c r="C248" s="2">
        <v>41488</v>
      </c>
      <c r="D248" s="368">
        <v>46</v>
      </c>
      <c r="E248" s="368"/>
      <c r="F248" s="375">
        <f t="shared" si="9"/>
        <v>14.020800000000001</v>
      </c>
      <c r="G248" s="368">
        <f t="shared" si="10"/>
        <v>21.949790625586736</v>
      </c>
      <c r="H248" s="368"/>
      <c r="L248" s="2"/>
      <c r="M248" s="370"/>
      <c r="N248" s="368">
        <v>21</v>
      </c>
      <c r="O248" s="376">
        <v>22</v>
      </c>
      <c r="P248" s="48" t="s">
        <v>2347</v>
      </c>
      <c r="Q248" s="370"/>
      <c r="R248" s="24"/>
    </row>
    <row r="249" spans="1:18" x14ac:dyDescent="0.2">
      <c r="A249" s="113">
        <f t="shared" si="13"/>
        <v>2820130802</v>
      </c>
      <c r="B249" s="364" t="s">
        <v>216</v>
      </c>
      <c r="C249" s="2">
        <v>41494</v>
      </c>
      <c r="D249" s="368">
        <v>41</v>
      </c>
      <c r="E249" s="368"/>
      <c r="F249" s="375">
        <f t="shared" si="9"/>
        <v>12.4968</v>
      </c>
      <c r="G249" s="368">
        <f t="shared" si="10"/>
        <v>23.607939667785516</v>
      </c>
      <c r="H249" s="368"/>
      <c r="I249" s="10">
        <v>0.37</v>
      </c>
      <c r="K249" s="10">
        <f>(9.81*(LN(I249)))+30.6</f>
        <v>20.846385198496666</v>
      </c>
      <c r="L249"/>
      <c r="M249" s="370"/>
      <c r="N249" s="368">
        <v>20</v>
      </c>
      <c r="O249" s="376">
        <v>21</v>
      </c>
      <c r="P249" s="48" t="s">
        <v>2348</v>
      </c>
      <c r="Q249" s="370"/>
      <c r="R249" s="24"/>
    </row>
    <row r="250" spans="1:18" x14ac:dyDescent="0.2">
      <c r="A250" s="113">
        <f t="shared" si="13"/>
        <v>2820130803</v>
      </c>
      <c r="B250" s="364" t="s">
        <v>216</v>
      </c>
      <c r="C250" s="2">
        <v>41505</v>
      </c>
      <c r="D250" s="368">
        <v>39.5</v>
      </c>
      <c r="E250" s="3">
        <f>AVERAGE(D241:D250)</f>
        <v>42.5</v>
      </c>
      <c r="F250" s="375">
        <f>D250*0.3048</f>
        <v>12.0396</v>
      </c>
      <c r="G250" s="368">
        <f xml:space="preserve"> 60-(14.41*(LN(F250)))</f>
        <v>24.145020466813627</v>
      </c>
      <c r="H250" s="3">
        <f>AVERAGE(G241:G250)</f>
        <v>23.232773876511246</v>
      </c>
      <c r="I250" s="10">
        <v>0.37</v>
      </c>
      <c r="J250" s="3">
        <f>AVERAGE(I241:I250)</f>
        <v>0.31666666666666671</v>
      </c>
      <c r="K250" s="10">
        <f t="shared" si="11"/>
        <v>20.846385198496666</v>
      </c>
      <c r="L250" s="3">
        <f>AVERAGE(K241:K250)</f>
        <v>18.787351099060245</v>
      </c>
      <c r="M250" s="371">
        <f>AVERAGE(L250,H250)</f>
        <v>21.010062487785746</v>
      </c>
      <c r="N250" s="368">
        <v>20</v>
      </c>
      <c r="O250" s="376">
        <v>24</v>
      </c>
      <c r="P250" s="48" t="s">
        <v>2349</v>
      </c>
      <c r="Q250" s="370"/>
      <c r="R250" s="24"/>
    </row>
    <row r="251" spans="1:18" x14ac:dyDescent="0.2">
      <c r="D251" s="368"/>
      <c r="E251" s="368"/>
      <c r="F251" s="369"/>
      <c r="G251" s="370"/>
      <c r="H251" s="368"/>
      <c r="L251" s="2"/>
      <c r="M251" s="370"/>
      <c r="N251" s="368"/>
      <c r="O251" s="370"/>
      <c r="P251" s="370"/>
      <c r="Q251" s="370"/>
      <c r="R251" s="24"/>
    </row>
    <row r="252" spans="1:18" x14ac:dyDescent="0.2">
      <c r="F252" s="2"/>
      <c r="G252"/>
      <c r="L252" s="2"/>
      <c r="M252" s="370"/>
      <c r="N252" s="368"/>
      <c r="O252" s="370"/>
      <c r="P252" s="370"/>
      <c r="Q252" s="370"/>
    </row>
    <row r="253" spans="1:18" x14ac:dyDescent="0.2">
      <c r="F253" s="2"/>
      <c r="G253"/>
      <c r="M253" s="371"/>
      <c r="N253" s="368"/>
      <c r="O253" s="370"/>
      <c r="P253" s="370"/>
      <c r="Q253" s="370"/>
    </row>
    <row r="254" spans="1:18" x14ac:dyDescent="0.2">
      <c r="M254" s="371"/>
      <c r="N254" s="368"/>
      <c r="O254" s="370"/>
      <c r="P254" s="370"/>
      <c r="Q254" s="370"/>
    </row>
  </sheetData>
  <phoneticPr fontId="14" type="noConversion"/>
  <pageMargins left="0.75" right="0.75" top="1" bottom="1" header="0.5" footer="0.5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7"/>
  <sheetViews>
    <sheetView topLeftCell="B1" zoomScaleNormal="100" workbookViewId="0">
      <pane xSplit="3" ySplit="1" topLeftCell="E330" activePane="bottomRight" state="frozen"/>
      <selection activeCell="B1" sqref="B1"/>
      <selection pane="topRight" activeCell="D1" sqref="D1"/>
      <selection pane="bottomLeft" activeCell="B2" sqref="B2"/>
      <selection pane="bottomRight" activeCell="K340" sqref="K340"/>
    </sheetView>
  </sheetViews>
  <sheetFormatPr defaultRowHeight="12.75" x14ac:dyDescent="0.2"/>
  <cols>
    <col min="1" max="2" width="11" style="37" bestFit="1" customWidth="1"/>
    <col min="3" max="3" width="14.5703125" style="37" customWidth="1"/>
    <col min="4" max="4" width="10.140625" style="38" bestFit="1" customWidth="1"/>
    <col min="5" max="9" width="9.140625" style="39"/>
    <col min="10" max="10" width="9.140625" style="45"/>
    <col min="11" max="11" width="9.140625" style="39"/>
    <col min="12" max="14" width="9.140625" style="45"/>
    <col min="15" max="15" width="15" style="39" bestFit="1" customWidth="1"/>
    <col min="16" max="16" width="11.7109375" style="37" customWidth="1"/>
    <col min="17" max="17" width="36.5703125" style="37" customWidth="1"/>
    <col min="18" max="16384" width="9.140625" style="37"/>
  </cols>
  <sheetData>
    <row r="1" spans="1:21" s="67" customFormat="1" ht="15" x14ac:dyDescent="0.25">
      <c r="A1" s="67" t="s">
        <v>118</v>
      </c>
      <c r="B1" s="67" t="s">
        <v>118</v>
      </c>
      <c r="C1" s="67" t="s">
        <v>178</v>
      </c>
      <c r="D1" s="80" t="s">
        <v>176</v>
      </c>
      <c r="E1" s="68" t="s">
        <v>196</v>
      </c>
      <c r="F1" s="68" t="s">
        <v>692</v>
      </c>
      <c r="G1" s="69" t="s">
        <v>334</v>
      </c>
      <c r="H1" s="69" t="s">
        <v>278</v>
      </c>
      <c r="I1" s="69" t="s">
        <v>279</v>
      </c>
      <c r="J1" s="69" t="s">
        <v>177</v>
      </c>
      <c r="K1" s="69" t="s">
        <v>859</v>
      </c>
      <c r="L1" s="69" t="s">
        <v>280</v>
      </c>
      <c r="M1" s="81" t="s">
        <v>339</v>
      </c>
      <c r="N1" s="69" t="s">
        <v>335</v>
      </c>
      <c r="O1" s="68" t="s">
        <v>267</v>
      </c>
      <c r="P1" s="67" t="s">
        <v>281</v>
      </c>
      <c r="Q1" s="67" t="s">
        <v>264</v>
      </c>
      <c r="R1" s="221" t="s">
        <v>294</v>
      </c>
      <c r="S1" s="224" t="s">
        <v>692</v>
      </c>
      <c r="T1" s="225" t="s">
        <v>279</v>
      </c>
      <c r="U1" s="225" t="s">
        <v>859</v>
      </c>
    </row>
    <row r="2" spans="1:21" ht="15" x14ac:dyDescent="0.25">
      <c r="A2" s="37">
        <v>3019870601</v>
      </c>
      <c r="B2" s="37">
        <v>3019870601</v>
      </c>
      <c r="C2" s="37" t="s">
        <v>378</v>
      </c>
      <c r="D2" s="38">
        <v>31931</v>
      </c>
      <c r="E2" s="39">
        <v>10.5</v>
      </c>
      <c r="G2" s="39">
        <f t="shared" ref="G2:G65" si="0">E2*0.3048</f>
        <v>3.2004000000000001</v>
      </c>
      <c r="H2" s="39">
        <f t="shared" ref="H2:H65" si="1" xml:space="preserve"> 60-(14.41*(LN(G2)))</f>
        <v>43.237195693268887</v>
      </c>
      <c r="R2" s="220">
        <v>1987</v>
      </c>
      <c r="S2" s="223">
        <v>12.423076923076923</v>
      </c>
      <c r="T2" s="223">
        <v>41.123567210593365</v>
      </c>
      <c r="U2" s="222"/>
    </row>
    <row r="3" spans="1:21" ht="15" x14ac:dyDescent="0.25">
      <c r="A3" s="37">
        <v>3019870602</v>
      </c>
      <c r="B3" s="37">
        <v>3019870602</v>
      </c>
      <c r="C3" s="37" t="s">
        <v>378</v>
      </c>
      <c r="D3" s="38">
        <v>31939</v>
      </c>
      <c r="E3" s="39">
        <v>10.5</v>
      </c>
      <c r="G3" s="39">
        <f t="shared" si="0"/>
        <v>3.2004000000000001</v>
      </c>
      <c r="H3" s="39">
        <f t="shared" si="1"/>
        <v>43.237195693268887</v>
      </c>
      <c r="R3" s="220">
        <v>1988</v>
      </c>
      <c r="S3" s="223">
        <v>11.5</v>
      </c>
      <c r="T3" s="223">
        <v>42.236395417774879</v>
      </c>
      <c r="U3" s="222"/>
    </row>
    <row r="4" spans="1:21" ht="15" x14ac:dyDescent="0.25">
      <c r="A4" s="37">
        <v>3019870603</v>
      </c>
      <c r="B4" s="37">
        <v>3019870603</v>
      </c>
      <c r="C4" s="37" t="s">
        <v>378</v>
      </c>
      <c r="D4" s="38">
        <v>31945</v>
      </c>
      <c r="E4" s="39">
        <v>18.5</v>
      </c>
      <c r="G4" s="39">
        <f t="shared" si="0"/>
        <v>5.6388000000000007</v>
      </c>
      <c r="H4" s="39">
        <f t="shared" si="1"/>
        <v>35.075436899660133</v>
      </c>
      <c r="R4" s="220">
        <v>1989</v>
      </c>
      <c r="S4" s="223">
        <v>12.615384615384615</v>
      </c>
      <c r="T4" s="223">
        <v>41.241378876142804</v>
      </c>
      <c r="U4" s="222"/>
    </row>
    <row r="5" spans="1:21" ht="15" x14ac:dyDescent="0.25">
      <c r="A5" s="37">
        <v>3019870604</v>
      </c>
      <c r="B5" s="37">
        <v>3019870604</v>
      </c>
      <c r="C5" s="37" t="s">
        <v>378</v>
      </c>
      <c r="D5" s="38">
        <v>31952</v>
      </c>
      <c r="E5" s="39">
        <v>14</v>
      </c>
      <c r="G5" s="39">
        <f t="shared" si="0"/>
        <v>4.2671999999999999</v>
      </c>
      <c r="H5" s="39">
        <f t="shared" si="1"/>
        <v>39.091697029238723</v>
      </c>
      <c r="R5" s="220">
        <v>1990</v>
      </c>
      <c r="S5" s="223">
        <v>12.692307692307692</v>
      </c>
      <c r="T5" s="223">
        <v>40.941450311191602</v>
      </c>
      <c r="U5" s="223">
        <v>1.1571428571428573</v>
      </c>
    </row>
    <row r="6" spans="1:21" ht="15" x14ac:dyDescent="0.25">
      <c r="A6" s="37">
        <v>3019870701</v>
      </c>
      <c r="B6" s="37">
        <v>3019870701</v>
      </c>
      <c r="C6" s="37" t="s">
        <v>378</v>
      </c>
      <c r="D6" s="38">
        <v>31959</v>
      </c>
      <c r="E6" s="39">
        <v>11.5</v>
      </c>
      <c r="G6" s="39">
        <f t="shared" si="0"/>
        <v>3.5052000000000003</v>
      </c>
      <c r="H6" s="39">
        <f t="shared" si="1"/>
        <v>41.926292369324358</v>
      </c>
      <c r="R6" s="220">
        <v>1991</v>
      </c>
      <c r="S6" s="223">
        <v>11.615384615384615</v>
      </c>
      <c r="T6" s="223">
        <v>42.085039139992631</v>
      </c>
      <c r="U6" s="223">
        <v>1</v>
      </c>
    </row>
    <row r="7" spans="1:21" ht="15" x14ac:dyDescent="0.25">
      <c r="A7" s="37">
        <v>3019870702</v>
      </c>
      <c r="B7" s="37">
        <v>3019870702</v>
      </c>
      <c r="C7" s="37" t="s">
        <v>378</v>
      </c>
      <c r="D7" s="38">
        <v>31966</v>
      </c>
      <c r="E7" s="39">
        <v>10.5</v>
      </c>
      <c r="G7" s="39">
        <f t="shared" si="0"/>
        <v>3.2004000000000001</v>
      </c>
      <c r="H7" s="39">
        <f t="shared" si="1"/>
        <v>43.237195693268887</v>
      </c>
      <c r="R7" s="220">
        <v>1992</v>
      </c>
      <c r="S7" s="223">
        <v>10.192307692307692</v>
      </c>
      <c r="T7" s="223">
        <v>43.697593474059005</v>
      </c>
      <c r="U7" s="223">
        <v>1.2333333333333334</v>
      </c>
    </row>
    <row r="8" spans="1:21" ht="15" x14ac:dyDescent="0.25">
      <c r="A8" s="37">
        <v>3019870703</v>
      </c>
      <c r="B8" s="37">
        <v>3019870703</v>
      </c>
      <c r="C8" s="37" t="s">
        <v>378</v>
      </c>
      <c r="D8" s="38">
        <v>31973</v>
      </c>
      <c r="E8" s="39">
        <v>8</v>
      </c>
      <c r="G8" s="39">
        <f t="shared" si="0"/>
        <v>2.4384000000000001</v>
      </c>
      <c r="H8" s="39">
        <f t="shared" si="1"/>
        <v>47.155760533388161</v>
      </c>
      <c r="R8" s="220">
        <v>1993</v>
      </c>
      <c r="S8" s="223">
        <v>13.384615384615385</v>
      </c>
      <c r="T8" s="223">
        <v>40.043963824405282</v>
      </c>
      <c r="U8" s="223">
        <v>0.93833333333333346</v>
      </c>
    </row>
    <row r="9" spans="1:21" ht="15" x14ac:dyDescent="0.25">
      <c r="A9" s="37">
        <v>3019870704</v>
      </c>
      <c r="B9" s="37">
        <v>3019870704</v>
      </c>
      <c r="C9" s="37" t="s">
        <v>378</v>
      </c>
      <c r="D9" s="38">
        <v>31980</v>
      </c>
      <c r="E9" s="39">
        <v>12.5</v>
      </c>
      <c r="G9" s="39">
        <f t="shared" si="0"/>
        <v>3.81</v>
      </c>
      <c r="H9" s="39">
        <f t="shared" si="1"/>
        <v>40.724763384512634</v>
      </c>
      <c r="R9" s="220">
        <v>1994</v>
      </c>
      <c r="S9" s="223">
        <v>11.346153846153847</v>
      </c>
      <c r="T9" s="223">
        <v>42.425645114260618</v>
      </c>
      <c r="U9" s="223">
        <v>1.222</v>
      </c>
    </row>
    <row r="10" spans="1:21" ht="15" x14ac:dyDescent="0.25">
      <c r="A10" s="37">
        <v>3019870705</v>
      </c>
      <c r="B10" s="37">
        <v>3019870705</v>
      </c>
      <c r="C10" s="37" t="s">
        <v>378</v>
      </c>
      <c r="D10" s="38">
        <v>31987</v>
      </c>
      <c r="E10" s="39">
        <v>10.5</v>
      </c>
      <c r="G10" s="39">
        <f t="shared" si="0"/>
        <v>3.2004000000000001</v>
      </c>
      <c r="H10" s="39">
        <f t="shared" si="1"/>
        <v>43.237195693268887</v>
      </c>
      <c r="R10" s="220">
        <v>1995</v>
      </c>
      <c r="S10" s="222"/>
      <c r="T10" s="222"/>
      <c r="U10" s="223">
        <v>0.96285714285714286</v>
      </c>
    </row>
    <row r="11" spans="1:21" ht="15" x14ac:dyDescent="0.25">
      <c r="A11" s="37">
        <v>3019870801</v>
      </c>
      <c r="B11" s="37">
        <v>3019870801</v>
      </c>
      <c r="C11" s="37" t="s">
        <v>378</v>
      </c>
      <c r="D11" s="38">
        <v>31995</v>
      </c>
      <c r="E11" s="39">
        <v>14.5</v>
      </c>
      <c r="G11" s="39">
        <f t="shared" si="0"/>
        <v>4.4196</v>
      </c>
      <c r="H11" s="39">
        <f t="shared" si="1"/>
        <v>38.586031110758313</v>
      </c>
      <c r="R11" s="220">
        <v>1996</v>
      </c>
      <c r="S11" s="222"/>
      <c r="T11" s="222"/>
      <c r="U11" s="223">
        <v>1.3800000000000001</v>
      </c>
    </row>
    <row r="12" spans="1:21" ht="15" x14ac:dyDescent="0.25">
      <c r="A12" s="37">
        <v>3019870802</v>
      </c>
      <c r="B12" s="37">
        <v>3019870802</v>
      </c>
      <c r="C12" s="37" t="s">
        <v>378</v>
      </c>
      <c r="D12" s="38">
        <v>32001</v>
      </c>
      <c r="E12" s="39">
        <v>15.5</v>
      </c>
      <c r="G12" s="39">
        <f t="shared" si="0"/>
        <v>4.7244000000000002</v>
      </c>
      <c r="H12" s="39">
        <f t="shared" si="1"/>
        <v>37.625008404232446</v>
      </c>
      <c r="R12" s="220">
        <v>1997</v>
      </c>
      <c r="S12" s="223">
        <v>11.538461538461538</v>
      </c>
      <c r="T12" s="223">
        <v>42.219442571857954</v>
      </c>
      <c r="U12" s="223">
        <v>0.83499999999999996</v>
      </c>
    </row>
    <row r="13" spans="1:21" ht="15" x14ac:dyDescent="0.25">
      <c r="A13" s="37">
        <v>3019870803</v>
      </c>
      <c r="B13" s="37">
        <v>3019870803</v>
      </c>
      <c r="C13" s="37" t="s">
        <v>378</v>
      </c>
      <c r="D13" s="38">
        <v>32009</v>
      </c>
      <c r="E13" s="39">
        <v>13</v>
      </c>
      <c r="G13" s="39">
        <f t="shared" si="0"/>
        <v>3.9624000000000001</v>
      </c>
      <c r="H13" s="39">
        <f t="shared" si="1"/>
        <v>40.159592907973853</v>
      </c>
      <c r="R13" s="220">
        <v>1998</v>
      </c>
      <c r="S13" s="223">
        <v>13.346153846153847</v>
      </c>
      <c r="T13" s="223">
        <v>40.007518945672778</v>
      </c>
      <c r="U13" s="223">
        <v>0.92142857142857137</v>
      </c>
    </row>
    <row r="14" spans="1:21" ht="15" x14ac:dyDescent="0.25">
      <c r="A14" s="37">
        <v>3019870804</v>
      </c>
      <c r="B14" s="37">
        <v>3019870804</v>
      </c>
      <c r="C14" s="37" t="s">
        <v>378</v>
      </c>
      <c r="D14" s="38">
        <v>32015</v>
      </c>
      <c r="E14" s="39">
        <v>12</v>
      </c>
      <c r="F14" s="39">
        <f>AVERAGE(E2:E14)</f>
        <v>12.423076923076923</v>
      </c>
      <c r="G14" s="39">
        <f t="shared" si="0"/>
        <v>3.6576000000000004</v>
      </c>
      <c r="H14" s="39">
        <f t="shared" si="1"/>
        <v>41.313008325549511</v>
      </c>
      <c r="I14" s="39">
        <f>AVERAGE(H2:H14)</f>
        <v>41.123567210593365</v>
      </c>
      <c r="N14" s="45">
        <f>AVERAGE(I14)</f>
        <v>41.123567210593365</v>
      </c>
      <c r="R14" s="220">
        <v>1999</v>
      </c>
      <c r="S14" s="223">
        <v>17.142857142857142</v>
      </c>
      <c r="T14" s="223">
        <v>36.537391468101958</v>
      </c>
      <c r="U14" s="223">
        <v>0.8899999999999999</v>
      </c>
    </row>
    <row r="15" spans="1:21" ht="15" x14ac:dyDescent="0.25">
      <c r="A15" s="37">
        <v>3019880601</v>
      </c>
      <c r="B15" s="37">
        <v>3019880601</v>
      </c>
      <c r="C15" s="37" t="s">
        <v>378</v>
      </c>
      <c r="D15" s="38">
        <v>32304</v>
      </c>
      <c r="E15" s="39">
        <v>14.5</v>
      </c>
      <c r="G15" s="39">
        <f t="shared" si="0"/>
        <v>4.4196</v>
      </c>
      <c r="H15" s="39">
        <f t="shared" si="1"/>
        <v>38.586031110758313</v>
      </c>
      <c r="R15" s="220">
        <v>2000</v>
      </c>
      <c r="S15" s="223">
        <v>14.692307692307692</v>
      </c>
      <c r="T15" s="223">
        <v>38.578884507801384</v>
      </c>
      <c r="U15" s="223">
        <v>0.97833333333333339</v>
      </c>
    </row>
    <row r="16" spans="1:21" ht="15" x14ac:dyDescent="0.25">
      <c r="A16" s="37">
        <v>3019880602</v>
      </c>
      <c r="B16" s="37">
        <v>3019880602</v>
      </c>
      <c r="C16" s="37" t="s">
        <v>378</v>
      </c>
      <c r="D16" s="38">
        <v>32311</v>
      </c>
      <c r="E16" s="39">
        <v>16</v>
      </c>
      <c r="G16" s="39">
        <f t="shared" si="0"/>
        <v>4.8768000000000002</v>
      </c>
      <c r="H16" s="39">
        <f t="shared" si="1"/>
        <v>37.167509661519347</v>
      </c>
      <c r="R16" s="220">
        <v>2001</v>
      </c>
      <c r="S16" s="223"/>
      <c r="T16" s="223"/>
      <c r="U16" s="223"/>
    </row>
    <row r="17" spans="1:21" ht="15" x14ac:dyDescent="0.25">
      <c r="A17" s="37">
        <v>3019880603</v>
      </c>
      <c r="B17" s="37">
        <v>3019880603</v>
      </c>
      <c r="C17" s="37" t="s">
        <v>378</v>
      </c>
      <c r="D17" s="38">
        <v>32318</v>
      </c>
      <c r="E17" s="39">
        <v>14</v>
      </c>
      <c r="G17" s="39">
        <f t="shared" si="0"/>
        <v>4.2671999999999999</v>
      </c>
      <c r="H17" s="39">
        <f t="shared" si="1"/>
        <v>39.091697029238723</v>
      </c>
      <c r="R17" s="220">
        <v>2002</v>
      </c>
      <c r="S17" s="223">
        <v>16.625</v>
      </c>
      <c r="T17" s="223">
        <v>36.630648088458308</v>
      </c>
      <c r="U17" s="222"/>
    </row>
    <row r="18" spans="1:21" ht="15" x14ac:dyDescent="0.25">
      <c r="A18" s="37">
        <v>3019880701</v>
      </c>
      <c r="B18" s="37">
        <v>3019880701</v>
      </c>
      <c r="C18" s="37" t="s">
        <v>378</v>
      </c>
      <c r="D18" s="38">
        <v>32325</v>
      </c>
      <c r="E18" s="39">
        <v>10</v>
      </c>
      <c r="G18" s="39">
        <f t="shared" si="0"/>
        <v>3.048</v>
      </c>
      <c r="H18" s="39">
        <f t="shared" si="1"/>
        <v>43.940261958950401</v>
      </c>
      <c r="R18" s="220">
        <v>2003</v>
      </c>
      <c r="S18" s="226">
        <v>17.875</v>
      </c>
      <c r="T18" s="226">
        <v>35.582217105840456</v>
      </c>
      <c r="U18" s="226">
        <v>0.65714285714285714</v>
      </c>
    </row>
    <row r="19" spans="1:21" ht="15" x14ac:dyDescent="0.25">
      <c r="A19" s="37">
        <v>3019880702</v>
      </c>
      <c r="B19" s="37">
        <v>3019880702</v>
      </c>
      <c r="C19" s="37" t="s">
        <v>378</v>
      </c>
      <c r="D19" s="38">
        <v>32332</v>
      </c>
      <c r="E19" s="39">
        <v>9</v>
      </c>
      <c r="G19" s="39">
        <f t="shared" si="0"/>
        <v>2.7432000000000003</v>
      </c>
      <c r="H19" s="39">
        <f t="shared" si="1"/>
        <v>45.458506989579675</v>
      </c>
      <c r="R19" s="220">
        <v>2004</v>
      </c>
      <c r="S19" s="223">
        <v>17.5</v>
      </c>
      <c r="T19" s="223">
        <v>35.921096798011895</v>
      </c>
      <c r="U19" s="223">
        <v>0.47799999999999992</v>
      </c>
    </row>
    <row r="20" spans="1:21" ht="15" x14ac:dyDescent="0.25">
      <c r="A20" s="37">
        <v>3019880703</v>
      </c>
      <c r="B20" s="37">
        <v>3019880703</v>
      </c>
      <c r="C20" s="37" t="s">
        <v>378</v>
      </c>
      <c r="D20" s="38">
        <v>32339</v>
      </c>
      <c r="E20" s="39">
        <v>8.5</v>
      </c>
      <c r="G20" s="39">
        <f t="shared" si="0"/>
        <v>2.5908000000000002</v>
      </c>
      <c r="H20" s="39">
        <f t="shared" si="1"/>
        <v>46.28215973301333</v>
      </c>
      <c r="R20" s="220">
        <v>2005</v>
      </c>
      <c r="S20" s="223">
        <v>16.675000000000001</v>
      </c>
      <c r="T20" s="223">
        <v>36.576013799633266</v>
      </c>
      <c r="U20" s="223">
        <v>0.53285714285714281</v>
      </c>
    </row>
    <row r="21" spans="1:21" ht="15" x14ac:dyDescent="0.25">
      <c r="A21" s="37">
        <v>3019880704</v>
      </c>
      <c r="B21" s="37">
        <v>3019880704</v>
      </c>
      <c r="C21" s="37" t="s">
        <v>378</v>
      </c>
      <c r="D21" s="38">
        <v>32346</v>
      </c>
      <c r="E21" s="39">
        <v>9</v>
      </c>
      <c r="G21" s="39">
        <f t="shared" si="0"/>
        <v>2.7432000000000003</v>
      </c>
      <c r="H21" s="39">
        <f t="shared" si="1"/>
        <v>45.458506989579675</v>
      </c>
      <c r="R21" s="220">
        <v>2006</v>
      </c>
      <c r="S21" s="223">
        <v>16.884615384615383</v>
      </c>
      <c r="T21" s="223">
        <v>36.427779827790523</v>
      </c>
      <c r="U21" s="223">
        <v>0.72285714285714298</v>
      </c>
    </row>
    <row r="22" spans="1:21" ht="15" x14ac:dyDescent="0.25">
      <c r="A22" s="37">
        <v>3019880705</v>
      </c>
      <c r="B22" s="37">
        <v>3019880705</v>
      </c>
      <c r="C22" s="37" t="s">
        <v>378</v>
      </c>
      <c r="D22" s="38">
        <v>32353</v>
      </c>
      <c r="E22" s="39">
        <v>10</v>
      </c>
      <c r="G22" s="39">
        <f t="shared" si="0"/>
        <v>3.048</v>
      </c>
      <c r="H22" s="39">
        <f t="shared" si="1"/>
        <v>43.940261958950401</v>
      </c>
      <c r="R22" s="220">
        <v>2007</v>
      </c>
      <c r="S22" s="223">
        <v>17.041666666666668</v>
      </c>
      <c r="T22" s="223">
        <v>36.305813222764243</v>
      </c>
      <c r="U22" s="223">
        <v>0.72333333333333327</v>
      </c>
    </row>
    <row r="23" spans="1:21" ht="15" x14ac:dyDescent="0.25">
      <c r="A23" s="37">
        <v>3019880801</v>
      </c>
      <c r="B23" s="37">
        <v>3019880801</v>
      </c>
      <c r="C23" s="37" t="s">
        <v>378</v>
      </c>
      <c r="D23" s="38">
        <v>32360</v>
      </c>
      <c r="E23" s="39">
        <v>11</v>
      </c>
      <c r="G23" s="39">
        <f t="shared" si="0"/>
        <v>3.3528000000000002</v>
      </c>
      <c r="H23" s="39">
        <f t="shared" si="1"/>
        <v>42.566842267970074</v>
      </c>
      <c r="R23" s="220">
        <v>2008</v>
      </c>
      <c r="S23" s="223">
        <v>17.181818181818183</v>
      </c>
      <c r="T23" s="223">
        <v>36.165216657950694</v>
      </c>
      <c r="U23" s="223">
        <v>0.21</v>
      </c>
    </row>
    <row r="24" spans="1:21" ht="15" x14ac:dyDescent="0.25">
      <c r="A24" s="37">
        <v>3019880802</v>
      </c>
      <c r="B24" s="37">
        <v>3019880802</v>
      </c>
      <c r="C24" s="37" t="s">
        <v>378</v>
      </c>
      <c r="D24" s="38">
        <v>32367</v>
      </c>
      <c r="E24" s="39">
        <v>14</v>
      </c>
      <c r="G24" s="39">
        <f t="shared" si="0"/>
        <v>4.2671999999999999</v>
      </c>
      <c r="H24" s="39">
        <f t="shared" si="1"/>
        <v>39.091697029238723</v>
      </c>
      <c r="R24" s="220">
        <v>2009</v>
      </c>
      <c r="S24" s="222"/>
      <c r="T24" s="222"/>
      <c r="U24" s="223">
        <v>0.44800000000000006</v>
      </c>
    </row>
    <row r="25" spans="1:21" ht="15" x14ac:dyDescent="0.25">
      <c r="A25" s="37">
        <v>3019880803</v>
      </c>
      <c r="B25" s="37">
        <v>3019880803</v>
      </c>
      <c r="C25" s="37" t="s">
        <v>378</v>
      </c>
      <c r="D25" s="38">
        <v>32374</v>
      </c>
      <c r="E25" s="39">
        <v>12</v>
      </c>
      <c r="G25" s="39">
        <f t="shared" si="0"/>
        <v>3.6576000000000004</v>
      </c>
      <c r="H25" s="39">
        <f t="shared" si="1"/>
        <v>41.313008325549511</v>
      </c>
      <c r="R25" s="220">
        <v>2010</v>
      </c>
      <c r="S25" s="222"/>
      <c r="T25" s="222"/>
      <c r="U25" s="223"/>
    </row>
    <row r="26" spans="1:21" ht="15" x14ac:dyDescent="0.25">
      <c r="A26" s="37">
        <v>3019880804</v>
      </c>
      <c r="B26" s="37">
        <v>3019880804</v>
      </c>
      <c r="C26" s="37" t="s">
        <v>378</v>
      </c>
      <c r="D26" s="38">
        <v>32382</v>
      </c>
      <c r="E26" s="39">
        <v>10</v>
      </c>
      <c r="G26" s="39">
        <f t="shared" si="0"/>
        <v>3.048</v>
      </c>
      <c r="H26" s="39">
        <f t="shared" si="1"/>
        <v>43.940261958950401</v>
      </c>
      <c r="R26" s="220">
        <v>2011</v>
      </c>
      <c r="S26" s="223">
        <v>16.583333333333332</v>
      </c>
      <c r="T26" s="223">
        <v>36.688679049536006</v>
      </c>
      <c r="U26" s="223">
        <v>0.64166666666666661</v>
      </c>
    </row>
    <row r="27" spans="1:21" ht="15" x14ac:dyDescent="0.25">
      <c r="A27" s="37">
        <v>3019880901</v>
      </c>
      <c r="B27" s="37">
        <v>3019880901</v>
      </c>
      <c r="C27" s="37" t="s">
        <v>378</v>
      </c>
      <c r="D27" s="38">
        <v>32388</v>
      </c>
      <c r="E27" s="39">
        <v>14.5</v>
      </c>
      <c r="F27" s="39">
        <f>AVERAGE(E15:E26)</f>
        <v>11.5</v>
      </c>
      <c r="G27" s="39">
        <f t="shared" si="0"/>
        <v>4.4196</v>
      </c>
      <c r="H27" s="39">
        <f t="shared" si="1"/>
        <v>38.586031110758313</v>
      </c>
      <c r="I27" s="39">
        <f>AVERAGE(H15:H26)</f>
        <v>42.236395417774879</v>
      </c>
      <c r="N27" s="45">
        <f>AVERAGE(I27)</f>
        <v>42.236395417774879</v>
      </c>
      <c r="R27" s="220">
        <v>2012</v>
      </c>
      <c r="S27" s="223">
        <v>15.846153846153847</v>
      </c>
      <c r="T27" s="223">
        <v>37.330131826247467</v>
      </c>
      <c r="U27" s="223">
        <v>0.33571428571428574</v>
      </c>
    </row>
    <row r="28" spans="1:21" ht="15" x14ac:dyDescent="0.25">
      <c r="A28" s="37">
        <v>3019890601</v>
      </c>
      <c r="B28" s="37">
        <v>3019890601</v>
      </c>
      <c r="C28" s="37" t="s">
        <v>378</v>
      </c>
      <c r="D28" s="38">
        <v>32660</v>
      </c>
      <c r="E28" s="39">
        <v>21</v>
      </c>
      <c r="G28" s="39">
        <f t="shared" si="0"/>
        <v>6.4008000000000003</v>
      </c>
      <c r="H28" s="39">
        <f t="shared" si="1"/>
        <v>33.248944821400073</v>
      </c>
      <c r="R28" s="359">
        <v>2013</v>
      </c>
      <c r="S28" s="39">
        <v>17.027272727272727</v>
      </c>
      <c r="T28" s="39">
        <v>36.280892646874776</v>
      </c>
      <c r="U28" s="378">
        <v>0.94</v>
      </c>
    </row>
    <row r="29" spans="1:21" x14ac:dyDescent="0.2">
      <c r="A29" s="37">
        <v>3019890602</v>
      </c>
      <c r="B29" s="37">
        <v>3019890602</v>
      </c>
      <c r="C29" s="37" t="s">
        <v>378</v>
      </c>
      <c r="D29" s="38">
        <v>32666</v>
      </c>
      <c r="E29" s="39">
        <v>18</v>
      </c>
      <c r="G29" s="39">
        <f t="shared" si="0"/>
        <v>5.4864000000000006</v>
      </c>
      <c r="H29" s="39">
        <f t="shared" si="1"/>
        <v>35.470256117710861</v>
      </c>
    </row>
    <row r="30" spans="1:21" x14ac:dyDescent="0.2">
      <c r="A30" s="37">
        <v>3019890603</v>
      </c>
      <c r="B30" s="37">
        <v>3019890603</v>
      </c>
      <c r="C30" s="37" t="s">
        <v>378</v>
      </c>
      <c r="D30" s="38">
        <v>32675</v>
      </c>
      <c r="E30" s="39">
        <v>10.5</v>
      </c>
      <c r="G30" s="39">
        <f t="shared" si="0"/>
        <v>3.2004000000000001</v>
      </c>
      <c r="H30" s="39">
        <f t="shared" si="1"/>
        <v>43.237195693268887</v>
      </c>
    </row>
    <row r="31" spans="1:21" x14ac:dyDescent="0.2">
      <c r="A31" s="37">
        <v>3019890604</v>
      </c>
      <c r="B31" s="37">
        <v>3019890604</v>
      </c>
      <c r="C31" s="37" t="s">
        <v>378</v>
      </c>
      <c r="D31" s="38">
        <v>32681</v>
      </c>
      <c r="E31" s="39">
        <v>13</v>
      </c>
      <c r="G31" s="39">
        <f t="shared" si="0"/>
        <v>3.9624000000000001</v>
      </c>
      <c r="H31" s="39">
        <f t="shared" si="1"/>
        <v>40.159592907973853</v>
      </c>
    </row>
    <row r="32" spans="1:21" x14ac:dyDescent="0.2">
      <c r="A32" s="37">
        <v>3019890605</v>
      </c>
      <c r="B32" s="37">
        <v>3019890605</v>
      </c>
      <c r="C32" s="37" t="s">
        <v>378</v>
      </c>
      <c r="D32" s="38">
        <v>32688</v>
      </c>
      <c r="E32" s="39">
        <v>9.5</v>
      </c>
      <c r="G32" s="39">
        <f t="shared" si="0"/>
        <v>2.8956</v>
      </c>
      <c r="H32" s="39">
        <f t="shared" si="1"/>
        <v>44.679398331074999</v>
      </c>
    </row>
    <row r="33" spans="1:14" x14ac:dyDescent="0.2">
      <c r="A33" s="37">
        <v>3019890701</v>
      </c>
      <c r="B33" s="37">
        <v>3019890701</v>
      </c>
      <c r="C33" s="37" t="s">
        <v>378</v>
      </c>
      <c r="D33" s="38">
        <v>32697</v>
      </c>
      <c r="E33" s="39">
        <v>8</v>
      </c>
      <c r="G33" s="39">
        <f t="shared" si="0"/>
        <v>2.4384000000000001</v>
      </c>
      <c r="H33" s="39">
        <f t="shared" si="1"/>
        <v>47.155760533388161</v>
      </c>
    </row>
    <row r="34" spans="1:14" x14ac:dyDescent="0.2">
      <c r="A34" s="37">
        <v>3019890702</v>
      </c>
      <c r="B34" s="37">
        <v>3019890702</v>
      </c>
      <c r="C34" s="37" t="s">
        <v>378</v>
      </c>
      <c r="D34" s="38">
        <v>32704</v>
      </c>
      <c r="E34" s="39">
        <v>7.5</v>
      </c>
      <c r="G34" s="39">
        <f t="shared" si="0"/>
        <v>2.286</v>
      </c>
      <c r="H34" s="39">
        <f t="shared" si="1"/>
        <v>48.085760622980558</v>
      </c>
    </row>
    <row r="35" spans="1:14" x14ac:dyDescent="0.2">
      <c r="A35" s="37">
        <v>3019890703</v>
      </c>
      <c r="B35" s="37">
        <v>3019890703</v>
      </c>
      <c r="C35" s="37" t="s">
        <v>378</v>
      </c>
      <c r="D35" s="38">
        <v>32710</v>
      </c>
      <c r="E35" s="39">
        <v>10</v>
      </c>
      <c r="G35" s="39">
        <f t="shared" si="0"/>
        <v>3.048</v>
      </c>
      <c r="H35" s="39">
        <f t="shared" si="1"/>
        <v>43.940261958950401</v>
      </c>
    </row>
    <row r="36" spans="1:14" x14ac:dyDescent="0.2">
      <c r="A36" s="37">
        <v>3019890704</v>
      </c>
      <c r="B36" s="37">
        <v>3019890704</v>
      </c>
      <c r="C36" s="37" t="s">
        <v>378</v>
      </c>
      <c r="D36" s="38">
        <v>32717</v>
      </c>
      <c r="E36" s="39">
        <v>10.5</v>
      </c>
      <c r="G36" s="39">
        <f t="shared" si="0"/>
        <v>3.2004000000000001</v>
      </c>
      <c r="H36" s="39">
        <f t="shared" si="1"/>
        <v>43.237195693268887</v>
      </c>
    </row>
    <row r="37" spans="1:14" x14ac:dyDescent="0.2">
      <c r="A37" s="37">
        <v>3019890801</v>
      </c>
      <c r="B37" s="37">
        <v>3019890801</v>
      </c>
      <c r="C37" s="37" t="s">
        <v>378</v>
      </c>
      <c r="D37" s="38">
        <v>32724</v>
      </c>
      <c r="E37" s="39">
        <v>11</v>
      </c>
      <c r="G37" s="39">
        <f t="shared" si="0"/>
        <v>3.3528000000000002</v>
      </c>
      <c r="H37" s="39">
        <f t="shared" si="1"/>
        <v>42.566842267970074</v>
      </c>
    </row>
    <row r="38" spans="1:14" x14ac:dyDescent="0.2">
      <c r="A38" s="37">
        <v>3019890802</v>
      </c>
      <c r="B38" s="37">
        <v>3019890802</v>
      </c>
      <c r="C38" s="37" t="s">
        <v>378</v>
      </c>
      <c r="D38" s="38">
        <v>32732</v>
      </c>
      <c r="E38" s="39">
        <v>16</v>
      </c>
      <c r="G38" s="39">
        <f t="shared" si="0"/>
        <v>4.8768000000000002</v>
      </c>
      <c r="H38" s="39">
        <f t="shared" si="1"/>
        <v>37.167509661519347</v>
      </c>
    </row>
    <row r="39" spans="1:14" x14ac:dyDescent="0.2">
      <c r="A39" s="37">
        <v>3019890803</v>
      </c>
      <c r="B39" s="37">
        <v>3019890803</v>
      </c>
      <c r="C39" s="37" t="s">
        <v>378</v>
      </c>
      <c r="D39" s="38">
        <v>32738</v>
      </c>
      <c r="E39" s="39">
        <v>15</v>
      </c>
      <c r="G39" s="39">
        <f t="shared" si="0"/>
        <v>4.5720000000000001</v>
      </c>
      <c r="H39" s="39">
        <f t="shared" si="1"/>
        <v>38.097509751111744</v>
      </c>
    </row>
    <row r="40" spans="1:14" x14ac:dyDescent="0.2">
      <c r="A40" s="37">
        <v>3019890804</v>
      </c>
      <c r="B40" s="37">
        <v>3019890804</v>
      </c>
      <c r="C40" s="37" t="s">
        <v>378</v>
      </c>
      <c r="D40" s="38">
        <v>32745</v>
      </c>
      <c r="E40" s="39">
        <v>14</v>
      </c>
      <c r="G40" s="39">
        <f t="shared" si="0"/>
        <v>4.2671999999999999</v>
      </c>
      <c r="H40" s="39">
        <f t="shared" si="1"/>
        <v>39.091697029238723</v>
      </c>
    </row>
    <row r="41" spans="1:14" x14ac:dyDescent="0.2">
      <c r="A41" s="37">
        <v>3019890901</v>
      </c>
      <c r="B41" s="37">
        <v>3019890901</v>
      </c>
      <c r="C41" s="37" t="s">
        <v>378</v>
      </c>
      <c r="D41" s="38">
        <v>32753</v>
      </c>
      <c r="E41" s="39">
        <v>14</v>
      </c>
      <c r="F41" s="39">
        <f>AVERAGE(E28:E40)</f>
        <v>12.615384615384615</v>
      </c>
      <c r="G41" s="39">
        <f t="shared" si="0"/>
        <v>4.2671999999999999</v>
      </c>
      <c r="H41" s="39">
        <f t="shared" si="1"/>
        <v>39.091697029238723</v>
      </c>
      <c r="I41" s="39">
        <f>AVERAGE(H28:H40)</f>
        <v>41.241378876142804</v>
      </c>
      <c r="N41" s="45">
        <f>AVERAGE(I41)</f>
        <v>41.241378876142804</v>
      </c>
    </row>
    <row r="42" spans="1:14" x14ac:dyDescent="0.2">
      <c r="A42" s="37">
        <v>3019900601</v>
      </c>
      <c r="B42" s="37">
        <v>3019900601</v>
      </c>
      <c r="C42" s="37" t="s">
        <v>378</v>
      </c>
      <c r="D42" s="38">
        <v>33029</v>
      </c>
      <c r="E42" s="39">
        <v>11.5</v>
      </c>
      <c r="G42" s="39">
        <f t="shared" si="0"/>
        <v>3.5052000000000003</v>
      </c>
      <c r="H42" s="39">
        <f t="shared" si="1"/>
        <v>41.926292369324358</v>
      </c>
      <c r="J42" s="45">
        <v>0.2</v>
      </c>
      <c r="L42" s="45">
        <f>(9.81*(LN(J42)))+30.6</f>
        <v>14.811414079021477</v>
      </c>
    </row>
    <row r="43" spans="1:14" x14ac:dyDescent="0.2">
      <c r="A43" s="37">
        <v>3019900602</v>
      </c>
      <c r="B43" s="37">
        <v>3019900602</v>
      </c>
      <c r="C43" s="37" t="s">
        <v>378</v>
      </c>
      <c r="D43" s="38">
        <v>33037</v>
      </c>
      <c r="E43" s="39">
        <v>9.5</v>
      </c>
      <c r="G43" s="39">
        <f t="shared" si="0"/>
        <v>2.8956</v>
      </c>
      <c r="H43" s="39">
        <f t="shared" si="1"/>
        <v>44.679398331074999</v>
      </c>
    </row>
    <row r="44" spans="1:14" x14ac:dyDescent="0.2">
      <c r="A44" s="37">
        <v>3019900603</v>
      </c>
      <c r="B44" s="37">
        <v>3019900603</v>
      </c>
      <c r="C44" s="37" t="s">
        <v>378</v>
      </c>
      <c r="D44" s="38">
        <v>33043</v>
      </c>
      <c r="E44" s="39">
        <v>8</v>
      </c>
      <c r="G44" s="39">
        <f t="shared" si="0"/>
        <v>2.4384000000000001</v>
      </c>
      <c r="H44" s="39">
        <f t="shared" si="1"/>
        <v>47.155760533388161</v>
      </c>
      <c r="J44" s="45">
        <v>0.8</v>
      </c>
      <c r="L44" s="45">
        <f>(9.81*(LN(J44)))+30.6</f>
        <v>28.410961761607602</v>
      </c>
    </row>
    <row r="45" spans="1:14" x14ac:dyDescent="0.2">
      <c r="A45" s="37">
        <v>3019900604</v>
      </c>
      <c r="B45" s="37">
        <v>3019900604</v>
      </c>
      <c r="C45" s="37" t="s">
        <v>378</v>
      </c>
      <c r="D45" s="38">
        <v>33051</v>
      </c>
      <c r="E45" s="39">
        <v>9</v>
      </c>
      <c r="G45" s="39">
        <f t="shared" si="0"/>
        <v>2.7432000000000003</v>
      </c>
      <c r="H45" s="39">
        <f t="shared" si="1"/>
        <v>45.458506989579675</v>
      </c>
    </row>
    <row r="46" spans="1:14" x14ac:dyDescent="0.2">
      <c r="A46" s="37">
        <v>3019900701</v>
      </c>
      <c r="B46" s="37">
        <v>3019900701</v>
      </c>
      <c r="C46" s="37" t="s">
        <v>378</v>
      </c>
      <c r="D46" s="38">
        <v>33057</v>
      </c>
      <c r="E46" s="39">
        <v>9</v>
      </c>
      <c r="G46" s="39">
        <f t="shared" si="0"/>
        <v>2.7432000000000003</v>
      </c>
      <c r="H46" s="39">
        <f t="shared" si="1"/>
        <v>45.458506989579675</v>
      </c>
      <c r="J46" s="45">
        <v>1.8</v>
      </c>
      <c r="L46" s="45">
        <f>(9.81*(LN(J46)))+30.6</f>
        <v>36.366187182689792</v>
      </c>
    </row>
    <row r="47" spans="1:14" x14ac:dyDescent="0.2">
      <c r="A47" s="37">
        <v>3019900702</v>
      </c>
      <c r="B47" s="37">
        <v>3019900702</v>
      </c>
      <c r="C47" s="37" t="s">
        <v>378</v>
      </c>
      <c r="D47" s="38">
        <v>33064</v>
      </c>
      <c r="E47" s="39">
        <v>13</v>
      </c>
      <c r="G47" s="39">
        <f t="shared" si="0"/>
        <v>3.9624000000000001</v>
      </c>
      <c r="H47" s="39">
        <f t="shared" si="1"/>
        <v>40.159592907973853</v>
      </c>
    </row>
    <row r="48" spans="1:14" x14ac:dyDescent="0.2">
      <c r="A48" s="37">
        <v>3019900703</v>
      </c>
      <c r="B48" s="37">
        <v>3019900703</v>
      </c>
      <c r="C48" s="37" t="s">
        <v>378</v>
      </c>
      <c r="D48" s="38">
        <v>33071</v>
      </c>
      <c r="E48" s="39">
        <v>15.5</v>
      </c>
      <c r="G48" s="39">
        <f t="shared" si="0"/>
        <v>4.7244000000000002</v>
      </c>
      <c r="H48" s="39">
        <f t="shared" si="1"/>
        <v>37.625008404232446</v>
      </c>
      <c r="J48" s="45">
        <v>1.7</v>
      </c>
      <c r="L48" s="45">
        <f>(9.81*(LN(J48)))+30.6</f>
        <v>35.805463142919891</v>
      </c>
    </row>
    <row r="49" spans="1:14" x14ac:dyDescent="0.2">
      <c r="A49" s="37">
        <v>3019900704</v>
      </c>
      <c r="B49" s="37">
        <v>3019900704</v>
      </c>
      <c r="C49" s="37" t="s">
        <v>378</v>
      </c>
      <c r="D49" s="38">
        <v>33079</v>
      </c>
      <c r="E49" s="39">
        <v>16</v>
      </c>
      <c r="G49" s="39">
        <f t="shared" si="0"/>
        <v>4.8768000000000002</v>
      </c>
      <c r="H49" s="39">
        <f t="shared" si="1"/>
        <v>37.167509661519347</v>
      </c>
    </row>
    <row r="50" spans="1:14" x14ac:dyDescent="0.2">
      <c r="A50" s="37">
        <v>3019900801</v>
      </c>
      <c r="B50" s="37">
        <v>3019900801</v>
      </c>
      <c r="C50" s="37" t="s">
        <v>378</v>
      </c>
      <c r="D50" s="38">
        <v>33087</v>
      </c>
      <c r="E50" s="39">
        <v>17</v>
      </c>
      <c r="G50" s="39">
        <f t="shared" si="0"/>
        <v>5.1816000000000004</v>
      </c>
      <c r="H50" s="39">
        <f t="shared" si="1"/>
        <v>36.293908861144516</v>
      </c>
      <c r="J50" s="45">
        <v>1.2</v>
      </c>
      <c r="L50" s="45">
        <f>(9.81*(LN(J50)))+30.6</f>
        <v>32.388574472148697</v>
      </c>
    </row>
    <row r="51" spans="1:14" x14ac:dyDescent="0.2">
      <c r="A51" s="37">
        <v>3019900802</v>
      </c>
      <c r="B51" s="37">
        <v>3019900802</v>
      </c>
      <c r="C51" s="37" t="s">
        <v>378</v>
      </c>
      <c r="D51" s="38">
        <v>33094</v>
      </c>
      <c r="E51" s="39">
        <v>14</v>
      </c>
      <c r="G51" s="39">
        <f t="shared" si="0"/>
        <v>4.2671999999999999</v>
      </c>
      <c r="H51" s="39">
        <f t="shared" si="1"/>
        <v>39.091697029238723</v>
      </c>
    </row>
    <row r="52" spans="1:14" x14ac:dyDescent="0.2">
      <c r="A52" s="37">
        <v>3019900803</v>
      </c>
      <c r="B52" s="37">
        <v>3019900803</v>
      </c>
      <c r="C52" s="37" t="s">
        <v>378</v>
      </c>
      <c r="D52" s="38">
        <v>33101</v>
      </c>
      <c r="E52" s="39">
        <v>17</v>
      </c>
      <c r="G52" s="39">
        <f t="shared" si="0"/>
        <v>5.1816000000000004</v>
      </c>
      <c r="H52" s="39">
        <f t="shared" si="1"/>
        <v>36.293908861144516</v>
      </c>
      <c r="J52" s="45">
        <v>0.4</v>
      </c>
      <c r="L52" s="45">
        <f>(9.81*(LN(J52)))+30.6</f>
        <v>21.611187920314542</v>
      </c>
    </row>
    <row r="53" spans="1:14" x14ac:dyDescent="0.2">
      <c r="A53" s="37">
        <v>3019900804</v>
      </c>
      <c r="B53" s="37">
        <v>3019900804</v>
      </c>
      <c r="C53" s="37" t="s">
        <v>378</v>
      </c>
      <c r="D53" s="38">
        <v>33107</v>
      </c>
      <c r="E53" s="39">
        <v>12</v>
      </c>
      <c r="G53" s="39">
        <f t="shared" si="0"/>
        <v>3.6576000000000004</v>
      </c>
      <c r="H53" s="39">
        <f t="shared" si="1"/>
        <v>41.313008325549511</v>
      </c>
    </row>
    <row r="54" spans="1:14" x14ac:dyDescent="0.2">
      <c r="A54" s="37">
        <v>3019900805</v>
      </c>
      <c r="B54" s="37">
        <v>3019900805</v>
      </c>
      <c r="C54" s="37" t="s">
        <v>378</v>
      </c>
      <c r="D54" s="38">
        <v>33115</v>
      </c>
      <c r="E54" s="39">
        <v>13.5</v>
      </c>
      <c r="F54" s="39">
        <f>AVERAGE(E42:E54)</f>
        <v>12.692307692307692</v>
      </c>
      <c r="G54" s="39">
        <f t="shared" si="0"/>
        <v>4.1147999999999998</v>
      </c>
      <c r="H54" s="39">
        <f t="shared" si="1"/>
        <v>39.615754781741025</v>
      </c>
      <c r="I54" s="39">
        <f>AVERAGE(H42:H54)</f>
        <v>40.941450311191602</v>
      </c>
      <c r="J54" s="45">
        <v>2</v>
      </c>
      <c r="K54" s="39">
        <f>AVERAGE(J42:J54)</f>
        <v>1.1571428571428573</v>
      </c>
      <c r="L54" s="45">
        <f>(9.81*(LN(J54)))+30.6</f>
        <v>37.399773841293069</v>
      </c>
      <c r="M54" s="45">
        <f>AVERAGE(L42:L54)</f>
        <v>29.541937485713582</v>
      </c>
      <c r="N54" s="45">
        <f>AVERAGE(M54,I54)</f>
        <v>35.241693898452596</v>
      </c>
    </row>
    <row r="55" spans="1:14" x14ac:dyDescent="0.2">
      <c r="A55" s="37">
        <v>3019910601</v>
      </c>
      <c r="B55" s="37">
        <v>3019910601</v>
      </c>
      <c r="C55" s="37" t="s">
        <v>378</v>
      </c>
      <c r="D55" s="38">
        <v>33393</v>
      </c>
      <c r="E55" s="39">
        <v>7.5</v>
      </c>
      <c r="G55" s="39">
        <f t="shared" si="0"/>
        <v>2.286</v>
      </c>
      <c r="H55" s="39">
        <f t="shared" si="1"/>
        <v>48.085760622980558</v>
      </c>
    </row>
    <row r="56" spans="1:14" x14ac:dyDescent="0.2">
      <c r="A56" s="37">
        <v>3019910602</v>
      </c>
      <c r="B56" s="37">
        <v>3019910602</v>
      </c>
      <c r="C56" s="37" t="s">
        <v>378</v>
      </c>
      <c r="D56" s="38">
        <v>33400</v>
      </c>
      <c r="E56" s="39">
        <v>8</v>
      </c>
      <c r="G56" s="39">
        <f t="shared" si="0"/>
        <v>2.4384000000000001</v>
      </c>
      <c r="H56" s="39">
        <f t="shared" si="1"/>
        <v>47.155760533388161</v>
      </c>
      <c r="J56" s="45">
        <v>0.3</v>
      </c>
      <c r="L56" s="45">
        <f>(9.81*(LN(J56)))+30.6</f>
        <v>18.78902678956257</v>
      </c>
    </row>
    <row r="57" spans="1:14" x14ac:dyDescent="0.2">
      <c r="A57" s="37">
        <v>3019910603</v>
      </c>
      <c r="B57" s="37">
        <v>3019910603</v>
      </c>
      <c r="C57" s="37" t="s">
        <v>378</v>
      </c>
      <c r="D57" s="38">
        <v>33407</v>
      </c>
      <c r="E57" s="39">
        <v>10</v>
      </c>
      <c r="G57" s="39">
        <f t="shared" si="0"/>
        <v>3.048</v>
      </c>
      <c r="H57" s="39">
        <f t="shared" si="1"/>
        <v>43.940261958950401</v>
      </c>
    </row>
    <row r="58" spans="1:14" x14ac:dyDescent="0.2">
      <c r="A58" s="37">
        <v>3019910604</v>
      </c>
      <c r="B58" s="37">
        <v>3019910604</v>
      </c>
      <c r="C58" s="37" t="s">
        <v>378</v>
      </c>
      <c r="D58" s="38">
        <v>33414</v>
      </c>
      <c r="E58" s="39">
        <v>12</v>
      </c>
      <c r="G58" s="39">
        <f t="shared" si="0"/>
        <v>3.6576000000000004</v>
      </c>
      <c r="H58" s="39">
        <f t="shared" si="1"/>
        <v>41.313008325549511</v>
      </c>
      <c r="J58" s="45">
        <v>1.2</v>
      </c>
      <c r="L58" s="45">
        <f>(9.81*(LN(J58)))+30.6</f>
        <v>32.388574472148697</v>
      </c>
    </row>
    <row r="59" spans="1:14" x14ac:dyDescent="0.2">
      <c r="A59" s="37">
        <v>3019910701</v>
      </c>
      <c r="B59" s="37">
        <v>3019910701</v>
      </c>
      <c r="C59" s="37" t="s">
        <v>378</v>
      </c>
      <c r="D59" s="38">
        <v>33422</v>
      </c>
      <c r="E59" s="39">
        <v>9</v>
      </c>
      <c r="G59" s="39">
        <f t="shared" si="0"/>
        <v>2.7432000000000003</v>
      </c>
      <c r="H59" s="39">
        <f t="shared" si="1"/>
        <v>45.458506989579675</v>
      </c>
    </row>
    <row r="60" spans="1:14" x14ac:dyDescent="0.2">
      <c r="A60" s="37">
        <v>3019910702</v>
      </c>
      <c r="B60" s="37">
        <v>3019910702</v>
      </c>
      <c r="C60" s="37" t="s">
        <v>378</v>
      </c>
      <c r="D60" s="38">
        <v>33428</v>
      </c>
      <c r="E60" s="39">
        <v>10.5</v>
      </c>
      <c r="G60" s="39">
        <f t="shared" si="0"/>
        <v>3.2004000000000001</v>
      </c>
      <c r="H60" s="39">
        <f t="shared" si="1"/>
        <v>43.237195693268887</v>
      </c>
      <c r="J60" s="45">
        <v>1.6</v>
      </c>
      <c r="L60" s="45">
        <f>(9.81*(LN(J60)))+30.6</f>
        <v>35.21073560290067</v>
      </c>
    </row>
    <row r="61" spans="1:14" x14ac:dyDescent="0.2">
      <c r="A61" s="37">
        <v>3019910703</v>
      </c>
      <c r="B61" s="37">
        <v>3019910703</v>
      </c>
      <c r="C61" s="37" t="s">
        <v>378</v>
      </c>
      <c r="D61" s="38">
        <v>33435</v>
      </c>
      <c r="E61" s="39">
        <v>12.5</v>
      </c>
      <c r="G61" s="39">
        <f t="shared" si="0"/>
        <v>3.81</v>
      </c>
      <c r="H61" s="39">
        <f t="shared" si="1"/>
        <v>40.724763384512634</v>
      </c>
    </row>
    <row r="62" spans="1:14" x14ac:dyDescent="0.2">
      <c r="A62" s="37">
        <v>3019910704</v>
      </c>
      <c r="B62" s="37">
        <v>3019910704</v>
      </c>
      <c r="C62" s="37" t="s">
        <v>378</v>
      </c>
      <c r="D62" s="38">
        <v>33445</v>
      </c>
      <c r="E62" s="39">
        <v>14</v>
      </c>
      <c r="G62" s="39">
        <f t="shared" si="0"/>
        <v>4.2671999999999999</v>
      </c>
      <c r="H62" s="39">
        <f t="shared" si="1"/>
        <v>39.091697029238723</v>
      </c>
      <c r="J62" s="45">
        <v>0.5</v>
      </c>
      <c r="L62" s="45">
        <f>(9.81*(LN(J62)))+30.6</f>
        <v>23.800226158706938</v>
      </c>
    </row>
    <row r="63" spans="1:14" x14ac:dyDescent="0.2">
      <c r="A63" s="37">
        <v>3019910801</v>
      </c>
      <c r="B63" s="37">
        <v>3019910801</v>
      </c>
      <c r="C63" s="37" t="s">
        <v>378</v>
      </c>
      <c r="D63" s="38">
        <v>33452</v>
      </c>
      <c r="E63" s="39">
        <v>13.5</v>
      </c>
      <c r="G63" s="39">
        <f t="shared" si="0"/>
        <v>4.1147999999999998</v>
      </c>
      <c r="H63" s="39">
        <f t="shared" si="1"/>
        <v>39.615754781741025</v>
      </c>
    </row>
    <row r="64" spans="1:14" x14ac:dyDescent="0.2">
      <c r="A64" s="37">
        <v>3019910802</v>
      </c>
      <c r="B64" s="37">
        <v>3019910802</v>
      </c>
      <c r="C64" s="37" t="s">
        <v>378</v>
      </c>
      <c r="D64" s="38">
        <v>33458</v>
      </c>
      <c r="E64" s="39">
        <v>13.5</v>
      </c>
      <c r="G64" s="39">
        <f t="shared" si="0"/>
        <v>4.1147999999999998</v>
      </c>
      <c r="H64" s="39">
        <f t="shared" si="1"/>
        <v>39.615754781741025</v>
      </c>
      <c r="J64" s="45">
        <v>1.5</v>
      </c>
      <c r="L64" s="45">
        <f>(9.81*(LN(J64)))+30.6</f>
        <v>34.577612710541096</v>
      </c>
    </row>
    <row r="65" spans="1:14" x14ac:dyDescent="0.2">
      <c r="A65" s="37">
        <v>3019910803</v>
      </c>
      <c r="B65" s="37">
        <v>3019910803</v>
      </c>
      <c r="C65" s="37" t="s">
        <v>378</v>
      </c>
      <c r="D65" s="38">
        <v>33465</v>
      </c>
      <c r="E65" s="39">
        <v>13.5</v>
      </c>
      <c r="G65" s="39">
        <f t="shared" si="0"/>
        <v>4.1147999999999998</v>
      </c>
      <c r="H65" s="39">
        <f t="shared" si="1"/>
        <v>39.615754781741025</v>
      </c>
    </row>
    <row r="66" spans="1:14" x14ac:dyDescent="0.2">
      <c r="A66" s="37">
        <v>3019910804</v>
      </c>
      <c r="B66" s="37">
        <v>3019910804</v>
      </c>
      <c r="C66" s="37" t="s">
        <v>378</v>
      </c>
      <c r="D66" s="38">
        <v>33473</v>
      </c>
      <c r="E66" s="39">
        <v>14</v>
      </c>
      <c r="G66" s="39">
        <f t="shared" ref="G66:G129" si="2">E66*0.3048</f>
        <v>4.2671999999999999</v>
      </c>
      <c r="H66" s="39">
        <f t="shared" ref="H66:H129" si="3" xml:space="preserve"> 60-(14.41*(LN(G66)))</f>
        <v>39.091697029238723</v>
      </c>
      <c r="J66" s="45">
        <v>0.9</v>
      </c>
      <c r="L66" s="45">
        <f>(9.81*(LN(J66)))+30.6</f>
        <v>29.566413341396725</v>
      </c>
    </row>
    <row r="67" spans="1:14" x14ac:dyDescent="0.2">
      <c r="A67" s="37">
        <v>3019910805</v>
      </c>
      <c r="B67" s="37">
        <v>3019910805</v>
      </c>
      <c r="C67" s="37" t="s">
        <v>378</v>
      </c>
      <c r="D67" s="38">
        <v>33480</v>
      </c>
      <c r="E67" s="39">
        <v>13</v>
      </c>
      <c r="F67" s="39">
        <f>AVERAGE(E55:E67)</f>
        <v>11.615384615384615</v>
      </c>
      <c r="G67" s="39">
        <f t="shared" si="2"/>
        <v>3.9624000000000001</v>
      </c>
      <c r="H67" s="39">
        <f t="shared" si="3"/>
        <v>40.159592907973853</v>
      </c>
      <c r="I67" s="39">
        <f>AVERAGE(H55:H67)</f>
        <v>42.085039139992631</v>
      </c>
      <c r="K67" s="39">
        <f>AVERAGE(J55:J67)</f>
        <v>1</v>
      </c>
      <c r="M67" s="45">
        <f>AVERAGE(L56:L67)</f>
        <v>29.055431512542782</v>
      </c>
      <c r="N67" s="45">
        <f>AVERAGE(M67,I67)</f>
        <v>35.570235326267706</v>
      </c>
    </row>
    <row r="68" spans="1:14" x14ac:dyDescent="0.2">
      <c r="A68" s="37">
        <v>3019920601</v>
      </c>
      <c r="B68" s="37">
        <v>3019920601</v>
      </c>
      <c r="C68" s="37" t="s">
        <v>378</v>
      </c>
      <c r="D68" s="38">
        <v>33757</v>
      </c>
      <c r="E68" s="39">
        <v>10.5</v>
      </c>
      <c r="G68" s="39">
        <f t="shared" si="2"/>
        <v>3.2004000000000001</v>
      </c>
      <c r="H68" s="39">
        <f t="shared" si="3"/>
        <v>43.237195693268887</v>
      </c>
    </row>
    <row r="69" spans="1:14" x14ac:dyDescent="0.2">
      <c r="A69" s="37">
        <v>3019920602</v>
      </c>
      <c r="B69" s="37">
        <v>3019920602</v>
      </c>
      <c r="C69" s="37" t="s">
        <v>378</v>
      </c>
      <c r="D69" s="38">
        <v>33766</v>
      </c>
      <c r="E69" s="39">
        <v>10</v>
      </c>
      <c r="G69" s="39">
        <f t="shared" si="2"/>
        <v>3.048</v>
      </c>
      <c r="H69" s="39">
        <f t="shared" si="3"/>
        <v>43.940261958950401</v>
      </c>
      <c r="J69" s="45">
        <v>1.1000000000000001</v>
      </c>
      <c r="L69" s="45">
        <f>(9.81*(LN(J69)))+30.6</f>
        <v>31.534992863880429</v>
      </c>
    </row>
    <row r="70" spans="1:14" x14ac:dyDescent="0.2">
      <c r="A70" s="37">
        <v>3019920603</v>
      </c>
      <c r="B70" s="37">
        <v>3019920603</v>
      </c>
      <c r="C70" s="37" t="s">
        <v>378</v>
      </c>
      <c r="D70" s="38">
        <v>33772</v>
      </c>
      <c r="E70" s="39">
        <v>8.5</v>
      </c>
      <c r="G70" s="39">
        <f t="shared" si="2"/>
        <v>2.5908000000000002</v>
      </c>
      <c r="H70" s="39">
        <f t="shared" si="3"/>
        <v>46.28215973301333</v>
      </c>
    </row>
    <row r="71" spans="1:14" x14ac:dyDescent="0.2">
      <c r="A71" s="37">
        <v>3019920604</v>
      </c>
      <c r="B71" s="37">
        <v>3019920604</v>
      </c>
      <c r="C71" s="37" t="s">
        <v>378</v>
      </c>
      <c r="D71" s="38">
        <v>33779</v>
      </c>
      <c r="E71" s="39">
        <v>11</v>
      </c>
      <c r="G71" s="39">
        <f t="shared" si="2"/>
        <v>3.3528000000000002</v>
      </c>
      <c r="H71" s="39">
        <f t="shared" si="3"/>
        <v>42.566842267970074</v>
      </c>
      <c r="J71" s="45">
        <v>1.3</v>
      </c>
      <c r="L71" s="45">
        <f>(9.81*(LN(J71)))+30.6</f>
        <v>33.173793434426088</v>
      </c>
    </row>
    <row r="72" spans="1:14" x14ac:dyDescent="0.2">
      <c r="A72" s="37">
        <v>3019920605</v>
      </c>
      <c r="B72" s="37">
        <v>3019920605</v>
      </c>
      <c r="C72" s="37" t="s">
        <v>378</v>
      </c>
      <c r="D72" s="38">
        <v>33785</v>
      </c>
      <c r="E72" s="39">
        <v>10</v>
      </c>
      <c r="G72" s="39">
        <f t="shared" si="2"/>
        <v>3.048</v>
      </c>
      <c r="H72" s="39">
        <f t="shared" si="3"/>
        <v>43.940261958950401</v>
      </c>
    </row>
    <row r="73" spans="1:14" x14ac:dyDescent="0.2">
      <c r="A73" s="37">
        <v>3019920701</v>
      </c>
      <c r="B73" s="37">
        <v>3019920701</v>
      </c>
      <c r="C73" s="37" t="s">
        <v>378</v>
      </c>
      <c r="D73" s="38">
        <v>33792</v>
      </c>
      <c r="E73" s="39">
        <v>10</v>
      </c>
      <c r="G73" s="39">
        <f t="shared" si="2"/>
        <v>3.048</v>
      </c>
      <c r="H73" s="39">
        <f t="shared" si="3"/>
        <v>43.940261958950401</v>
      </c>
      <c r="J73" s="45">
        <v>1.4</v>
      </c>
      <c r="L73" s="45">
        <f>(9.81*(LN(J73)))+30.6</f>
        <v>33.9007926412541</v>
      </c>
    </row>
    <row r="74" spans="1:14" x14ac:dyDescent="0.2">
      <c r="A74" s="37">
        <v>3019920702</v>
      </c>
      <c r="B74" s="37">
        <v>3019920702</v>
      </c>
      <c r="C74" s="37" t="s">
        <v>378</v>
      </c>
      <c r="D74" s="38">
        <v>33799</v>
      </c>
      <c r="E74" s="39">
        <v>10.5</v>
      </c>
      <c r="G74" s="39">
        <f t="shared" si="2"/>
        <v>3.2004000000000001</v>
      </c>
      <c r="H74" s="39">
        <f t="shared" si="3"/>
        <v>43.237195693268887</v>
      </c>
    </row>
    <row r="75" spans="1:14" x14ac:dyDescent="0.2">
      <c r="A75" s="37">
        <v>3019920703</v>
      </c>
      <c r="B75" s="37">
        <v>3019920703</v>
      </c>
      <c r="C75" s="37" t="s">
        <v>378</v>
      </c>
      <c r="D75" s="38">
        <v>33806</v>
      </c>
      <c r="E75" s="39">
        <v>10.5</v>
      </c>
      <c r="G75" s="39">
        <f t="shared" si="2"/>
        <v>3.2004000000000001</v>
      </c>
      <c r="H75" s="39">
        <f t="shared" si="3"/>
        <v>43.237195693268887</v>
      </c>
      <c r="J75" s="45">
        <v>1.2</v>
      </c>
      <c r="L75" s="45">
        <f>(9.81*(LN(J75)))+30.6</f>
        <v>32.388574472148697</v>
      </c>
    </row>
    <row r="76" spans="1:14" x14ac:dyDescent="0.2">
      <c r="A76" s="37">
        <v>3019920704</v>
      </c>
      <c r="B76" s="37">
        <v>3019920704</v>
      </c>
      <c r="C76" s="37" t="s">
        <v>378</v>
      </c>
      <c r="D76" s="38">
        <v>33813</v>
      </c>
      <c r="E76" s="39">
        <v>10</v>
      </c>
      <c r="G76" s="39">
        <f t="shared" si="2"/>
        <v>3.048</v>
      </c>
      <c r="H76" s="39">
        <f t="shared" si="3"/>
        <v>43.940261958950401</v>
      </c>
    </row>
    <row r="77" spans="1:14" x14ac:dyDescent="0.2">
      <c r="A77" s="37">
        <v>3019920801</v>
      </c>
      <c r="B77" s="37">
        <v>3019920801</v>
      </c>
      <c r="C77" s="37" t="s">
        <v>378</v>
      </c>
      <c r="D77" s="38">
        <v>33821</v>
      </c>
      <c r="E77" s="39">
        <v>10</v>
      </c>
      <c r="G77" s="39">
        <f t="shared" si="2"/>
        <v>3.048</v>
      </c>
      <c r="H77" s="39">
        <f t="shared" si="3"/>
        <v>43.940261958950401</v>
      </c>
      <c r="J77" s="45">
        <v>1.4</v>
      </c>
      <c r="L77" s="45">
        <f>(9.81*(LN(J77)))+30.6</f>
        <v>33.9007926412541</v>
      </c>
    </row>
    <row r="78" spans="1:14" x14ac:dyDescent="0.2">
      <c r="A78" s="37">
        <v>3019920802</v>
      </c>
      <c r="B78" s="37">
        <v>3019920802</v>
      </c>
      <c r="C78" s="37" t="s">
        <v>378</v>
      </c>
      <c r="D78" s="38">
        <v>33828</v>
      </c>
      <c r="E78" s="39">
        <v>10</v>
      </c>
      <c r="G78" s="39">
        <f t="shared" si="2"/>
        <v>3.048</v>
      </c>
      <c r="H78" s="39">
        <f t="shared" si="3"/>
        <v>43.940261958950401</v>
      </c>
    </row>
    <row r="79" spans="1:14" x14ac:dyDescent="0.2">
      <c r="A79" s="37">
        <v>3019920803</v>
      </c>
      <c r="B79" s="37">
        <v>3019920803</v>
      </c>
      <c r="C79" s="37" t="s">
        <v>378</v>
      </c>
      <c r="D79" s="38">
        <v>33836</v>
      </c>
      <c r="E79" s="39">
        <v>11.5</v>
      </c>
      <c r="G79" s="39">
        <f t="shared" si="2"/>
        <v>3.5052000000000003</v>
      </c>
      <c r="H79" s="39">
        <f t="shared" si="3"/>
        <v>41.926292369324358</v>
      </c>
      <c r="J79" s="45">
        <v>1</v>
      </c>
      <c r="L79" s="45">
        <f>(9.81*(LN(J79)))+30.6</f>
        <v>30.6</v>
      </c>
    </row>
    <row r="80" spans="1:14" x14ac:dyDescent="0.2">
      <c r="A80" s="37">
        <v>3019920804</v>
      </c>
      <c r="B80" s="37">
        <v>3019920804</v>
      </c>
      <c r="C80" s="37" t="s">
        <v>378</v>
      </c>
      <c r="D80" s="38">
        <v>33843</v>
      </c>
      <c r="E80" s="39">
        <v>10</v>
      </c>
      <c r="G80" s="39">
        <f t="shared" si="2"/>
        <v>3.048</v>
      </c>
      <c r="H80" s="39">
        <f t="shared" si="3"/>
        <v>43.940261958950401</v>
      </c>
    </row>
    <row r="81" spans="1:14" x14ac:dyDescent="0.2">
      <c r="A81" s="37">
        <v>3019920901</v>
      </c>
      <c r="B81" s="37">
        <v>3019920901</v>
      </c>
      <c r="C81" s="37" t="s">
        <v>378</v>
      </c>
      <c r="D81" s="38">
        <v>33851</v>
      </c>
      <c r="E81" s="39">
        <v>13</v>
      </c>
      <c r="F81" s="39">
        <f>AVERAGE(E68:E80)</f>
        <v>10.192307692307692</v>
      </c>
      <c r="G81" s="39">
        <f t="shared" si="2"/>
        <v>3.9624000000000001</v>
      </c>
      <c r="H81" s="39">
        <f t="shared" si="3"/>
        <v>40.159592907973853</v>
      </c>
      <c r="I81" s="39">
        <f>AVERAGE(H68:H80)</f>
        <v>43.697593474059005</v>
      </c>
      <c r="J81" s="45">
        <v>1.5</v>
      </c>
      <c r="K81" s="39">
        <f>AVERAGE(J68:J80)</f>
        <v>1.2333333333333334</v>
      </c>
      <c r="L81" s="45">
        <f>(9.81*(LN(J81)))+30.6</f>
        <v>34.577612710541096</v>
      </c>
      <c r="M81" s="39">
        <f>AVERAGE(L68:L80)</f>
        <v>32.583157675493901</v>
      </c>
      <c r="N81" s="45">
        <f>AVERAGE(M81,I81)</f>
        <v>38.140375574776456</v>
      </c>
    </row>
    <row r="82" spans="1:14" x14ac:dyDescent="0.2">
      <c r="A82" s="37">
        <v>3019930601</v>
      </c>
      <c r="B82" s="37">
        <v>3019930601</v>
      </c>
      <c r="C82" s="37" t="s">
        <v>378</v>
      </c>
      <c r="D82" s="38">
        <v>34122</v>
      </c>
      <c r="E82" s="39">
        <v>17</v>
      </c>
      <c r="G82" s="39">
        <f t="shared" si="2"/>
        <v>5.1816000000000004</v>
      </c>
      <c r="H82" s="39">
        <f t="shared" si="3"/>
        <v>36.293908861144516</v>
      </c>
    </row>
    <row r="83" spans="1:14" x14ac:dyDescent="0.2">
      <c r="A83" s="37">
        <v>3019930602</v>
      </c>
      <c r="B83" s="37">
        <v>3019930602</v>
      </c>
      <c r="C83" s="37" t="s">
        <v>378</v>
      </c>
      <c r="D83" s="38">
        <v>34127</v>
      </c>
      <c r="E83" s="39">
        <v>14</v>
      </c>
      <c r="G83" s="39">
        <f t="shared" si="2"/>
        <v>4.2671999999999999</v>
      </c>
      <c r="H83" s="39">
        <f t="shared" si="3"/>
        <v>39.091697029238723</v>
      </c>
      <c r="J83" s="45">
        <v>1</v>
      </c>
      <c r="L83" s="45">
        <f>(9.81*(LN(J83)))+30.6</f>
        <v>30.6</v>
      </c>
    </row>
    <row r="84" spans="1:14" x14ac:dyDescent="0.2">
      <c r="A84" s="37">
        <v>3019930603</v>
      </c>
      <c r="B84" s="37">
        <v>3019930603</v>
      </c>
      <c r="C84" s="37" t="s">
        <v>378</v>
      </c>
      <c r="D84" s="38">
        <v>34138</v>
      </c>
      <c r="E84" s="39">
        <v>14</v>
      </c>
      <c r="G84" s="39">
        <f t="shared" si="2"/>
        <v>4.2671999999999999</v>
      </c>
      <c r="H84" s="39">
        <f t="shared" si="3"/>
        <v>39.091697029238723</v>
      </c>
    </row>
    <row r="85" spans="1:14" x14ac:dyDescent="0.2">
      <c r="A85" s="37">
        <v>3019930604</v>
      </c>
      <c r="B85" s="37">
        <v>3019930604</v>
      </c>
      <c r="C85" s="37" t="s">
        <v>378</v>
      </c>
      <c r="D85" s="38">
        <v>34143</v>
      </c>
      <c r="E85" s="39">
        <v>17</v>
      </c>
      <c r="G85" s="39">
        <f t="shared" si="2"/>
        <v>5.1816000000000004</v>
      </c>
      <c r="H85" s="39">
        <f t="shared" si="3"/>
        <v>36.293908861144516</v>
      </c>
      <c r="J85" s="45">
        <v>0.9</v>
      </c>
      <c r="L85" s="45">
        <f>(9.81*(LN(J85)))+30.6</f>
        <v>29.566413341396725</v>
      </c>
    </row>
    <row r="86" spans="1:14" x14ac:dyDescent="0.2">
      <c r="A86" s="37">
        <v>3019930605</v>
      </c>
      <c r="B86" s="37">
        <v>3019930605</v>
      </c>
      <c r="C86" s="37" t="s">
        <v>378</v>
      </c>
      <c r="D86" s="38">
        <v>34149</v>
      </c>
      <c r="E86" s="39">
        <v>14.5</v>
      </c>
      <c r="G86" s="39">
        <f t="shared" si="2"/>
        <v>4.4196</v>
      </c>
      <c r="H86" s="39">
        <f t="shared" si="3"/>
        <v>38.586031110758313</v>
      </c>
    </row>
    <row r="87" spans="1:14" x14ac:dyDescent="0.2">
      <c r="A87" s="37">
        <v>3019930701</v>
      </c>
      <c r="B87" s="37">
        <v>3019930701</v>
      </c>
      <c r="C87" s="37" t="s">
        <v>378</v>
      </c>
      <c r="D87" s="38">
        <v>34156</v>
      </c>
      <c r="E87" s="39">
        <v>14</v>
      </c>
      <c r="G87" s="39">
        <f t="shared" si="2"/>
        <v>4.2671999999999999</v>
      </c>
      <c r="H87" s="39">
        <f t="shared" si="3"/>
        <v>39.091697029238723</v>
      </c>
      <c r="J87" s="45">
        <v>0.6</v>
      </c>
      <c r="L87" s="45">
        <f>(9.81*(LN(J87)))+30.6</f>
        <v>25.588800630855634</v>
      </c>
    </row>
    <row r="88" spans="1:14" x14ac:dyDescent="0.2">
      <c r="A88" s="37">
        <v>3019930702</v>
      </c>
      <c r="B88" s="37">
        <v>3019930702</v>
      </c>
      <c r="C88" s="37" t="s">
        <v>378</v>
      </c>
      <c r="D88" s="38">
        <v>34163</v>
      </c>
      <c r="E88" s="39">
        <v>18</v>
      </c>
      <c r="G88" s="39">
        <f t="shared" si="2"/>
        <v>5.4864000000000006</v>
      </c>
      <c r="H88" s="39">
        <f t="shared" si="3"/>
        <v>35.470256117710861</v>
      </c>
    </row>
    <row r="89" spans="1:14" x14ac:dyDescent="0.2">
      <c r="A89" s="37">
        <v>3019930703</v>
      </c>
      <c r="B89" s="37">
        <v>3019930703</v>
      </c>
      <c r="C89" s="37" t="s">
        <v>378</v>
      </c>
      <c r="D89" s="38">
        <v>34171</v>
      </c>
      <c r="E89" s="39">
        <v>12.5</v>
      </c>
      <c r="G89" s="39">
        <f t="shared" si="2"/>
        <v>3.81</v>
      </c>
      <c r="H89" s="39">
        <f t="shared" si="3"/>
        <v>40.724763384512634</v>
      </c>
      <c r="J89" s="45">
        <v>0.93</v>
      </c>
      <c r="L89" s="45">
        <f>(9.81*(LN(J89)))+30.6</f>
        <v>29.888081503290266</v>
      </c>
    </row>
    <row r="90" spans="1:14" x14ac:dyDescent="0.2">
      <c r="A90" s="37">
        <v>3019930704</v>
      </c>
      <c r="B90" s="37">
        <v>3019930704</v>
      </c>
      <c r="C90" s="37" t="s">
        <v>378</v>
      </c>
      <c r="D90" s="38">
        <v>34178</v>
      </c>
      <c r="E90" s="39">
        <v>9</v>
      </c>
      <c r="G90" s="39">
        <f t="shared" si="2"/>
        <v>2.7432000000000003</v>
      </c>
      <c r="H90" s="39">
        <f t="shared" si="3"/>
        <v>45.458506989579675</v>
      </c>
    </row>
    <row r="91" spans="1:14" x14ac:dyDescent="0.2">
      <c r="A91" s="37">
        <v>3019930801</v>
      </c>
      <c r="B91" s="37">
        <v>3019930801</v>
      </c>
      <c r="C91" s="37" t="s">
        <v>378</v>
      </c>
      <c r="D91" s="38">
        <v>34186</v>
      </c>
      <c r="E91" s="39">
        <v>10.5</v>
      </c>
      <c r="G91" s="39">
        <f t="shared" si="2"/>
        <v>3.2004000000000001</v>
      </c>
      <c r="H91" s="39">
        <f t="shared" si="3"/>
        <v>43.237195693268887</v>
      </c>
      <c r="J91" s="45">
        <v>0.8</v>
      </c>
      <c r="L91" s="45">
        <f>(9.81*(LN(J91)))+30.6</f>
        <v>28.410961761607602</v>
      </c>
    </row>
    <row r="92" spans="1:14" x14ac:dyDescent="0.2">
      <c r="A92" s="37">
        <v>3019930802</v>
      </c>
      <c r="B92" s="37">
        <v>3019930802</v>
      </c>
      <c r="C92" s="37" t="s">
        <v>378</v>
      </c>
      <c r="D92" s="38">
        <v>34192</v>
      </c>
      <c r="E92" s="39">
        <v>10</v>
      </c>
      <c r="G92" s="39">
        <f t="shared" si="2"/>
        <v>3.048</v>
      </c>
      <c r="H92" s="39">
        <f t="shared" si="3"/>
        <v>43.940261958950401</v>
      </c>
    </row>
    <row r="93" spans="1:14" x14ac:dyDescent="0.2">
      <c r="A93" s="37">
        <v>3019930803</v>
      </c>
      <c r="B93" s="37">
        <v>3019930803</v>
      </c>
      <c r="C93" s="37" t="s">
        <v>378</v>
      </c>
      <c r="D93" s="38">
        <v>34199</v>
      </c>
      <c r="E93" s="39">
        <v>11</v>
      </c>
      <c r="G93" s="39">
        <f t="shared" si="2"/>
        <v>3.3528000000000002</v>
      </c>
      <c r="H93" s="39">
        <f t="shared" si="3"/>
        <v>42.566842267970074</v>
      </c>
      <c r="J93" s="45">
        <v>1.4</v>
      </c>
      <c r="L93" s="45">
        <f>(9.81*(LN(J93)))+30.6</f>
        <v>33.9007926412541</v>
      </c>
    </row>
    <row r="94" spans="1:14" x14ac:dyDescent="0.2">
      <c r="A94" s="37">
        <v>3019930804</v>
      </c>
      <c r="B94" s="37">
        <v>3019930804</v>
      </c>
      <c r="C94" s="37" t="s">
        <v>378</v>
      </c>
      <c r="D94" s="38">
        <v>34206</v>
      </c>
      <c r="E94" s="39">
        <v>12.5</v>
      </c>
      <c r="G94" s="39">
        <f t="shared" si="2"/>
        <v>3.81</v>
      </c>
      <c r="H94" s="39">
        <f t="shared" si="3"/>
        <v>40.724763384512634</v>
      </c>
    </row>
    <row r="95" spans="1:14" x14ac:dyDescent="0.2">
      <c r="A95" s="37">
        <v>3019930901</v>
      </c>
      <c r="B95" s="37">
        <v>3019930901</v>
      </c>
      <c r="C95" s="37" t="s">
        <v>378</v>
      </c>
      <c r="D95" s="38">
        <v>34213</v>
      </c>
      <c r="E95" s="39">
        <v>16.5</v>
      </c>
      <c r="F95" s="39">
        <f>AVERAGE(E82:E94)</f>
        <v>13.384615384615385</v>
      </c>
      <c r="G95" s="39">
        <f t="shared" si="2"/>
        <v>5.0292000000000003</v>
      </c>
      <c r="H95" s="39">
        <f t="shared" si="3"/>
        <v>36.724090060131431</v>
      </c>
      <c r="I95" s="39">
        <f>AVERAGE(H82:H94)</f>
        <v>40.043963824405282</v>
      </c>
      <c r="J95" s="45">
        <v>0.71</v>
      </c>
      <c r="K95" s="39">
        <f>AVERAGE(J82:J94)</f>
        <v>0.93833333333333346</v>
      </c>
      <c r="L95" s="45">
        <f>(9.81*(LN(J95)))+30.6</f>
        <v>27.240170069232128</v>
      </c>
      <c r="M95" s="39">
        <f>AVERAGE(L82:L94)</f>
        <v>29.659174979734058</v>
      </c>
      <c r="N95" s="45">
        <f>AVERAGE(M95,I95)</f>
        <v>34.851569402069671</v>
      </c>
    </row>
    <row r="96" spans="1:14" x14ac:dyDescent="0.2">
      <c r="A96" s="37">
        <v>3019940601</v>
      </c>
      <c r="B96" s="37">
        <v>3019940601</v>
      </c>
      <c r="C96" s="37" t="s">
        <v>378</v>
      </c>
      <c r="D96" s="38">
        <v>34487</v>
      </c>
      <c r="E96" s="39">
        <v>15</v>
      </c>
      <c r="G96" s="39">
        <f t="shared" si="2"/>
        <v>4.5720000000000001</v>
      </c>
      <c r="H96" s="39">
        <f t="shared" si="3"/>
        <v>38.097509751111744</v>
      </c>
    </row>
    <row r="97" spans="1:14" x14ac:dyDescent="0.2">
      <c r="A97" s="37">
        <v>3019940602</v>
      </c>
      <c r="B97" s="37">
        <v>3019940602</v>
      </c>
      <c r="C97" s="37" t="s">
        <v>378</v>
      </c>
      <c r="D97" s="38">
        <v>34493</v>
      </c>
      <c r="E97" s="39">
        <v>11.5</v>
      </c>
      <c r="G97" s="39">
        <f t="shared" si="2"/>
        <v>3.5052000000000003</v>
      </c>
      <c r="H97" s="39">
        <f t="shared" si="3"/>
        <v>41.926292369324358</v>
      </c>
    </row>
    <row r="98" spans="1:14" x14ac:dyDescent="0.2">
      <c r="A98" s="37">
        <v>3019940603</v>
      </c>
      <c r="B98" s="37">
        <v>3019940603</v>
      </c>
      <c r="C98" s="37" t="s">
        <v>378</v>
      </c>
      <c r="D98" s="38">
        <v>34500</v>
      </c>
      <c r="E98" s="39">
        <v>9.5</v>
      </c>
      <c r="G98" s="39">
        <f t="shared" si="2"/>
        <v>2.8956</v>
      </c>
      <c r="H98" s="39">
        <f t="shared" si="3"/>
        <v>44.679398331074999</v>
      </c>
    </row>
    <row r="99" spans="1:14" x14ac:dyDescent="0.2">
      <c r="A99" s="37">
        <v>3019940604</v>
      </c>
      <c r="B99" s="37">
        <v>3019940604</v>
      </c>
      <c r="C99" s="37" t="s">
        <v>378</v>
      </c>
      <c r="D99" s="38">
        <v>34508</v>
      </c>
      <c r="E99" s="39">
        <v>9.5</v>
      </c>
      <c r="G99" s="39">
        <f t="shared" si="2"/>
        <v>2.8956</v>
      </c>
      <c r="H99" s="39">
        <f t="shared" si="3"/>
        <v>44.679398331074999</v>
      </c>
      <c r="J99" s="45">
        <v>1.29</v>
      </c>
      <c r="L99" s="45">
        <f>(9.81*(LN(J99)))+30.6</f>
        <v>33.098040162244828</v>
      </c>
    </row>
    <row r="100" spans="1:14" x14ac:dyDescent="0.2">
      <c r="A100" s="37">
        <v>3019940605</v>
      </c>
      <c r="B100" s="37">
        <v>3019940605</v>
      </c>
      <c r="C100" s="37" t="s">
        <v>378</v>
      </c>
      <c r="D100" s="38">
        <v>34515</v>
      </c>
      <c r="E100" s="39">
        <v>10</v>
      </c>
      <c r="G100" s="39">
        <f t="shared" si="2"/>
        <v>3.048</v>
      </c>
      <c r="H100" s="39">
        <f t="shared" si="3"/>
        <v>43.940261958950401</v>
      </c>
    </row>
    <row r="101" spans="1:14" x14ac:dyDescent="0.2">
      <c r="A101" s="37">
        <v>3019940701</v>
      </c>
      <c r="B101" s="37">
        <v>3019940701</v>
      </c>
      <c r="C101" s="37" t="s">
        <v>378</v>
      </c>
      <c r="D101" s="38">
        <v>34523</v>
      </c>
      <c r="E101" s="39">
        <v>7.5</v>
      </c>
      <c r="G101" s="39">
        <f t="shared" si="2"/>
        <v>2.286</v>
      </c>
      <c r="H101" s="39">
        <f t="shared" si="3"/>
        <v>48.085760622980558</v>
      </c>
      <c r="J101" s="45">
        <v>1.1100000000000001</v>
      </c>
      <c r="L101" s="45">
        <f>(9.81*(LN(J101)))+30.6</f>
        <v>31.623771750330825</v>
      </c>
    </row>
    <row r="102" spans="1:14" x14ac:dyDescent="0.2">
      <c r="A102" s="37">
        <v>3019940702</v>
      </c>
      <c r="B102" s="37">
        <v>3019940702</v>
      </c>
      <c r="C102" s="37" t="s">
        <v>378</v>
      </c>
      <c r="D102" s="38">
        <v>34530</v>
      </c>
      <c r="E102" s="39">
        <v>9</v>
      </c>
      <c r="G102" s="39">
        <f t="shared" si="2"/>
        <v>2.7432000000000003</v>
      </c>
      <c r="H102" s="39">
        <f t="shared" si="3"/>
        <v>45.458506989579675</v>
      </c>
    </row>
    <row r="103" spans="1:14" x14ac:dyDescent="0.2">
      <c r="A103" s="37">
        <v>3019940703</v>
      </c>
      <c r="B103" s="37">
        <v>3019940703</v>
      </c>
      <c r="C103" s="37" t="s">
        <v>378</v>
      </c>
      <c r="D103" s="38">
        <v>34537</v>
      </c>
      <c r="E103" s="39">
        <v>11.5</v>
      </c>
      <c r="G103" s="39">
        <f t="shared" si="2"/>
        <v>3.5052000000000003</v>
      </c>
      <c r="H103" s="39">
        <f t="shared" si="3"/>
        <v>41.926292369324358</v>
      </c>
      <c r="J103" s="45">
        <v>1.52</v>
      </c>
      <c r="L103" s="45">
        <f>(9.81*(LN(J103)))+30.6</f>
        <v>34.707548384958798</v>
      </c>
    </row>
    <row r="104" spans="1:14" x14ac:dyDescent="0.2">
      <c r="A104" s="37">
        <v>3019940704</v>
      </c>
      <c r="B104" s="37">
        <v>3019940704</v>
      </c>
      <c r="C104" s="37" t="s">
        <v>378</v>
      </c>
      <c r="D104" s="38">
        <v>34543</v>
      </c>
      <c r="E104" s="39">
        <v>13</v>
      </c>
      <c r="G104" s="39">
        <f t="shared" si="2"/>
        <v>3.9624000000000001</v>
      </c>
      <c r="H104" s="39">
        <f t="shared" si="3"/>
        <v>40.159592907973853</v>
      </c>
    </row>
    <row r="105" spans="1:14" x14ac:dyDescent="0.2">
      <c r="A105" s="37">
        <v>3019940801</v>
      </c>
      <c r="B105" s="37">
        <v>3019940801</v>
      </c>
      <c r="C105" s="37" t="s">
        <v>378</v>
      </c>
      <c r="D105" s="38">
        <v>34551</v>
      </c>
      <c r="E105" s="39">
        <v>10</v>
      </c>
      <c r="G105" s="39">
        <f t="shared" si="2"/>
        <v>3.048</v>
      </c>
      <c r="H105" s="39">
        <f t="shared" si="3"/>
        <v>43.940261958950401</v>
      </c>
      <c r="J105" s="45">
        <v>1.19</v>
      </c>
      <c r="L105" s="45">
        <f>(9.81*(LN(J105)))+30.6</f>
        <v>32.306481942880929</v>
      </c>
    </row>
    <row r="106" spans="1:14" x14ac:dyDescent="0.2">
      <c r="A106" s="37">
        <v>3019940802</v>
      </c>
      <c r="B106" s="37">
        <v>3019940802</v>
      </c>
      <c r="C106" s="37" t="s">
        <v>378</v>
      </c>
      <c r="D106" s="38">
        <v>34558</v>
      </c>
      <c r="E106" s="39">
        <v>16</v>
      </c>
      <c r="G106" s="39">
        <f t="shared" si="2"/>
        <v>4.8768000000000002</v>
      </c>
      <c r="H106" s="39">
        <f t="shared" si="3"/>
        <v>37.167509661519347</v>
      </c>
    </row>
    <row r="107" spans="1:14" x14ac:dyDescent="0.2">
      <c r="A107" s="37">
        <v>3019940803</v>
      </c>
      <c r="B107" s="37">
        <v>3019940803</v>
      </c>
      <c r="C107" s="37" t="s">
        <v>378</v>
      </c>
      <c r="D107" s="38">
        <v>34566</v>
      </c>
      <c r="E107" s="39">
        <v>12</v>
      </c>
      <c r="G107" s="39">
        <f t="shared" si="2"/>
        <v>3.6576000000000004</v>
      </c>
      <c r="H107" s="39">
        <f t="shared" si="3"/>
        <v>41.313008325549511</v>
      </c>
      <c r="J107" s="45">
        <v>1</v>
      </c>
      <c r="L107" s="45">
        <f t="shared" ref="L107:L169" si="4">(9.81*(LN(J107)))+30.6</f>
        <v>30.6</v>
      </c>
    </row>
    <row r="108" spans="1:14" x14ac:dyDescent="0.2">
      <c r="A108" s="37">
        <v>3019940804</v>
      </c>
      <c r="B108" s="37">
        <v>3019940804</v>
      </c>
      <c r="C108" s="37" t="s">
        <v>378</v>
      </c>
      <c r="D108" s="38">
        <v>34573</v>
      </c>
      <c r="E108" s="39">
        <v>13</v>
      </c>
      <c r="F108" s="39">
        <f>AVERAGE(E96:E108)</f>
        <v>11.346153846153847</v>
      </c>
      <c r="G108" s="39">
        <f t="shared" si="2"/>
        <v>3.9624000000000001</v>
      </c>
      <c r="H108" s="39">
        <f t="shared" si="3"/>
        <v>40.159592907973853</v>
      </c>
      <c r="I108" s="39">
        <f>AVERAGE(H96:H108)</f>
        <v>42.425645114260618</v>
      </c>
      <c r="K108" s="39">
        <f>AVERAGE(J96:J108)</f>
        <v>1.222</v>
      </c>
      <c r="M108" s="39">
        <f>AVERAGE(L96:L108)</f>
        <v>32.467168448083072</v>
      </c>
      <c r="N108" s="45">
        <f>AVERAGE(M108,I108)</f>
        <v>37.446406781171845</v>
      </c>
    </row>
    <row r="109" spans="1:14" x14ac:dyDescent="0.2">
      <c r="A109" s="37">
        <v>3019950601</v>
      </c>
      <c r="B109" s="37">
        <v>3019950601</v>
      </c>
      <c r="C109" s="37" t="s">
        <v>378</v>
      </c>
      <c r="D109" s="38">
        <v>34859</v>
      </c>
      <c r="J109" s="45">
        <v>0.84</v>
      </c>
      <c r="L109" s="45">
        <f t="shared" si="4"/>
        <v>28.889593272109732</v>
      </c>
    </row>
    <row r="110" spans="1:14" x14ac:dyDescent="0.2">
      <c r="A110" s="37">
        <v>3019950602</v>
      </c>
      <c r="B110" s="37">
        <v>3019950602</v>
      </c>
      <c r="C110" s="37" t="s">
        <v>378</v>
      </c>
      <c r="D110" s="38">
        <v>34871</v>
      </c>
      <c r="J110" s="45">
        <v>0.23</v>
      </c>
      <c r="L110" s="45">
        <f t="shared" si="4"/>
        <v>16.182478733721783</v>
      </c>
    </row>
    <row r="111" spans="1:14" x14ac:dyDescent="0.2">
      <c r="A111" s="37">
        <v>3019950701</v>
      </c>
      <c r="B111" s="37">
        <v>3019950701</v>
      </c>
      <c r="C111" s="37" t="s">
        <v>378</v>
      </c>
      <c r="D111" s="38">
        <v>34884</v>
      </c>
      <c r="J111" s="45">
        <v>1.3</v>
      </c>
      <c r="L111" s="45">
        <f t="shared" si="4"/>
        <v>33.173793434426088</v>
      </c>
    </row>
    <row r="112" spans="1:14" x14ac:dyDescent="0.2">
      <c r="A112" s="37">
        <v>3019950702</v>
      </c>
      <c r="B112" s="37">
        <v>3019950702</v>
      </c>
      <c r="C112" s="37" t="s">
        <v>378</v>
      </c>
      <c r="D112" s="38">
        <v>34901</v>
      </c>
      <c r="J112" s="45">
        <v>0.91</v>
      </c>
      <c r="L112" s="45">
        <f t="shared" si="4"/>
        <v>29.674812234387126</v>
      </c>
    </row>
    <row r="113" spans="1:17" x14ac:dyDescent="0.2">
      <c r="A113" s="37">
        <v>3019950801</v>
      </c>
      <c r="B113" s="37">
        <v>3019950801</v>
      </c>
      <c r="C113" s="37" t="s">
        <v>378</v>
      </c>
      <c r="D113" s="38">
        <v>34913</v>
      </c>
      <c r="J113" s="45">
        <v>1.3</v>
      </c>
      <c r="L113" s="45">
        <f t="shared" si="4"/>
        <v>33.173793434426088</v>
      </c>
    </row>
    <row r="114" spans="1:17" x14ac:dyDescent="0.2">
      <c r="A114" s="37">
        <v>3019950802</v>
      </c>
      <c r="B114" s="37">
        <v>3019950802</v>
      </c>
      <c r="C114" s="37" t="s">
        <v>378</v>
      </c>
      <c r="D114" s="38">
        <v>34927</v>
      </c>
      <c r="J114" s="45">
        <v>1.2</v>
      </c>
      <c r="L114" s="45">
        <f t="shared" si="4"/>
        <v>32.388574472148697</v>
      </c>
    </row>
    <row r="115" spans="1:17" x14ac:dyDescent="0.2">
      <c r="A115" s="37">
        <v>3019950803</v>
      </c>
      <c r="B115" s="37">
        <v>3019950803</v>
      </c>
      <c r="C115" s="37" t="s">
        <v>378</v>
      </c>
      <c r="D115" s="38">
        <v>34940</v>
      </c>
      <c r="J115" s="45">
        <v>0.96</v>
      </c>
      <c r="K115" s="39">
        <f>AVERAGE(J109:J115)</f>
        <v>0.96285714285714286</v>
      </c>
      <c r="L115" s="45">
        <f t="shared" si="4"/>
        <v>30.199536233756298</v>
      </c>
      <c r="M115" s="45">
        <f>AVERAGE(L109:L115)</f>
        <v>29.097511687853686</v>
      </c>
      <c r="N115" s="45">
        <f>AVERAGE(M115)</f>
        <v>29.097511687853686</v>
      </c>
    </row>
    <row r="116" spans="1:17" x14ac:dyDescent="0.2">
      <c r="A116" s="37">
        <v>3019960601</v>
      </c>
      <c r="B116" s="37">
        <v>3019960601</v>
      </c>
      <c r="C116" s="37" t="s">
        <v>378</v>
      </c>
      <c r="D116" s="38">
        <v>35244</v>
      </c>
      <c r="E116" s="39">
        <v>9.5</v>
      </c>
      <c r="G116" s="39">
        <f t="shared" si="2"/>
        <v>2.8956</v>
      </c>
      <c r="H116" s="39">
        <f t="shared" si="3"/>
        <v>44.679398331074999</v>
      </c>
      <c r="J116" s="45">
        <v>1.5</v>
      </c>
      <c r="L116" s="45">
        <f t="shared" si="4"/>
        <v>34.577612710541096</v>
      </c>
    </row>
    <row r="117" spans="1:17" x14ac:dyDescent="0.2">
      <c r="A117" s="37">
        <v>3019960701</v>
      </c>
      <c r="B117" s="37">
        <v>3019960701</v>
      </c>
      <c r="C117" s="37" t="s">
        <v>378</v>
      </c>
      <c r="D117" s="38">
        <v>35250</v>
      </c>
      <c r="E117" s="39">
        <v>6.5</v>
      </c>
      <c r="G117" s="39">
        <f t="shared" si="2"/>
        <v>1.9812000000000001</v>
      </c>
      <c r="H117" s="39">
        <f t="shared" si="3"/>
        <v>50.147843779842667</v>
      </c>
    </row>
    <row r="118" spans="1:17" x14ac:dyDescent="0.2">
      <c r="A118" s="37">
        <v>3019960702</v>
      </c>
      <c r="B118" s="37">
        <v>3019960702</v>
      </c>
      <c r="C118" s="37" t="s">
        <v>378</v>
      </c>
      <c r="D118" s="38">
        <v>35256</v>
      </c>
      <c r="E118" s="39">
        <v>6</v>
      </c>
      <c r="G118" s="39">
        <f t="shared" si="2"/>
        <v>1.8288000000000002</v>
      </c>
      <c r="H118" s="39">
        <f t="shared" si="3"/>
        <v>51.301259197418318</v>
      </c>
      <c r="J118" s="45">
        <v>1.8</v>
      </c>
      <c r="L118" s="45">
        <f t="shared" si="4"/>
        <v>36.366187182689792</v>
      </c>
    </row>
    <row r="119" spans="1:17" x14ac:dyDescent="0.2">
      <c r="A119" s="37">
        <v>3019960703</v>
      </c>
      <c r="B119" s="37">
        <v>3019960703</v>
      </c>
      <c r="C119" s="37" t="s">
        <v>378</v>
      </c>
      <c r="D119" s="38">
        <v>35263</v>
      </c>
      <c r="E119" s="39">
        <v>9.5</v>
      </c>
      <c r="G119" s="39">
        <f t="shared" si="2"/>
        <v>2.8956</v>
      </c>
      <c r="H119" s="39">
        <f t="shared" si="3"/>
        <v>44.679398331074999</v>
      </c>
    </row>
    <row r="120" spans="1:17" x14ac:dyDescent="0.2">
      <c r="A120" s="37">
        <v>3019960704</v>
      </c>
      <c r="B120" s="37">
        <v>3019960704</v>
      </c>
      <c r="C120" s="37" t="s">
        <v>378</v>
      </c>
      <c r="D120" s="38">
        <v>35269</v>
      </c>
      <c r="E120" s="39">
        <v>11</v>
      </c>
      <c r="G120" s="39">
        <f t="shared" si="2"/>
        <v>3.3528000000000002</v>
      </c>
      <c r="H120" s="39">
        <f t="shared" si="3"/>
        <v>42.566842267970074</v>
      </c>
      <c r="J120" s="45">
        <v>1.1000000000000001</v>
      </c>
      <c r="L120" s="45">
        <f t="shared" si="4"/>
        <v>31.534992863880429</v>
      </c>
    </row>
    <row r="121" spans="1:17" x14ac:dyDescent="0.2">
      <c r="A121" s="37">
        <v>3019960705</v>
      </c>
      <c r="B121" s="37">
        <v>3019960705</v>
      </c>
      <c r="C121" s="37" t="s">
        <v>378</v>
      </c>
      <c r="D121" s="38">
        <v>35277</v>
      </c>
      <c r="E121" s="39">
        <v>12.5</v>
      </c>
      <c r="G121" s="39">
        <f t="shared" si="2"/>
        <v>3.81</v>
      </c>
      <c r="H121" s="39">
        <f t="shared" si="3"/>
        <v>40.724763384512634</v>
      </c>
    </row>
    <row r="122" spans="1:17" x14ac:dyDescent="0.2">
      <c r="A122" s="37">
        <v>3019960801</v>
      </c>
      <c r="B122" s="37">
        <v>3019960801</v>
      </c>
      <c r="C122" s="37" t="s">
        <v>378</v>
      </c>
      <c r="D122" s="38">
        <v>35280</v>
      </c>
      <c r="E122" s="39">
        <v>11.5</v>
      </c>
      <c r="G122" s="39">
        <f t="shared" si="2"/>
        <v>3.5052000000000003</v>
      </c>
      <c r="H122" s="39">
        <f t="shared" si="3"/>
        <v>41.926292369324358</v>
      </c>
      <c r="J122" s="45">
        <v>2.1</v>
      </c>
      <c r="L122" s="45">
        <f t="shared" si="4"/>
        <v>37.878405351795195</v>
      </c>
    </row>
    <row r="123" spans="1:17" x14ac:dyDescent="0.2">
      <c r="A123" s="37">
        <v>3019960802</v>
      </c>
      <c r="B123" s="37">
        <v>3019960802</v>
      </c>
      <c r="C123" s="37" t="s">
        <v>378</v>
      </c>
      <c r="D123" s="38">
        <v>35286</v>
      </c>
      <c r="E123" s="39">
        <v>9.5</v>
      </c>
      <c r="G123" s="39">
        <f t="shared" si="2"/>
        <v>2.8956</v>
      </c>
      <c r="H123" s="39">
        <f t="shared" si="3"/>
        <v>44.679398331074999</v>
      </c>
    </row>
    <row r="124" spans="1:17" x14ac:dyDescent="0.2">
      <c r="A124" s="37">
        <v>3019960803</v>
      </c>
      <c r="B124" s="37">
        <v>3019960803</v>
      </c>
      <c r="C124" s="37" t="s">
        <v>378</v>
      </c>
      <c r="D124" s="38">
        <v>35291</v>
      </c>
      <c r="E124" s="39">
        <v>9</v>
      </c>
      <c r="G124" s="39">
        <f t="shared" si="2"/>
        <v>2.7432000000000003</v>
      </c>
      <c r="H124" s="39">
        <f t="shared" si="3"/>
        <v>45.458506989579675</v>
      </c>
      <c r="J124" s="45">
        <v>0.28000000000000003</v>
      </c>
      <c r="L124" s="45">
        <f t="shared" si="4"/>
        <v>18.112206720275577</v>
      </c>
    </row>
    <row r="125" spans="1:17" x14ac:dyDescent="0.2">
      <c r="A125" s="37">
        <v>3019960804</v>
      </c>
      <c r="B125" s="37">
        <v>3019960804</v>
      </c>
      <c r="C125" s="37" t="s">
        <v>378</v>
      </c>
      <c r="D125" s="38">
        <v>35298</v>
      </c>
      <c r="E125" s="39">
        <v>9.5</v>
      </c>
      <c r="G125" s="39">
        <f t="shared" si="2"/>
        <v>2.8956</v>
      </c>
      <c r="H125" s="39">
        <f t="shared" si="3"/>
        <v>44.679398331074999</v>
      </c>
    </row>
    <row r="126" spans="1:17" x14ac:dyDescent="0.2">
      <c r="A126" s="37">
        <v>3019960805</v>
      </c>
      <c r="B126" s="37">
        <v>3019960805</v>
      </c>
      <c r="C126" s="37" t="s">
        <v>378</v>
      </c>
      <c r="D126" s="38">
        <v>35305</v>
      </c>
      <c r="E126" s="39">
        <v>8.5</v>
      </c>
      <c r="G126" s="39">
        <f t="shared" si="2"/>
        <v>2.5908000000000002</v>
      </c>
      <c r="H126" s="39">
        <f t="shared" si="3"/>
        <v>46.28215973301333</v>
      </c>
      <c r="J126" s="45">
        <v>1.5</v>
      </c>
      <c r="L126" s="45">
        <f t="shared" si="4"/>
        <v>34.577612710541096</v>
      </c>
    </row>
    <row r="127" spans="1:17" x14ac:dyDescent="0.2">
      <c r="A127" s="37">
        <v>3019960901</v>
      </c>
      <c r="B127" s="37">
        <v>3019960901</v>
      </c>
      <c r="C127" s="37" t="s">
        <v>378</v>
      </c>
      <c r="D127" s="38">
        <v>35312</v>
      </c>
      <c r="E127" s="39">
        <v>11</v>
      </c>
      <c r="G127" s="39">
        <f t="shared" si="2"/>
        <v>3.3528000000000002</v>
      </c>
      <c r="H127" s="39">
        <f t="shared" si="3"/>
        <v>42.566842267970074</v>
      </c>
    </row>
    <row r="128" spans="1:17" x14ac:dyDescent="0.2">
      <c r="A128" s="37">
        <v>3019960902</v>
      </c>
      <c r="B128" s="37">
        <v>3019960902</v>
      </c>
      <c r="C128" s="37" t="s">
        <v>378</v>
      </c>
      <c r="D128" s="38">
        <v>35318</v>
      </c>
      <c r="E128" s="39">
        <v>9.5</v>
      </c>
      <c r="G128" s="39">
        <f t="shared" si="2"/>
        <v>2.8956</v>
      </c>
      <c r="H128" s="39">
        <f t="shared" si="3"/>
        <v>44.679398331074999</v>
      </c>
      <c r="J128" s="45">
        <v>1.2</v>
      </c>
      <c r="K128" s="39">
        <f>AVERAGE(J116:J126)</f>
        <v>1.3800000000000001</v>
      </c>
      <c r="L128" s="45">
        <f t="shared" si="4"/>
        <v>32.388574472148697</v>
      </c>
      <c r="M128" s="45">
        <f>AVERAGE(L116:L126)</f>
        <v>32.1745029232872</v>
      </c>
      <c r="N128" s="45">
        <f>AVERAGE(M128,I128)</f>
        <v>32.1745029232872</v>
      </c>
      <c r="Q128" s="37" t="s">
        <v>2034</v>
      </c>
    </row>
    <row r="129" spans="1:14" x14ac:dyDescent="0.2">
      <c r="A129" s="37">
        <v>3019970601</v>
      </c>
      <c r="B129" s="37">
        <v>3019970601</v>
      </c>
      <c r="C129" s="37" t="s">
        <v>378</v>
      </c>
      <c r="D129" s="38">
        <v>35584</v>
      </c>
      <c r="E129" s="39">
        <v>17.5</v>
      </c>
      <c r="G129" s="39">
        <f t="shared" si="2"/>
        <v>5.3340000000000005</v>
      </c>
      <c r="H129" s="39">
        <f t="shared" si="3"/>
        <v>35.876198454800956</v>
      </c>
    </row>
    <row r="130" spans="1:14" x14ac:dyDescent="0.2">
      <c r="A130" s="37">
        <v>3019970602</v>
      </c>
      <c r="B130" s="37">
        <v>3019970602</v>
      </c>
      <c r="C130" s="37" t="s">
        <v>378</v>
      </c>
      <c r="D130" s="38">
        <v>35591</v>
      </c>
      <c r="E130" s="39">
        <v>12</v>
      </c>
      <c r="G130" s="39">
        <f t="shared" ref="G130:G193" si="5">E130*0.3048</f>
        <v>3.6576000000000004</v>
      </c>
      <c r="H130" s="39">
        <f t="shared" ref="H130:H193" si="6" xml:space="preserve"> 60-(14.41*(LN(G130)))</f>
        <v>41.313008325549511</v>
      </c>
      <c r="J130" s="45">
        <v>0.92</v>
      </c>
      <c r="L130" s="45">
        <f t="shared" si="4"/>
        <v>29.782026416307911</v>
      </c>
    </row>
    <row r="131" spans="1:14" x14ac:dyDescent="0.2">
      <c r="A131" s="37">
        <v>3019970603</v>
      </c>
      <c r="B131" s="37">
        <v>3019970603</v>
      </c>
      <c r="C131" s="37" t="s">
        <v>378</v>
      </c>
      <c r="D131" s="38">
        <v>35598</v>
      </c>
      <c r="E131" s="39">
        <v>12.5</v>
      </c>
      <c r="G131" s="39">
        <f t="shared" si="5"/>
        <v>3.81</v>
      </c>
      <c r="H131" s="39">
        <f t="shared" si="6"/>
        <v>40.724763384512634</v>
      </c>
    </row>
    <row r="132" spans="1:14" x14ac:dyDescent="0.2">
      <c r="A132" s="37">
        <v>3019970604</v>
      </c>
      <c r="B132" s="37">
        <v>3019970604</v>
      </c>
      <c r="C132" s="37" t="s">
        <v>378</v>
      </c>
      <c r="D132" s="38">
        <v>35605</v>
      </c>
      <c r="E132" s="39">
        <v>9</v>
      </c>
      <c r="G132" s="39">
        <f t="shared" si="5"/>
        <v>2.7432000000000003</v>
      </c>
      <c r="H132" s="39">
        <f t="shared" si="6"/>
        <v>45.458506989579675</v>
      </c>
      <c r="J132" s="45">
        <v>0.48</v>
      </c>
      <c r="L132" s="45">
        <f t="shared" si="4"/>
        <v>23.399762392463234</v>
      </c>
    </row>
    <row r="133" spans="1:14" x14ac:dyDescent="0.2">
      <c r="A133" s="37">
        <v>3019970701</v>
      </c>
      <c r="B133" s="37">
        <v>3019970701</v>
      </c>
      <c r="C133" s="37" t="s">
        <v>378</v>
      </c>
      <c r="D133" s="38">
        <v>35612</v>
      </c>
      <c r="E133" s="39">
        <v>9</v>
      </c>
      <c r="G133" s="39">
        <f t="shared" si="5"/>
        <v>2.7432000000000003</v>
      </c>
      <c r="H133" s="39">
        <f t="shared" si="6"/>
        <v>45.458506989579675</v>
      </c>
    </row>
    <row r="134" spans="1:14" x14ac:dyDescent="0.2">
      <c r="A134" s="37">
        <v>3019970702</v>
      </c>
      <c r="B134" s="37">
        <v>3019970702</v>
      </c>
      <c r="C134" s="37" t="s">
        <v>378</v>
      </c>
      <c r="D134" s="38">
        <v>35620</v>
      </c>
      <c r="E134" s="39">
        <v>11.5</v>
      </c>
      <c r="G134" s="39">
        <f t="shared" si="5"/>
        <v>3.5052000000000003</v>
      </c>
      <c r="H134" s="39">
        <f t="shared" si="6"/>
        <v>41.926292369324358</v>
      </c>
      <c r="J134" s="45">
        <v>1.4</v>
      </c>
      <c r="L134" s="45">
        <f t="shared" si="4"/>
        <v>33.9007926412541</v>
      </c>
    </row>
    <row r="135" spans="1:14" x14ac:dyDescent="0.2">
      <c r="A135" s="37">
        <v>3019970703</v>
      </c>
      <c r="B135" s="37">
        <v>3019970703</v>
      </c>
      <c r="C135" s="37" t="s">
        <v>378</v>
      </c>
      <c r="D135" s="38">
        <v>35627</v>
      </c>
      <c r="E135" s="39">
        <v>9.5</v>
      </c>
      <c r="G135" s="39">
        <f t="shared" si="5"/>
        <v>2.8956</v>
      </c>
      <c r="H135" s="39">
        <f t="shared" si="6"/>
        <v>44.679398331074999</v>
      </c>
    </row>
    <row r="136" spans="1:14" x14ac:dyDescent="0.2">
      <c r="A136" s="37">
        <v>3019970704</v>
      </c>
      <c r="B136" s="37">
        <v>3019970704</v>
      </c>
      <c r="C136" s="37" t="s">
        <v>378</v>
      </c>
      <c r="D136" s="38">
        <v>35633</v>
      </c>
      <c r="E136" s="39">
        <v>8.5</v>
      </c>
      <c r="G136" s="39">
        <f t="shared" si="5"/>
        <v>2.5908000000000002</v>
      </c>
      <c r="H136" s="39">
        <f t="shared" si="6"/>
        <v>46.28215973301333</v>
      </c>
      <c r="J136" s="45">
        <v>0.7</v>
      </c>
      <c r="L136" s="45">
        <f t="shared" si="4"/>
        <v>27.101018799961036</v>
      </c>
    </row>
    <row r="137" spans="1:14" x14ac:dyDescent="0.2">
      <c r="A137" s="37">
        <v>3019970705</v>
      </c>
      <c r="B137" s="37">
        <v>3019970705</v>
      </c>
      <c r="C137" s="37" t="s">
        <v>378</v>
      </c>
      <c r="D137" s="38">
        <v>35641</v>
      </c>
      <c r="E137" s="39">
        <v>10</v>
      </c>
      <c r="G137" s="39">
        <f t="shared" si="5"/>
        <v>3.048</v>
      </c>
      <c r="H137" s="39">
        <f t="shared" si="6"/>
        <v>43.940261958950401</v>
      </c>
    </row>
    <row r="138" spans="1:14" x14ac:dyDescent="0.2">
      <c r="A138" s="37">
        <v>3019970801</v>
      </c>
      <c r="B138" s="37">
        <v>3019970801</v>
      </c>
      <c r="C138" s="37" t="s">
        <v>378</v>
      </c>
      <c r="D138" s="38">
        <v>35647</v>
      </c>
      <c r="E138" s="39">
        <v>10</v>
      </c>
      <c r="G138" s="39">
        <f t="shared" si="5"/>
        <v>3.048</v>
      </c>
      <c r="H138" s="39">
        <f t="shared" si="6"/>
        <v>43.940261958950401</v>
      </c>
      <c r="J138" s="45">
        <v>0.91</v>
      </c>
      <c r="L138" s="45">
        <f t="shared" si="4"/>
        <v>29.674812234387126</v>
      </c>
    </row>
    <row r="139" spans="1:14" x14ac:dyDescent="0.2">
      <c r="A139" s="37">
        <v>3019970802</v>
      </c>
      <c r="B139" s="37">
        <v>3019970802</v>
      </c>
      <c r="C139" s="37" t="s">
        <v>378</v>
      </c>
      <c r="D139" s="38">
        <v>35656</v>
      </c>
      <c r="E139" s="39">
        <v>11.5</v>
      </c>
      <c r="G139" s="39">
        <f t="shared" si="5"/>
        <v>3.5052000000000003</v>
      </c>
      <c r="H139" s="39">
        <f t="shared" si="6"/>
        <v>41.926292369324358</v>
      </c>
    </row>
    <row r="140" spans="1:14" x14ac:dyDescent="0.2">
      <c r="A140" s="37">
        <v>3019970803</v>
      </c>
      <c r="B140" s="37">
        <v>3019970803</v>
      </c>
      <c r="C140" s="37" t="s">
        <v>378</v>
      </c>
      <c r="D140" s="38">
        <v>35665</v>
      </c>
      <c r="E140" s="39">
        <v>13</v>
      </c>
      <c r="G140" s="39">
        <f t="shared" si="5"/>
        <v>3.9624000000000001</v>
      </c>
      <c r="H140" s="39">
        <f t="shared" si="6"/>
        <v>40.159592907973853</v>
      </c>
      <c r="J140" s="45">
        <v>0.6</v>
      </c>
      <c r="L140" s="45">
        <f t="shared" si="4"/>
        <v>25.588800630855634</v>
      </c>
    </row>
    <row r="141" spans="1:14" x14ac:dyDescent="0.2">
      <c r="A141" s="37">
        <v>3019970804</v>
      </c>
      <c r="B141" s="37">
        <v>3019970804</v>
      </c>
      <c r="C141" s="37" t="s">
        <v>378</v>
      </c>
      <c r="D141" s="38">
        <v>35672</v>
      </c>
      <c r="E141" s="39">
        <v>16</v>
      </c>
      <c r="F141" s="39">
        <f>AVERAGE(E129:E141)</f>
        <v>11.538461538461538</v>
      </c>
      <c r="G141" s="39">
        <f t="shared" si="5"/>
        <v>4.8768000000000002</v>
      </c>
      <c r="H141" s="39">
        <f t="shared" si="6"/>
        <v>37.167509661519347</v>
      </c>
      <c r="I141" s="39">
        <f>AVERAGE(H129:H141)</f>
        <v>42.219442571857954</v>
      </c>
      <c r="K141" s="39">
        <f>AVERAGE(J129:J141)</f>
        <v>0.83499999999999996</v>
      </c>
      <c r="M141" s="45">
        <f>AVERAGE(L129:L141)</f>
        <v>28.241202185871511</v>
      </c>
      <c r="N141" s="45">
        <f>AVERAGE(M141,I141)</f>
        <v>35.230322378864734</v>
      </c>
    </row>
    <row r="142" spans="1:14" x14ac:dyDescent="0.2">
      <c r="A142" s="37">
        <v>3019980501</v>
      </c>
      <c r="B142" s="37">
        <v>3019980501</v>
      </c>
      <c r="C142" s="37" t="s">
        <v>378</v>
      </c>
      <c r="D142" s="38">
        <v>35944</v>
      </c>
      <c r="E142" s="39">
        <v>17</v>
      </c>
      <c r="G142" s="39">
        <f t="shared" si="5"/>
        <v>5.1816000000000004</v>
      </c>
      <c r="H142" s="39">
        <f t="shared" si="6"/>
        <v>36.293908861144516</v>
      </c>
    </row>
    <row r="143" spans="1:14" x14ac:dyDescent="0.2">
      <c r="A143" s="37">
        <v>3019980601</v>
      </c>
      <c r="B143" s="37">
        <v>3019980601</v>
      </c>
      <c r="C143" s="37" t="s">
        <v>378</v>
      </c>
      <c r="D143" s="38">
        <v>35951</v>
      </c>
      <c r="E143" s="39">
        <v>14.5</v>
      </c>
      <c r="G143" s="39">
        <f t="shared" si="5"/>
        <v>4.4196</v>
      </c>
      <c r="H143" s="39">
        <f t="shared" si="6"/>
        <v>38.586031110758313</v>
      </c>
      <c r="J143" s="45">
        <v>0.75</v>
      </c>
      <c r="L143" s="45">
        <f t="shared" si="4"/>
        <v>27.777838869248029</v>
      </c>
    </row>
    <row r="144" spans="1:14" x14ac:dyDescent="0.2">
      <c r="A144" s="37">
        <v>3019980602</v>
      </c>
      <c r="B144" s="37">
        <v>3019980602</v>
      </c>
      <c r="C144" s="37" t="s">
        <v>378</v>
      </c>
      <c r="D144" s="38">
        <v>35959</v>
      </c>
      <c r="E144" s="39">
        <v>15.5</v>
      </c>
      <c r="G144" s="39">
        <f t="shared" si="5"/>
        <v>4.7244000000000002</v>
      </c>
      <c r="H144" s="39">
        <f t="shared" si="6"/>
        <v>37.625008404232446</v>
      </c>
    </row>
    <row r="145" spans="1:14" x14ac:dyDescent="0.2">
      <c r="A145" s="37">
        <v>3019980603</v>
      </c>
      <c r="B145" s="37">
        <v>3019980603</v>
      </c>
      <c r="C145" s="37" t="s">
        <v>378</v>
      </c>
      <c r="D145" s="38">
        <v>35965</v>
      </c>
      <c r="E145" s="39">
        <v>17</v>
      </c>
      <c r="G145" s="39">
        <f t="shared" si="5"/>
        <v>5.1816000000000004</v>
      </c>
      <c r="H145" s="39">
        <f t="shared" si="6"/>
        <v>36.293908861144516</v>
      </c>
      <c r="J145" s="45">
        <v>0.84</v>
      </c>
      <c r="L145" s="45">
        <f t="shared" si="4"/>
        <v>28.889593272109732</v>
      </c>
    </row>
    <row r="146" spans="1:14" x14ac:dyDescent="0.2">
      <c r="A146" s="37">
        <v>3019980604</v>
      </c>
      <c r="B146" s="37">
        <v>3019980604</v>
      </c>
      <c r="C146" s="37" t="s">
        <v>378</v>
      </c>
      <c r="D146" s="38">
        <v>35972</v>
      </c>
      <c r="E146" s="39">
        <v>16</v>
      </c>
      <c r="G146" s="39">
        <f t="shared" si="5"/>
        <v>4.8768000000000002</v>
      </c>
      <c r="H146" s="39">
        <f t="shared" si="6"/>
        <v>37.167509661519347</v>
      </c>
    </row>
    <row r="147" spans="1:14" x14ac:dyDescent="0.2">
      <c r="A147" s="37">
        <v>3019980701</v>
      </c>
      <c r="B147" s="37">
        <v>3019980701</v>
      </c>
      <c r="C147" s="37" t="s">
        <v>378</v>
      </c>
      <c r="D147" s="38">
        <v>35978</v>
      </c>
      <c r="E147" s="39">
        <v>14</v>
      </c>
      <c r="G147" s="39">
        <f t="shared" si="5"/>
        <v>4.2671999999999999</v>
      </c>
      <c r="H147" s="39">
        <f t="shared" si="6"/>
        <v>39.091697029238723</v>
      </c>
      <c r="J147" s="45">
        <v>0.8</v>
      </c>
      <c r="L147" s="45">
        <f t="shared" si="4"/>
        <v>28.410961761607602</v>
      </c>
    </row>
    <row r="148" spans="1:14" x14ac:dyDescent="0.2">
      <c r="A148" s="37">
        <v>3019980702</v>
      </c>
      <c r="B148" s="37">
        <v>3019980702</v>
      </c>
      <c r="C148" s="37" t="s">
        <v>378</v>
      </c>
      <c r="D148" s="38">
        <v>35985</v>
      </c>
      <c r="E148" s="39">
        <v>17</v>
      </c>
      <c r="G148" s="39">
        <f t="shared" si="5"/>
        <v>5.1816000000000004</v>
      </c>
      <c r="H148" s="39">
        <f t="shared" si="6"/>
        <v>36.293908861144516</v>
      </c>
    </row>
    <row r="149" spans="1:14" x14ac:dyDescent="0.2">
      <c r="A149" s="37">
        <v>3019980703</v>
      </c>
      <c r="B149" s="37">
        <v>3019980703</v>
      </c>
      <c r="C149" s="37" t="s">
        <v>378</v>
      </c>
      <c r="D149" s="38">
        <v>35992</v>
      </c>
      <c r="E149" s="39">
        <v>13</v>
      </c>
      <c r="G149" s="39">
        <f t="shared" si="5"/>
        <v>3.9624000000000001</v>
      </c>
      <c r="H149" s="39">
        <f t="shared" si="6"/>
        <v>40.159592907973853</v>
      </c>
      <c r="J149" s="45">
        <v>1.2</v>
      </c>
      <c r="L149" s="45">
        <f t="shared" si="4"/>
        <v>32.388574472148697</v>
      </c>
    </row>
    <row r="150" spans="1:14" x14ac:dyDescent="0.2">
      <c r="A150" s="37">
        <v>3019980704</v>
      </c>
      <c r="B150" s="37">
        <v>3019980704</v>
      </c>
      <c r="C150" s="37" t="s">
        <v>378</v>
      </c>
      <c r="D150" s="38">
        <v>36001</v>
      </c>
      <c r="E150" s="39">
        <v>11.5</v>
      </c>
      <c r="G150" s="39">
        <f t="shared" si="5"/>
        <v>3.5052000000000003</v>
      </c>
      <c r="H150" s="39">
        <f t="shared" si="6"/>
        <v>41.926292369324358</v>
      </c>
    </row>
    <row r="151" spans="1:14" x14ac:dyDescent="0.2">
      <c r="A151" s="37">
        <v>3019980705</v>
      </c>
      <c r="B151" s="37">
        <v>3019980705</v>
      </c>
      <c r="C151" s="37" t="s">
        <v>378</v>
      </c>
      <c r="D151" s="38">
        <v>36006</v>
      </c>
      <c r="E151" s="39">
        <v>10</v>
      </c>
      <c r="G151" s="39">
        <f t="shared" si="5"/>
        <v>3.048</v>
      </c>
      <c r="H151" s="39">
        <f t="shared" si="6"/>
        <v>43.940261958950401</v>
      </c>
      <c r="J151" s="45">
        <v>1.1000000000000001</v>
      </c>
      <c r="L151" s="45">
        <f t="shared" si="4"/>
        <v>31.534992863880429</v>
      </c>
    </row>
    <row r="152" spans="1:14" x14ac:dyDescent="0.2">
      <c r="A152" s="37">
        <v>3019980801</v>
      </c>
      <c r="B152" s="37">
        <v>3019980801</v>
      </c>
      <c r="C152" s="37" t="s">
        <v>378</v>
      </c>
      <c r="D152" s="38">
        <v>36013</v>
      </c>
      <c r="E152" s="39">
        <v>11</v>
      </c>
      <c r="G152" s="39">
        <f t="shared" si="5"/>
        <v>3.3528000000000002</v>
      </c>
      <c r="H152" s="39">
        <f t="shared" si="6"/>
        <v>42.566842267970074</v>
      </c>
    </row>
    <row r="153" spans="1:14" x14ac:dyDescent="0.2">
      <c r="A153" s="37">
        <v>3019980802</v>
      </c>
      <c r="B153" s="37">
        <v>3019980802</v>
      </c>
      <c r="C153" s="37" t="s">
        <v>378</v>
      </c>
      <c r="D153" s="38">
        <v>36020</v>
      </c>
      <c r="E153" s="39">
        <v>11</v>
      </c>
      <c r="G153" s="39">
        <f t="shared" si="5"/>
        <v>3.3528000000000002</v>
      </c>
      <c r="H153" s="39">
        <f t="shared" si="6"/>
        <v>42.566842267970074</v>
      </c>
      <c r="J153" s="45">
        <v>0.82</v>
      </c>
      <c r="L153" s="45">
        <f t="shared" si="4"/>
        <v>28.653196291119148</v>
      </c>
    </row>
    <row r="154" spans="1:14" x14ac:dyDescent="0.2">
      <c r="A154" s="37">
        <v>3019980803</v>
      </c>
      <c r="B154" s="37">
        <v>3019980803</v>
      </c>
      <c r="C154" s="37" t="s">
        <v>378</v>
      </c>
      <c r="D154" s="38">
        <v>36026</v>
      </c>
      <c r="E154" s="39">
        <v>11</v>
      </c>
      <c r="G154" s="39">
        <f t="shared" si="5"/>
        <v>3.3528000000000002</v>
      </c>
      <c r="H154" s="39">
        <f t="shared" si="6"/>
        <v>42.566842267970074</v>
      </c>
    </row>
    <row r="155" spans="1:14" x14ac:dyDescent="0.2">
      <c r="A155" s="37">
        <v>3019980804</v>
      </c>
      <c r="B155" s="37">
        <v>3019980804</v>
      </c>
      <c r="C155" s="37" t="s">
        <v>378</v>
      </c>
      <c r="D155" s="38">
        <v>36033</v>
      </c>
      <c r="E155" s="39">
        <v>12</v>
      </c>
      <c r="F155" s="39">
        <f>AVERAGE(E143:E155)</f>
        <v>13.346153846153847</v>
      </c>
      <c r="G155" s="39">
        <f t="shared" si="5"/>
        <v>3.6576000000000004</v>
      </c>
      <c r="H155" s="39">
        <f t="shared" si="6"/>
        <v>41.313008325549511</v>
      </c>
      <c r="I155" s="39">
        <f>AVERAGE(H143:H155)</f>
        <v>40.007518945672778</v>
      </c>
      <c r="J155" s="45">
        <v>0.94</v>
      </c>
      <c r="K155" s="39">
        <f>AVERAGE(J143:J155)</f>
        <v>0.92142857142857137</v>
      </c>
      <c r="L155" s="45">
        <f t="shared" si="4"/>
        <v>29.993002289525563</v>
      </c>
      <c r="M155" s="39">
        <f>AVERAGE(L143:L155)</f>
        <v>29.664022831377029</v>
      </c>
      <c r="N155" s="45">
        <f>AVERAGE(M155,I155)</f>
        <v>34.835770888524905</v>
      </c>
    </row>
    <row r="156" spans="1:14" x14ac:dyDescent="0.2">
      <c r="A156" s="37">
        <v>3019990601</v>
      </c>
      <c r="B156" s="37">
        <v>3019990601</v>
      </c>
      <c r="C156" s="37" t="s">
        <v>378</v>
      </c>
      <c r="D156" s="38">
        <v>36312</v>
      </c>
      <c r="E156" s="39">
        <v>22.5</v>
      </c>
      <c r="G156" s="39">
        <f t="shared" si="5"/>
        <v>6.8580000000000005</v>
      </c>
      <c r="H156" s="39">
        <f t="shared" si="6"/>
        <v>32.254757543273101</v>
      </c>
    </row>
    <row r="157" spans="1:14" x14ac:dyDescent="0.2">
      <c r="A157" s="37">
        <v>3019990602</v>
      </c>
      <c r="B157" s="37">
        <v>3019990602</v>
      </c>
      <c r="C157" s="37" t="s">
        <v>378</v>
      </c>
      <c r="D157" s="74">
        <v>36318</v>
      </c>
      <c r="E157" s="39">
        <v>16.5</v>
      </c>
      <c r="G157" s="39">
        <f t="shared" si="5"/>
        <v>5.0292000000000003</v>
      </c>
      <c r="H157" s="39">
        <f t="shared" si="6"/>
        <v>36.724090060131431</v>
      </c>
      <c r="J157" s="73">
        <v>0.39</v>
      </c>
      <c r="L157" s="45">
        <f t="shared" si="4"/>
        <v>21.362820223988656</v>
      </c>
      <c r="M157" s="73"/>
      <c r="N157" s="73"/>
    </row>
    <row r="158" spans="1:14" x14ac:dyDescent="0.2">
      <c r="A158" s="37">
        <v>3019990603</v>
      </c>
      <c r="B158" s="37">
        <v>3019990603</v>
      </c>
      <c r="C158" s="37" t="s">
        <v>378</v>
      </c>
      <c r="D158" s="74">
        <v>36327</v>
      </c>
      <c r="E158" s="39">
        <v>17</v>
      </c>
      <c r="G158" s="39">
        <f t="shared" si="5"/>
        <v>5.1816000000000004</v>
      </c>
      <c r="H158" s="39">
        <f t="shared" si="6"/>
        <v>36.293908861144516</v>
      </c>
      <c r="J158" s="73"/>
      <c r="M158" s="73"/>
      <c r="N158" s="73"/>
    </row>
    <row r="159" spans="1:14" x14ac:dyDescent="0.2">
      <c r="A159" s="37">
        <v>3019990604</v>
      </c>
      <c r="B159" s="37">
        <v>3019990604</v>
      </c>
      <c r="C159" s="37" t="s">
        <v>378</v>
      </c>
      <c r="D159" s="74">
        <v>36333</v>
      </c>
      <c r="E159" s="39">
        <v>17.5</v>
      </c>
      <c r="G159" s="39">
        <f t="shared" si="5"/>
        <v>5.3340000000000005</v>
      </c>
      <c r="H159" s="39">
        <f t="shared" si="6"/>
        <v>35.876198454800956</v>
      </c>
      <c r="J159" s="73">
        <v>0.92</v>
      </c>
      <c r="L159" s="45">
        <f t="shared" si="4"/>
        <v>29.782026416307911</v>
      </c>
      <c r="M159" s="73"/>
      <c r="N159" s="73"/>
    </row>
    <row r="160" spans="1:14" x14ac:dyDescent="0.2">
      <c r="A160" s="37">
        <v>3019990701</v>
      </c>
      <c r="B160" s="37">
        <v>3019990701</v>
      </c>
      <c r="C160" s="37" t="s">
        <v>378</v>
      </c>
      <c r="D160" s="74">
        <v>36343</v>
      </c>
      <c r="E160" s="39">
        <v>19</v>
      </c>
      <c r="G160" s="39">
        <f t="shared" si="5"/>
        <v>5.7911999999999999</v>
      </c>
      <c r="H160" s="39">
        <f t="shared" si="6"/>
        <v>34.691147459206192</v>
      </c>
      <c r="J160" s="73"/>
      <c r="M160" s="73"/>
      <c r="N160" s="73"/>
    </row>
    <row r="161" spans="1:14" x14ac:dyDescent="0.2">
      <c r="A161" s="37">
        <v>3019990702</v>
      </c>
      <c r="B161" s="37">
        <v>3019990702</v>
      </c>
      <c r="C161" s="37" t="s">
        <v>378</v>
      </c>
      <c r="D161" s="74">
        <v>36349</v>
      </c>
      <c r="E161" s="39">
        <v>21</v>
      </c>
      <c r="G161" s="39">
        <f t="shared" si="5"/>
        <v>6.4008000000000003</v>
      </c>
      <c r="H161" s="39">
        <f t="shared" si="6"/>
        <v>33.248944821400073</v>
      </c>
      <c r="J161" s="73">
        <v>0.42</v>
      </c>
      <c r="L161" s="45">
        <f t="shared" si="4"/>
        <v>22.089819430816668</v>
      </c>
      <c r="M161" s="73"/>
      <c r="N161" s="73"/>
    </row>
    <row r="162" spans="1:14" x14ac:dyDescent="0.2">
      <c r="A162" s="37">
        <v>3019990703</v>
      </c>
      <c r="B162" s="37">
        <v>3019990703</v>
      </c>
      <c r="C162" s="37" t="s">
        <v>378</v>
      </c>
      <c r="D162" s="74">
        <v>36355</v>
      </c>
      <c r="E162" s="39">
        <v>20.5</v>
      </c>
      <c r="G162" s="39">
        <f t="shared" si="5"/>
        <v>6.2484000000000002</v>
      </c>
      <c r="H162" s="39">
        <f t="shared" si="6"/>
        <v>33.59619053965433</v>
      </c>
      <c r="J162" s="73"/>
      <c r="M162" s="73"/>
      <c r="N162" s="73"/>
    </row>
    <row r="163" spans="1:14" x14ac:dyDescent="0.2">
      <c r="A163" s="37">
        <v>3019990704</v>
      </c>
      <c r="B163" s="37">
        <v>3019990704</v>
      </c>
      <c r="C163" s="37" t="s">
        <v>378</v>
      </c>
      <c r="D163" s="74">
        <v>36361</v>
      </c>
      <c r="E163" s="39">
        <v>24</v>
      </c>
      <c r="G163" s="39">
        <f t="shared" si="5"/>
        <v>7.3152000000000008</v>
      </c>
      <c r="H163" s="39">
        <f t="shared" si="6"/>
        <v>31.324757453680697</v>
      </c>
      <c r="J163" s="73">
        <v>0.7</v>
      </c>
      <c r="L163" s="45">
        <f t="shared" si="4"/>
        <v>27.101018799961036</v>
      </c>
      <c r="M163" s="73"/>
      <c r="N163" s="73"/>
    </row>
    <row r="164" spans="1:14" x14ac:dyDescent="0.2">
      <c r="A164" s="37">
        <v>3019990705</v>
      </c>
      <c r="B164" s="37">
        <v>3019990705</v>
      </c>
      <c r="C164" s="37" t="s">
        <v>378</v>
      </c>
      <c r="D164" s="74">
        <v>36368</v>
      </c>
      <c r="E164" s="39">
        <v>15.5</v>
      </c>
      <c r="G164" s="39">
        <f t="shared" si="5"/>
        <v>4.7244000000000002</v>
      </c>
      <c r="H164" s="39">
        <f t="shared" si="6"/>
        <v>37.625008404232446</v>
      </c>
      <c r="J164" s="73"/>
      <c r="M164" s="73"/>
      <c r="N164" s="73"/>
    </row>
    <row r="165" spans="1:14" x14ac:dyDescent="0.2">
      <c r="A165" s="37">
        <v>3019990801</v>
      </c>
      <c r="B165" s="37">
        <v>3019990801</v>
      </c>
      <c r="C165" s="37" t="s">
        <v>378</v>
      </c>
      <c r="D165" s="74">
        <v>36376</v>
      </c>
      <c r="E165" s="39">
        <v>14</v>
      </c>
      <c r="G165" s="39">
        <f t="shared" si="5"/>
        <v>4.2671999999999999</v>
      </c>
      <c r="H165" s="39">
        <f t="shared" si="6"/>
        <v>39.091697029238723</v>
      </c>
      <c r="J165" s="73">
        <v>1.41</v>
      </c>
      <c r="L165" s="45">
        <f t="shared" si="4"/>
        <v>33.970615000066658</v>
      </c>
      <c r="M165" s="73"/>
      <c r="N165" s="73"/>
    </row>
    <row r="166" spans="1:14" x14ac:dyDescent="0.2">
      <c r="A166" s="37">
        <v>3019990802</v>
      </c>
      <c r="B166" s="37">
        <v>3019990802</v>
      </c>
      <c r="C166" s="37" t="s">
        <v>378</v>
      </c>
      <c r="D166" s="74">
        <v>36381</v>
      </c>
      <c r="E166" s="39">
        <v>10</v>
      </c>
      <c r="G166" s="39">
        <f t="shared" si="5"/>
        <v>3.048</v>
      </c>
      <c r="H166" s="39">
        <f t="shared" si="6"/>
        <v>43.940261958950401</v>
      </c>
      <c r="J166" s="73"/>
      <c r="M166" s="73"/>
      <c r="N166" s="73"/>
    </row>
    <row r="167" spans="1:14" x14ac:dyDescent="0.2">
      <c r="A167" s="37">
        <v>3019990803</v>
      </c>
      <c r="B167" s="37">
        <v>3019990803</v>
      </c>
      <c r="C167" s="37" t="s">
        <v>378</v>
      </c>
      <c r="D167" s="74">
        <v>36390</v>
      </c>
      <c r="E167" s="39">
        <v>13.5</v>
      </c>
      <c r="G167" s="39">
        <f t="shared" si="5"/>
        <v>4.1147999999999998</v>
      </c>
      <c r="H167" s="39">
        <f t="shared" si="6"/>
        <v>39.615754781741025</v>
      </c>
      <c r="J167" s="73">
        <v>1.43</v>
      </c>
      <c r="L167" s="45">
        <f t="shared" si="4"/>
        <v>34.108786298306512</v>
      </c>
      <c r="M167" s="73"/>
      <c r="N167" s="73"/>
    </row>
    <row r="168" spans="1:14" x14ac:dyDescent="0.2">
      <c r="A168" s="37">
        <v>3019990804</v>
      </c>
      <c r="B168" s="37">
        <v>3019990804</v>
      </c>
      <c r="C168" s="37" t="s">
        <v>378</v>
      </c>
      <c r="D168" s="74">
        <v>36397</v>
      </c>
      <c r="E168" s="39">
        <v>15.5</v>
      </c>
      <c r="G168" s="39">
        <f t="shared" si="5"/>
        <v>4.7244000000000002</v>
      </c>
      <c r="H168" s="39">
        <f t="shared" si="6"/>
        <v>37.625008404232446</v>
      </c>
      <c r="J168" s="73"/>
      <c r="M168" s="73"/>
      <c r="N168" s="73"/>
    </row>
    <row r="169" spans="1:14" x14ac:dyDescent="0.2">
      <c r="A169" s="37">
        <v>3019990803</v>
      </c>
      <c r="B169" s="37">
        <v>3019990803</v>
      </c>
      <c r="C169" s="37" t="s">
        <v>378</v>
      </c>
      <c r="D169" s="74">
        <v>36402</v>
      </c>
      <c r="E169" s="39">
        <v>13.5</v>
      </c>
      <c r="F169" s="39">
        <f>AVERAGE(E156:E169)</f>
        <v>17.142857142857142</v>
      </c>
      <c r="G169" s="39">
        <f t="shared" si="5"/>
        <v>4.1147999999999998</v>
      </c>
      <c r="H169" s="39">
        <f t="shared" si="6"/>
        <v>39.615754781741025</v>
      </c>
      <c r="I169" s="39">
        <f>AVERAGE(H156:H169)</f>
        <v>36.537391468101958</v>
      </c>
      <c r="J169" s="73">
        <v>0.96</v>
      </c>
      <c r="K169" s="39">
        <f>AVERAGE(J156:J169)</f>
        <v>0.8899999999999999</v>
      </c>
      <c r="L169" s="45">
        <f t="shared" si="4"/>
        <v>30.199536233756298</v>
      </c>
      <c r="M169" s="73">
        <f>AVERAGE(L156:L169)</f>
        <v>28.373517486171966</v>
      </c>
      <c r="N169" s="73">
        <f>AVERAGE(M169,I169)</f>
        <v>32.455454477136961</v>
      </c>
    </row>
    <row r="170" spans="1:14" x14ac:dyDescent="0.2">
      <c r="A170" s="37">
        <v>3020000601</v>
      </c>
      <c r="B170" s="37">
        <v>3020000601</v>
      </c>
      <c r="C170" s="37" t="s">
        <v>378</v>
      </c>
      <c r="D170" s="74">
        <v>36681</v>
      </c>
      <c r="E170" s="39">
        <v>14</v>
      </c>
      <c r="G170" s="39">
        <f t="shared" si="5"/>
        <v>4.2671999999999999</v>
      </c>
      <c r="H170" s="39">
        <f t="shared" si="6"/>
        <v>39.091697029238723</v>
      </c>
      <c r="J170" s="73"/>
      <c r="M170" s="73"/>
      <c r="N170" s="73"/>
    </row>
    <row r="171" spans="1:14" x14ac:dyDescent="0.2">
      <c r="A171" s="37">
        <v>3020000602</v>
      </c>
      <c r="B171" s="37">
        <v>3020000602</v>
      </c>
      <c r="C171" s="37" t="s">
        <v>378</v>
      </c>
      <c r="D171" s="74">
        <v>36687</v>
      </c>
      <c r="E171" s="39">
        <v>17</v>
      </c>
      <c r="G171" s="39">
        <f t="shared" si="5"/>
        <v>5.1816000000000004</v>
      </c>
      <c r="H171" s="39">
        <f t="shared" si="6"/>
        <v>36.293908861144516</v>
      </c>
      <c r="J171" s="73">
        <v>0.46</v>
      </c>
      <c r="L171" s="45">
        <f t="shared" ref="L171:L233" si="7">(9.81*(LN(J171)))+30.6</f>
        <v>22.982252575014847</v>
      </c>
      <c r="M171" s="73"/>
      <c r="N171" s="73"/>
    </row>
    <row r="172" spans="1:14" x14ac:dyDescent="0.2">
      <c r="A172" s="37">
        <v>3020000603</v>
      </c>
      <c r="B172" s="37">
        <v>3020000603</v>
      </c>
      <c r="C172" s="37" t="s">
        <v>378</v>
      </c>
      <c r="D172" s="74">
        <v>36695</v>
      </c>
      <c r="E172" s="39">
        <v>14.5</v>
      </c>
      <c r="G172" s="39">
        <f t="shared" si="5"/>
        <v>4.4196</v>
      </c>
      <c r="H172" s="39">
        <f t="shared" si="6"/>
        <v>38.586031110758313</v>
      </c>
      <c r="J172" s="73"/>
      <c r="M172" s="73"/>
      <c r="N172" s="73"/>
    </row>
    <row r="173" spans="1:14" x14ac:dyDescent="0.2">
      <c r="A173" s="37">
        <v>3020000604</v>
      </c>
      <c r="B173" s="37">
        <v>3020000604</v>
      </c>
      <c r="C173" s="37" t="s">
        <v>378</v>
      </c>
      <c r="D173" s="74">
        <v>36701</v>
      </c>
      <c r="E173" s="39">
        <v>16</v>
      </c>
      <c r="G173" s="39">
        <f t="shared" si="5"/>
        <v>4.8768000000000002</v>
      </c>
      <c r="H173" s="39">
        <f t="shared" si="6"/>
        <v>37.167509661519347</v>
      </c>
      <c r="J173" s="73">
        <v>0.7</v>
      </c>
      <c r="L173" s="45">
        <f t="shared" si="7"/>
        <v>27.101018799961036</v>
      </c>
      <c r="M173" s="73"/>
      <c r="N173" s="73"/>
    </row>
    <row r="174" spans="1:14" x14ac:dyDescent="0.2">
      <c r="A174" s="37">
        <v>3020000701</v>
      </c>
      <c r="B174" s="37">
        <v>3020000701</v>
      </c>
      <c r="C174" s="37" t="s">
        <v>378</v>
      </c>
      <c r="D174" s="74">
        <v>36708</v>
      </c>
      <c r="E174" s="39">
        <v>14</v>
      </c>
      <c r="G174" s="39">
        <f t="shared" si="5"/>
        <v>4.2671999999999999</v>
      </c>
      <c r="H174" s="39">
        <f t="shared" si="6"/>
        <v>39.091697029238723</v>
      </c>
      <c r="J174" s="73"/>
      <c r="M174" s="73"/>
      <c r="N174" s="73"/>
    </row>
    <row r="175" spans="1:14" x14ac:dyDescent="0.2">
      <c r="A175" s="37">
        <v>3020000702</v>
      </c>
      <c r="B175" s="37">
        <v>3020000702</v>
      </c>
      <c r="C175" s="37" t="s">
        <v>378</v>
      </c>
      <c r="D175" s="74">
        <v>36714</v>
      </c>
      <c r="E175" s="39">
        <v>17</v>
      </c>
      <c r="G175" s="39">
        <f t="shared" si="5"/>
        <v>5.1816000000000004</v>
      </c>
      <c r="H175" s="39">
        <f t="shared" si="6"/>
        <v>36.293908861144516</v>
      </c>
      <c r="J175" s="73">
        <v>1.83</v>
      </c>
      <c r="L175" s="45">
        <f t="shared" si="7"/>
        <v>36.528339634831163</v>
      </c>
      <c r="M175" s="73"/>
      <c r="N175" s="73"/>
    </row>
    <row r="176" spans="1:14" x14ac:dyDescent="0.2">
      <c r="A176" s="37">
        <v>3020000703</v>
      </c>
      <c r="B176" s="37">
        <v>3020000703</v>
      </c>
      <c r="C176" s="37" t="s">
        <v>378</v>
      </c>
      <c r="D176" s="74">
        <v>36720</v>
      </c>
      <c r="E176" s="39">
        <v>16.5</v>
      </c>
      <c r="G176" s="39">
        <f t="shared" si="5"/>
        <v>5.0292000000000003</v>
      </c>
      <c r="H176" s="39">
        <f t="shared" si="6"/>
        <v>36.724090060131431</v>
      </c>
      <c r="J176" s="73"/>
      <c r="M176" s="73"/>
      <c r="N176" s="73"/>
    </row>
    <row r="177" spans="1:17" x14ac:dyDescent="0.2">
      <c r="A177" s="37">
        <v>3020000704</v>
      </c>
      <c r="B177" s="37">
        <v>3020000704</v>
      </c>
      <c r="C177" s="37" t="s">
        <v>378</v>
      </c>
      <c r="D177" s="74">
        <v>36726</v>
      </c>
      <c r="E177" s="39">
        <v>15</v>
      </c>
      <c r="G177" s="39">
        <f t="shared" si="5"/>
        <v>4.5720000000000001</v>
      </c>
      <c r="H177" s="39">
        <f t="shared" si="6"/>
        <v>38.097509751111744</v>
      </c>
      <c r="J177" s="73">
        <v>0.7</v>
      </c>
      <c r="L177" s="45">
        <f t="shared" si="7"/>
        <v>27.101018799961036</v>
      </c>
      <c r="M177" s="73"/>
      <c r="N177" s="73"/>
    </row>
    <row r="178" spans="1:17" x14ac:dyDescent="0.2">
      <c r="A178" s="37">
        <v>3020000705</v>
      </c>
      <c r="B178" s="37">
        <v>3020000705</v>
      </c>
      <c r="C178" s="37" t="s">
        <v>378</v>
      </c>
      <c r="D178" s="74">
        <v>36733</v>
      </c>
      <c r="E178" s="39">
        <v>15</v>
      </c>
      <c r="G178" s="39">
        <f t="shared" si="5"/>
        <v>4.5720000000000001</v>
      </c>
      <c r="H178" s="39">
        <f t="shared" si="6"/>
        <v>38.097509751111744</v>
      </c>
      <c r="J178" s="73"/>
      <c r="M178" s="73"/>
      <c r="N178" s="73"/>
    </row>
    <row r="179" spans="1:17" x14ac:dyDescent="0.2">
      <c r="A179" s="37">
        <v>3020000801</v>
      </c>
      <c r="B179" s="37">
        <v>3020000801</v>
      </c>
      <c r="C179" s="37" t="s">
        <v>378</v>
      </c>
      <c r="D179" s="74">
        <v>36742</v>
      </c>
      <c r="E179" s="39">
        <v>16.5</v>
      </c>
      <c r="G179" s="39">
        <f t="shared" si="5"/>
        <v>5.0292000000000003</v>
      </c>
      <c r="H179" s="39">
        <f t="shared" si="6"/>
        <v>36.724090060131431</v>
      </c>
      <c r="J179" s="73">
        <v>0.93</v>
      </c>
      <c r="L179" s="45">
        <f t="shared" si="7"/>
        <v>29.888081503290266</v>
      </c>
      <c r="M179" s="73"/>
      <c r="N179" s="73"/>
    </row>
    <row r="180" spans="1:17" x14ac:dyDescent="0.2">
      <c r="A180" s="37">
        <v>3020000802</v>
      </c>
      <c r="B180" s="37">
        <v>3020000802</v>
      </c>
      <c r="C180" s="37" t="s">
        <v>378</v>
      </c>
      <c r="D180" s="74">
        <v>36749</v>
      </c>
      <c r="E180" s="39">
        <v>14.5</v>
      </c>
      <c r="G180" s="39">
        <f t="shared" si="5"/>
        <v>4.4196</v>
      </c>
      <c r="H180" s="39">
        <f t="shared" si="6"/>
        <v>38.586031110758313</v>
      </c>
      <c r="J180" s="73"/>
      <c r="M180" s="73"/>
      <c r="N180" s="73"/>
    </row>
    <row r="181" spans="1:17" x14ac:dyDescent="0.2">
      <c r="A181" s="37">
        <v>3020000803</v>
      </c>
      <c r="B181" s="37">
        <v>3020000803</v>
      </c>
      <c r="C181" s="37" t="s">
        <v>378</v>
      </c>
      <c r="D181" s="74">
        <v>36757</v>
      </c>
      <c r="E181" s="39">
        <v>9</v>
      </c>
      <c r="G181" s="39">
        <f t="shared" si="5"/>
        <v>2.7432000000000003</v>
      </c>
      <c r="H181" s="39">
        <f t="shared" si="6"/>
        <v>45.458506989579675</v>
      </c>
      <c r="J181" s="73">
        <v>1.25</v>
      </c>
      <c r="L181" s="45">
        <f t="shared" si="7"/>
        <v>32.789038238392401</v>
      </c>
      <c r="M181" s="73"/>
      <c r="N181" s="73"/>
    </row>
    <row r="182" spans="1:17" x14ac:dyDescent="0.2">
      <c r="A182" s="37">
        <v>3020000804</v>
      </c>
      <c r="B182" s="37">
        <v>3020000804</v>
      </c>
      <c r="C182" s="37" t="s">
        <v>378</v>
      </c>
      <c r="D182" s="74">
        <v>36763</v>
      </c>
      <c r="E182" s="39">
        <v>12</v>
      </c>
      <c r="G182" s="39">
        <f t="shared" si="5"/>
        <v>3.6576000000000004</v>
      </c>
      <c r="H182" s="39">
        <f t="shared" si="6"/>
        <v>41.313008325549511</v>
      </c>
      <c r="J182" s="73"/>
      <c r="M182" s="73"/>
      <c r="N182" s="73"/>
    </row>
    <row r="183" spans="1:17" x14ac:dyDescent="0.2">
      <c r="A183" s="37">
        <v>3020000901</v>
      </c>
      <c r="B183" s="37">
        <v>3020000901</v>
      </c>
      <c r="C183" s="37" t="s">
        <v>378</v>
      </c>
      <c r="D183" s="74">
        <v>36776</v>
      </c>
      <c r="E183" s="39">
        <v>12.5</v>
      </c>
      <c r="F183" s="39">
        <f>AVERAGE(E170:E182)</f>
        <v>14.692307692307692</v>
      </c>
      <c r="G183" s="39">
        <f t="shared" si="5"/>
        <v>3.81</v>
      </c>
      <c r="H183" s="39">
        <f t="shared" si="6"/>
        <v>40.724763384512634</v>
      </c>
      <c r="I183" s="39">
        <f>AVERAGE(H170:H182)</f>
        <v>38.578884507801384</v>
      </c>
      <c r="J183" s="73">
        <v>0.65</v>
      </c>
      <c r="K183" s="39">
        <f>AVERAGE(J170:J182)</f>
        <v>0.97833333333333339</v>
      </c>
      <c r="L183" s="45">
        <f t="shared" si="7"/>
        <v>26.374019593133024</v>
      </c>
      <c r="M183" s="73">
        <f>AVERAGE(L171:L182)</f>
        <v>29.39829159190846</v>
      </c>
      <c r="N183" s="73">
        <f>AVERAGE(M183,I183)</f>
        <v>33.988588049854926</v>
      </c>
    </row>
    <row r="184" spans="1:17" x14ac:dyDescent="0.2">
      <c r="A184" s="37">
        <v>3020010501</v>
      </c>
      <c r="B184" s="37">
        <v>3020010501</v>
      </c>
      <c r="C184" s="37" t="s">
        <v>378</v>
      </c>
      <c r="D184" s="74">
        <v>37042</v>
      </c>
      <c r="E184" s="39">
        <v>16.5</v>
      </c>
      <c r="G184" s="39">
        <f t="shared" si="5"/>
        <v>5.0292000000000003</v>
      </c>
      <c r="H184" s="39">
        <f t="shared" si="6"/>
        <v>36.724090060131431</v>
      </c>
      <c r="J184" s="73"/>
      <c r="M184" s="73"/>
      <c r="N184" s="73"/>
    </row>
    <row r="185" spans="1:17" x14ac:dyDescent="0.2">
      <c r="A185" s="37">
        <v>3020010601</v>
      </c>
      <c r="B185" s="37">
        <v>3020010601</v>
      </c>
      <c r="C185" s="37" t="s">
        <v>378</v>
      </c>
      <c r="D185" s="74">
        <v>37049</v>
      </c>
      <c r="E185" s="39">
        <v>24.5</v>
      </c>
      <c r="G185" s="39">
        <f t="shared" si="5"/>
        <v>7.4676</v>
      </c>
      <c r="H185" s="39">
        <f t="shared" si="6"/>
        <v>31.027633525089282</v>
      </c>
      <c r="J185" s="73">
        <v>0.55000000000000004</v>
      </c>
      <c r="L185" s="45">
        <f t="shared" si="7"/>
        <v>24.735219022587366</v>
      </c>
      <c r="M185" s="73"/>
      <c r="N185" s="73"/>
    </row>
    <row r="186" spans="1:17" x14ac:dyDescent="0.2">
      <c r="A186" s="37">
        <v>3020010602</v>
      </c>
      <c r="B186" s="37">
        <v>3020010602</v>
      </c>
      <c r="C186" s="37" t="s">
        <v>378</v>
      </c>
      <c r="D186" s="74">
        <v>37055</v>
      </c>
      <c r="E186" s="39">
        <v>22</v>
      </c>
      <c r="G186" s="39">
        <f t="shared" si="5"/>
        <v>6.7056000000000004</v>
      </c>
      <c r="H186" s="39">
        <f t="shared" si="6"/>
        <v>32.57859139610126</v>
      </c>
      <c r="J186" s="73"/>
      <c r="M186" s="73"/>
      <c r="N186" s="73"/>
    </row>
    <row r="187" spans="1:17" x14ac:dyDescent="0.2">
      <c r="A187" s="37">
        <v>3020010603</v>
      </c>
      <c r="B187" s="37">
        <v>3020010603</v>
      </c>
      <c r="C187" s="37" t="s">
        <v>378</v>
      </c>
      <c r="D187" s="74">
        <v>37062</v>
      </c>
      <c r="E187" s="39">
        <v>17</v>
      </c>
      <c r="G187" s="39">
        <f t="shared" si="5"/>
        <v>5.1816000000000004</v>
      </c>
      <c r="H187" s="39">
        <f t="shared" si="6"/>
        <v>36.293908861144516</v>
      </c>
      <c r="J187" s="73">
        <v>0.06</v>
      </c>
      <c r="L187" s="45">
        <f t="shared" si="7"/>
        <v>3.0004408685840431</v>
      </c>
      <c r="M187" s="73"/>
      <c r="N187" s="73"/>
    </row>
    <row r="188" spans="1:17" x14ac:dyDescent="0.2">
      <c r="A188" s="37">
        <v>3020010604</v>
      </c>
      <c r="B188" s="37">
        <v>3020010604</v>
      </c>
      <c r="C188" s="37" t="s">
        <v>378</v>
      </c>
      <c r="D188" s="74">
        <v>37069</v>
      </c>
      <c r="E188" s="39">
        <v>14.5</v>
      </c>
      <c r="G188" s="39">
        <f t="shared" si="5"/>
        <v>4.4196</v>
      </c>
      <c r="H188" s="39">
        <f t="shared" si="6"/>
        <v>38.586031110758313</v>
      </c>
      <c r="J188" s="73"/>
      <c r="M188" s="73"/>
      <c r="N188" s="73"/>
    </row>
    <row r="189" spans="1:17" x14ac:dyDescent="0.2">
      <c r="A189" s="37">
        <v>3020010701</v>
      </c>
      <c r="B189" s="37">
        <v>3020010701</v>
      </c>
      <c r="C189" s="37" t="s">
        <v>378</v>
      </c>
      <c r="D189" s="74">
        <v>37078</v>
      </c>
      <c r="E189" s="39">
        <v>16.5</v>
      </c>
      <c r="G189" s="39">
        <f t="shared" si="5"/>
        <v>5.0292000000000003</v>
      </c>
      <c r="H189" s="39">
        <f t="shared" si="6"/>
        <v>36.724090060131431</v>
      </c>
      <c r="J189" s="73">
        <v>0.52</v>
      </c>
      <c r="L189" s="45">
        <f t="shared" si="7"/>
        <v>24.184981354740628</v>
      </c>
      <c r="M189" s="73"/>
      <c r="N189" s="73"/>
    </row>
    <row r="190" spans="1:17" x14ac:dyDescent="0.2">
      <c r="A190" s="37">
        <v>3020010702</v>
      </c>
      <c r="B190" s="37">
        <v>3020010702</v>
      </c>
      <c r="C190" s="37" t="s">
        <v>378</v>
      </c>
      <c r="D190" s="74">
        <v>37084</v>
      </c>
      <c r="E190" s="39">
        <v>15</v>
      </c>
      <c r="G190" s="39">
        <f t="shared" si="5"/>
        <v>4.5720000000000001</v>
      </c>
      <c r="H190" s="39">
        <f t="shared" si="6"/>
        <v>38.097509751111744</v>
      </c>
      <c r="J190" s="73"/>
      <c r="M190" s="73"/>
      <c r="N190" s="73"/>
    </row>
    <row r="191" spans="1:17" x14ac:dyDescent="0.2">
      <c r="A191" s="37">
        <v>3020010703</v>
      </c>
      <c r="B191" s="37">
        <v>3020010703</v>
      </c>
      <c r="C191" s="37" t="s">
        <v>378</v>
      </c>
      <c r="D191" s="74">
        <v>37091</v>
      </c>
      <c r="E191" s="39">
        <v>14</v>
      </c>
      <c r="G191" s="39">
        <f t="shared" si="5"/>
        <v>4.2671999999999999</v>
      </c>
      <c r="H191" s="39">
        <f t="shared" si="6"/>
        <v>39.091697029238723</v>
      </c>
      <c r="J191" s="73">
        <v>0.68</v>
      </c>
      <c r="L191" s="45">
        <f t="shared" si="7"/>
        <v>26.816651063234431</v>
      </c>
      <c r="M191" s="73"/>
      <c r="N191" s="73" t="e">
        <f>AVERAGE(M191,I191)</f>
        <v>#DIV/0!</v>
      </c>
      <c r="Q191" s="37" t="s">
        <v>2035</v>
      </c>
    </row>
    <row r="192" spans="1:17" x14ac:dyDescent="0.2">
      <c r="A192" s="37">
        <v>3020020601</v>
      </c>
      <c r="B192" s="37">
        <v>3020020601</v>
      </c>
      <c r="C192" s="37" t="s">
        <v>378</v>
      </c>
      <c r="D192" s="74">
        <v>37421</v>
      </c>
      <c r="E192" s="39">
        <v>16.5</v>
      </c>
      <c r="G192" s="39">
        <f t="shared" si="5"/>
        <v>5.0292000000000003</v>
      </c>
      <c r="H192" s="39">
        <f t="shared" si="6"/>
        <v>36.724090060131431</v>
      </c>
      <c r="J192" s="73"/>
      <c r="M192" s="73"/>
      <c r="N192" s="73"/>
    </row>
    <row r="193" spans="1:15" x14ac:dyDescent="0.2">
      <c r="A193" s="37">
        <v>3020020602</v>
      </c>
      <c r="B193" s="37">
        <v>3020020602</v>
      </c>
      <c r="C193" s="37" t="s">
        <v>378</v>
      </c>
      <c r="D193" s="74">
        <v>37425</v>
      </c>
      <c r="E193" s="39">
        <v>16.5</v>
      </c>
      <c r="G193" s="39">
        <f t="shared" si="5"/>
        <v>5.0292000000000003</v>
      </c>
      <c r="H193" s="39">
        <f t="shared" si="6"/>
        <v>36.724090060131431</v>
      </c>
      <c r="J193" s="73"/>
      <c r="M193" s="73"/>
      <c r="N193" s="73"/>
    </row>
    <row r="194" spans="1:15" x14ac:dyDescent="0.2">
      <c r="A194" s="37">
        <v>3020020603</v>
      </c>
      <c r="B194" s="37">
        <v>3020020603</v>
      </c>
      <c r="C194" s="37" t="s">
        <v>378</v>
      </c>
      <c r="D194" s="74">
        <v>37430</v>
      </c>
      <c r="E194" s="39">
        <v>16</v>
      </c>
      <c r="G194" s="39">
        <f t="shared" ref="G194:G228" si="8">E194*0.3048</f>
        <v>4.8768000000000002</v>
      </c>
      <c r="H194" s="39">
        <f t="shared" ref="H194:H292" si="9" xml:space="preserve"> 60-(14.41*(LN(G194)))</f>
        <v>37.167509661519347</v>
      </c>
      <c r="J194" s="73"/>
      <c r="M194" s="73"/>
      <c r="N194" s="73"/>
    </row>
    <row r="195" spans="1:15" x14ac:dyDescent="0.2">
      <c r="A195" s="37">
        <v>3020020701</v>
      </c>
      <c r="B195" s="37">
        <v>3020020701</v>
      </c>
      <c r="C195" s="37" t="s">
        <v>378</v>
      </c>
      <c r="D195" s="74">
        <v>37438</v>
      </c>
      <c r="E195" s="39">
        <v>17</v>
      </c>
      <c r="G195" s="39">
        <f t="shared" si="8"/>
        <v>5.1816000000000004</v>
      </c>
      <c r="H195" s="39">
        <f t="shared" si="9"/>
        <v>36.293908861144516</v>
      </c>
      <c r="J195" s="73"/>
      <c r="M195" s="73"/>
      <c r="N195" s="73"/>
    </row>
    <row r="196" spans="1:15" x14ac:dyDescent="0.2">
      <c r="A196" s="37">
        <v>3020020702</v>
      </c>
      <c r="B196" s="37">
        <v>3020020702</v>
      </c>
      <c r="C196" s="37" t="s">
        <v>378</v>
      </c>
      <c r="D196" s="74">
        <v>37445</v>
      </c>
      <c r="E196" s="39">
        <v>15.5</v>
      </c>
      <c r="G196" s="39">
        <f t="shared" si="8"/>
        <v>4.7244000000000002</v>
      </c>
      <c r="H196" s="39">
        <f t="shared" si="9"/>
        <v>37.625008404232446</v>
      </c>
      <c r="J196" s="73"/>
      <c r="M196" s="73"/>
      <c r="N196" s="73"/>
    </row>
    <row r="197" spans="1:15" x14ac:dyDescent="0.2">
      <c r="A197" s="37">
        <v>3020020703</v>
      </c>
      <c r="B197" s="37">
        <v>3020020703</v>
      </c>
      <c r="C197" s="37" t="s">
        <v>378</v>
      </c>
      <c r="D197" s="74">
        <v>37452</v>
      </c>
      <c r="E197" s="39">
        <v>18</v>
      </c>
      <c r="G197" s="39">
        <f t="shared" si="8"/>
        <v>5.4864000000000006</v>
      </c>
      <c r="H197" s="39">
        <f t="shared" si="9"/>
        <v>35.470256117710861</v>
      </c>
      <c r="J197" s="73"/>
      <c r="M197" s="73"/>
      <c r="N197" s="73"/>
    </row>
    <row r="198" spans="1:15" x14ac:dyDescent="0.2">
      <c r="A198" s="37">
        <v>3020020704</v>
      </c>
      <c r="B198" s="37">
        <v>3020020704</v>
      </c>
      <c r="C198" s="37" t="s">
        <v>378</v>
      </c>
      <c r="D198" s="74">
        <v>37459</v>
      </c>
      <c r="E198" s="39">
        <v>17</v>
      </c>
      <c r="G198" s="39">
        <f t="shared" si="8"/>
        <v>5.1816000000000004</v>
      </c>
      <c r="H198" s="39">
        <f t="shared" si="9"/>
        <v>36.293908861144516</v>
      </c>
      <c r="J198" s="73"/>
      <c r="M198" s="73"/>
      <c r="N198" s="73"/>
    </row>
    <row r="199" spans="1:15" x14ac:dyDescent="0.2">
      <c r="A199" s="37">
        <v>3020020705</v>
      </c>
      <c r="B199" s="37">
        <v>3020020705</v>
      </c>
      <c r="C199" s="37" t="s">
        <v>378</v>
      </c>
      <c r="D199" s="74">
        <v>37464</v>
      </c>
      <c r="E199" s="39">
        <v>17.5</v>
      </c>
      <c r="G199" s="39">
        <f t="shared" si="8"/>
        <v>5.3340000000000005</v>
      </c>
      <c r="H199" s="39">
        <f t="shared" si="9"/>
        <v>35.876198454800956</v>
      </c>
      <c r="J199" s="73"/>
      <c r="M199" s="73"/>
      <c r="N199" s="73"/>
    </row>
    <row r="200" spans="1:15" x14ac:dyDescent="0.2">
      <c r="A200" s="37">
        <v>3020020801</v>
      </c>
      <c r="B200" s="37">
        <v>3020020801</v>
      </c>
      <c r="C200" s="37" t="s">
        <v>378</v>
      </c>
      <c r="D200" s="74">
        <v>37473</v>
      </c>
      <c r="E200" s="39">
        <v>17.5</v>
      </c>
      <c r="G200" s="39">
        <f t="shared" si="8"/>
        <v>5.3340000000000005</v>
      </c>
      <c r="H200" s="39">
        <f t="shared" si="9"/>
        <v>35.876198454800956</v>
      </c>
      <c r="J200" s="73"/>
      <c r="M200" s="73"/>
      <c r="N200" s="73"/>
    </row>
    <row r="201" spans="1:15" x14ac:dyDescent="0.2">
      <c r="A201" s="37">
        <v>3020020802</v>
      </c>
      <c r="B201" s="37">
        <v>3020020802</v>
      </c>
      <c r="C201" s="37" t="s">
        <v>378</v>
      </c>
      <c r="D201" s="74">
        <v>37480</v>
      </c>
      <c r="E201" s="39">
        <v>16.5</v>
      </c>
      <c r="G201" s="39">
        <f t="shared" si="8"/>
        <v>5.0292000000000003</v>
      </c>
      <c r="H201" s="39">
        <f t="shared" si="9"/>
        <v>36.724090060131431</v>
      </c>
      <c r="J201" s="73"/>
      <c r="M201" s="73"/>
      <c r="N201" s="73"/>
    </row>
    <row r="202" spans="1:15" x14ac:dyDescent="0.2">
      <c r="A202" s="37">
        <v>3020020803</v>
      </c>
      <c r="B202" s="37">
        <v>3020020803</v>
      </c>
      <c r="C202" s="37" t="s">
        <v>378</v>
      </c>
      <c r="D202" s="74">
        <v>37488</v>
      </c>
      <c r="E202" s="39">
        <v>16</v>
      </c>
      <c r="G202" s="39">
        <f t="shared" si="8"/>
        <v>4.8768000000000002</v>
      </c>
      <c r="H202" s="39">
        <f t="shared" si="9"/>
        <v>37.167509661519347</v>
      </c>
      <c r="J202" s="73"/>
      <c r="M202" s="73"/>
      <c r="N202" s="73"/>
    </row>
    <row r="203" spans="1:15" x14ac:dyDescent="0.2">
      <c r="A203" s="37">
        <v>3020020804</v>
      </c>
      <c r="B203" s="37">
        <v>3020020804</v>
      </c>
      <c r="C203" s="37" t="s">
        <v>378</v>
      </c>
      <c r="D203" s="74">
        <v>37495</v>
      </c>
      <c r="E203" s="39">
        <v>15.5</v>
      </c>
      <c r="G203" s="39">
        <f t="shared" si="8"/>
        <v>4.7244000000000002</v>
      </c>
      <c r="H203" s="39">
        <f t="shared" si="9"/>
        <v>37.625008404232446</v>
      </c>
      <c r="J203" s="73"/>
      <c r="M203" s="73"/>
      <c r="N203" s="73"/>
    </row>
    <row r="204" spans="1:15" x14ac:dyDescent="0.2">
      <c r="A204" s="37">
        <v>3020020901</v>
      </c>
      <c r="B204" s="37">
        <v>3020020901</v>
      </c>
      <c r="C204" s="37" t="s">
        <v>378</v>
      </c>
      <c r="D204" s="74">
        <v>37501</v>
      </c>
      <c r="E204" s="39">
        <v>15.5</v>
      </c>
      <c r="G204" s="39">
        <f t="shared" si="8"/>
        <v>4.7244000000000002</v>
      </c>
      <c r="H204" s="39">
        <f t="shared" si="9"/>
        <v>37.625008404232446</v>
      </c>
      <c r="J204" s="73"/>
      <c r="M204" s="73"/>
      <c r="N204" s="73"/>
    </row>
    <row r="205" spans="1:15" x14ac:dyDescent="0.2">
      <c r="A205" s="37">
        <v>3020020902</v>
      </c>
      <c r="B205" s="37">
        <v>3020020902</v>
      </c>
      <c r="C205" s="37" t="s">
        <v>378</v>
      </c>
      <c r="D205" s="74">
        <v>37508</v>
      </c>
      <c r="E205" s="39">
        <v>17</v>
      </c>
      <c r="G205" s="39">
        <f t="shared" si="8"/>
        <v>5.1816000000000004</v>
      </c>
      <c r="H205" s="39">
        <f t="shared" si="9"/>
        <v>36.293908861144516</v>
      </c>
      <c r="J205" s="73"/>
      <c r="M205" s="73"/>
      <c r="N205" s="73"/>
    </row>
    <row r="206" spans="1:15" x14ac:dyDescent="0.2">
      <c r="A206" s="37">
        <v>3020020903</v>
      </c>
      <c r="B206" s="37">
        <v>3020020903</v>
      </c>
      <c r="C206" s="37" t="s">
        <v>378</v>
      </c>
      <c r="D206" s="74">
        <v>37514</v>
      </c>
      <c r="E206" s="39">
        <v>17</v>
      </c>
      <c r="G206" s="39">
        <f t="shared" si="8"/>
        <v>5.1816000000000004</v>
      </c>
      <c r="H206" s="39">
        <f t="shared" si="9"/>
        <v>36.293908861144516</v>
      </c>
      <c r="J206" s="73"/>
      <c r="M206" s="73"/>
      <c r="N206" s="73"/>
    </row>
    <row r="207" spans="1:15" x14ac:dyDescent="0.2">
      <c r="A207" s="37">
        <v>3020020904</v>
      </c>
      <c r="B207" s="37">
        <v>3020020904</v>
      </c>
      <c r="C207" s="37" t="s">
        <v>378</v>
      </c>
      <c r="D207" s="74">
        <v>37523</v>
      </c>
      <c r="E207" s="39">
        <v>16.5</v>
      </c>
      <c r="F207" s="39">
        <f>AVERAGE(E192:E203)</f>
        <v>16.625</v>
      </c>
      <c r="G207" s="39">
        <f t="shared" si="8"/>
        <v>5.0292000000000003</v>
      </c>
      <c r="H207" s="39">
        <f t="shared" si="9"/>
        <v>36.724090060131431</v>
      </c>
      <c r="I207" s="39">
        <f>AVERAGE(H192:H203)</f>
        <v>36.630648088458308</v>
      </c>
      <c r="J207" s="73"/>
      <c r="M207" s="73"/>
      <c r="N207" s="73">
        <f>AVERAGE(I207)</f>
        <v>36.630648088458308</v>
      </c>
    </row>
    <row r="208" spans="1:15" x14ac:dyDescent="0.2">
      <c r="A208" s="37">
        <v>3020030601</v>
      </c>
      <c r="B208" s="37">
        <v>3020030601</v>
      </c>
      <c r="C208" s="37" t="s">
        <v>378</v>
      </c>
      <c r="D208" s="38">
        <v>37776</v>
      </c>
      <c r="E208" s="72">
        <v>18.5</v>
      </c>
      <c r="F208" s="72"/>
      <c r="G208" s="39">
        <f t="shared" si="8"/>
        <v>5.6388000000000007</v>
      </c>
      <c r="H208" s="39">
        <f t="shared" si="9"/>
        <v>35.075436899660133</v>
      </c>
      <c r="I208" s="72"/>
      <c r="J208" s="73"/>
      <c r="K208" s="72"/>
      <c r="M208" s="73"/>
      <c r="N208" s="73"/>
      <c r="O208" s="39">
        <v>14.444444444444445</v>
      </c>
    </row>
    <row r="209" spans="1:15" x14ac:dyDescent="0.2">
      <c r="A209" s="37">
        <v>3020030602</v>
      </c>
      <c r="B209" s="37">
        <v>3020030602</v>
      </c>
      <c r="C209" s="37" t="s">
        <v>378</v>
      </c>
      <c r="D209" s="38">
        <v>37783</v>
      </c>
      <c r="E209" s="72">
        <v>18.75</v>
      </c>
      <c r="F209" s="72"/>
      <c r="G209" s="39">
        <f t="shared" si="8"/>
        <v>5.7149999999999999</v>
      </c>
      <c r="H209" s="39">
        <f t="shared" si="9"/>
        <v>34.882011176673984</v>
      </c>
      <c r="I209" s="72"/>
      <c r="J209" s="73"/>
      <c r="K209" s="72"/>
      <c r="M209" s="73"/>
      <c r="N209" s="73"/>
      <c r="O209" s="39">
        <v>15.555555555555555</v>
      </c>
    </row>
    <row r="210" spans="1:15" x14ac:dyDescent="0.2">
      <c r="A210" s="37">
        <v>3020030603</v>
      </c>
      <c r="B210" s="37">
        <v>3020030603</v>
      </c>
      <c r="C210" s="37" t="s">
        <v>378</v>
      </c>
      <c r="D210" s="38">
        <v>37789</v>
      </c>
      <c r="E210" s="72">
        <v>17.75</v>
      </c>
      <c r="F210" s="72"/>
      <c r="G210" s="39">
        <f t="shared" si="8"/>
        <v>5.4102000000000006</v>
      </c>
      <c r="H210" s="39">
        <f t="shared" si="9"/>
        <v>35.671797864566862</v>
      </c>
      <c r="I210" s="72"/>
      <c r="J210" s="73">
        <v>0.41</v>
      </c>
      <c r="K210" s="72"/>
      <c r="L210" s="45">
        <f t="shared" si="7"/>
        <v>21.853422449826084</v>
      </c>
      <c r="M210" s="73"/>
      <c r="N210" s="73"/>
      <c r="O210" s="39">
        <v>21.111111111111111</v>
      </c>
    </row>
    <row r="211" spans="1:15" x14ac:dyDescent="0.2">
      <c r="A211" s="37">
        <v>3020030604</v>
      </c>
      <c r="B211" s="37">
        <v>3020030604</v>
      </c>
      <c r="C211" s="37" t="s">
        <v>378</v>
      </c>
      <c r="D211" s="38">
        <v>37797</v>
      </c>
      <c r="E211" s="72">
        <v>18</v>
      </c>
      <c r="F211" s="72"/>
      <c r="G211" s="39">
        <f t="shared" si="8"/>
        <v>5.4864000000000006</v>
      </c>
      <c r="H211" s="39">
        <f t="shared" si="9"/>
        <v>35.470256117710861</v>
      </c>
      <c r="I211" s="72"/>
      <c r="J211" s="73" t="s">
        <v>200</v>
      </c>
      <c r="K211" s="72"/>
      <c r="L211" s="45">
        <v>0</v>
      </c>
      <c r="M211" s="73"/>
      <c r="N211" s="73"/>
      <c r="O211" s="39">
        <v>22.222222222222221</v>
      </c>
    </row>
    <row r="212" spans="1:15" x14ac:dyDescent="0.2">
      <c r="A212" s="37">
        <v>3020030605</v>
      </c>
      <c r="B212" s="37">
        <v>3020030605</v>
      </c>
      <c r="C212" s="37" t="s">
        <v>378</v>
      </c>
      <c r="D212" s="38">
        <v>37802</v>
      </c>
      <c r="E212" s="72">
        <v>18</v>
      </c>
      <c r="F212" s="72"/>
      <c r="G212" s="39">
        <f t="shared" si="8"/>
        <v>5.4864000000000006</v>
      </c>
      <c r="H212" s="39">
        <f t="shared" si="9"/>
        <v>35.470256117710861</v>
      </c>
      <c r="I212" s="72"/>
      <c r="J212" s="73">
        <v>0.38</v>
      </c>
      <c r="K212" s="72"/>
      <c r="L212" s="45">
        <f t="shared" si="7"/>
        <v>21.108000702372671</v>
      </c>
      <c r="M212" s="73"/>
      <c r="N212" s="73"/>
      <c r="O212" s="39">
        <v>22.5</v>
      </c>
    </row>
    <row r="213" spans="1:15" x14ac:dyDescent="0.2">
      <c r="A213" s="37">
        <v>3020030701</v>
      </c>
      <c r="B213" s="37">
        <v>3020030701</v>
      </c>
      <c r="C213" s="37" t="s">
        <v>378</v>
      </c>
      <c r="D213" s="38">
        <v>37815</v>
      </c>
      <c r="E213" s="72">
        <v>18.5</v>
      </c>
      <c r="F213" s="72"/>
      <c r="G213" s="39">
        <f t="shared" si="8"/>
        <v>5.6388000000000007</v>
      </c>
      <c r="H213" s="39">
        <f t="shared" si="9"/>
        <v>35.075436899660133</v>
      </c>
      <c r="I213" s="72"/>
      <c r="J213" s="73">
        <v>0.1</v>
      </c>
      <c r="K213" s="72"/>
      <c r="L213" s="45">
        <f t="shared" si="7"/>
        <v>8.0116402377284146</v>
      </c>
      <c r="M213" s="73"/>
      <c r="N213" s="73"/>
      <c r="O213" s="39">
        <v>23.333333333333332</v>
      </c>
    </row>
    <row r="214" spans="1:15" x14ac:dyDescent="0.2">
      <c r="A214" s="37">
        <v>3020030702</v>
      </c>
      <c r="B214" s="37">
        <v>3020030702</v>
      </c>
      <c r="C214" s="37" t="s">
        <v>378</v>
      </c>
      <c r="D214" s="38">
        <v>37826</v>
      </c>
      <c r="E214" s="72">
        <v>18.5</v>
      </c>
      <c r="F214" s="72"/>
      <c r="G214" s="39">
        <f t="shared" si="8"/>
        <v>5.6388000000000007</v>
      </c>
      <c r="H214" s="39">
        <f t="shared" si="9"/>
        <v>35.075436899660133</v>
      </c>
      <c r="I214" s="72"/>
      <c r="J214" s="73">
        <v>0.01</v>
      </c>
      <c r="K214" s="72"/>
      <c r="L214" s="45">
        <f t="shared" si="7"/>
        <v>-14.576719524543172</v>
      </c>
      <c r="M214" s="73"/>
      <c r="N214" s="73"/>
      <c r="O214" s="39">
        <v>23.888888888888889</v>
      </c>
    </row>
    <row r="215" spans="1:15" x14ac:dyDescent="0.2">
      <c r="A215" s="37">
        <v>3020030801</v>
      </c>
      <c r="B215" s="37">
        <v>3020030801</v>
      </c>
      <c r="C215" s="37" t="s">
        <v>378</v>
      </c>
      <c r="D215" s="38">
        <v>37845</v>
      </c>
      <c r="E215" s="72">
        <v>17.25</v>
      </c>
      <c r="F215" s="72"/>
      <c r="G215" s="39">
        <f t="shared" si="8"/>
        <v>5.2578000000000005</v>
      </c>
      <c r="H215" s="39">
        <f t="shared" si="9"/>
        <v>36.083540161485715</v>
      </c>
      <c r="I215" s="72"/>
      <c r="J215" s="73">
        <v>1</v>
      </c>
      <c r="K215" s="72"/>
      <c r="L215" s="45">
        <f t="shared" si="7"/>
        <v>30.6</v>
      </c>
      <c r="M215" s="73"/>
      <c r="N215" s="73"/>
      <c r="O215" s="39">
        <v>23.888888888888889</v>
      </c>
    </row>
    <row r="216" spans="1:15" x14ac:dyDescent="0.2">
      <c r="A216" s="37">
        <v>3020030802</v>
      </c>
      <c r="B216" s="37">
        <v>3020030802</v>
      </c>
      <c r="C216" s="37" t="s">
        <v>378</v>
      </c>
      <c r="D216" s="38">
        <v>37855</v>
      </c>
      <c r="E216" s="72">
        <v>17</v>
      </c>
      <c r="F216" s="72"/>
      <c r="G216" s="39">
        <f t="shared" si="8"/>
        <v>5.1816000000000004</v>
      </c>
      <c r="H216" s="39">
        <f t="shared" si="9"/>
        <v>36.293908861144516</v>
      </c>
      <c r="I216" s="72"/>
      <c r="J216" s="73">
        <v>1.5</v>
      </c>
      <c r="K216" s="72"/>
      <c r="L216" s="45">
        <f t="shared" si="7"/>
        <v>34.577612710541096</v>
      </c>
      <c r="M216" s="73"/>
      <c r="N216" s="73"/>
      <c r="O216" s="39">
        <v>25</v>
      </c>
    </row>
    <row r="217" spans="1:15" x14ac:dyDescent="0.2">
      <c r="A217" s="37">
        <v>3020030803</v>
      </c>
      <c r="B217" s="37">
        <v>3020030803</v>
      </c>
      <c r="C217" s="37" t="s">
        <v>378</v>
      </c>
      <c r="D217" s="38">
        <v>37859</v>
      </c>
      <c r="E217" s="72">
        <v>16.5</v>
      </c>
      <c r="F217" s="72"/>
      <c r="G217" s="39">
        <f t="shared" si="8"/>
        <v>5.0292000000000003</v>
      </c>
      <c r="H217" s="39">
        <f t="shared" si="9"/>
        <v>36.724090060131431</v>
      </c>
      <c r="I217" s="72"/>
      <c r="J217" s="73">
        <v>1.2</v>
      </c>
      <c r="K217" s="72"/>
      <c r="L217" s="45">
        <f t="shared" si="7"/>
        <v>32.388574472148697</v>
      </c>
      <c r="M217" s="73"/>
      <c r="N217" s="73"/>
      <c r="O217" s="39">
        <v>25</v>
      </c>
    </row>
    <row r="218" spans="1:15" x14ac:dyDescent="0.2">
      <c r="A218" s="37">
        <v>3020030901</v>
      </c>
      <c r="B218" s="37">
        <v>3020030901</v>
      </c>
      <c r="C218" s="37" t="s">
        <v>378</v>
      </c>
      <c r="D218" s="38">
        <v>37869</v>
      </c>
      <c r="E218" s="72">
        <v>16.25</v>
      </c>
      <c r="F218" s="72">
        <f>AVERAGE(E208:E217)</f>
        <v>17.875</v>
      </c>
      <c r="G218" s="39">
        <f t="shared" si="8"/>
        <v>4.9530000000000003</v>
      </c>
      <c r="H218" s="39">
        <f t="shared" si="9"/>
        <v>36.944094333536086</v>
      </c>
      <c r="I218" s="72">
        <f>AVERAGE(H208:H217)</f>
        <v>35.582217105840456</v>
      </c>
      <c r="J218" s="73">
        <v>0.06</v>
      </c>
      <c r="K218" s="72">
        <f>AVERAGE(J208:J217)</f>
        <v>0.65714285714285714</v>
      </c>
      <c r="L218" s="45">
        <f t="shared" si="7"/>
        <v>3.0004408685840431</v>
      </c>
      <c r="M218" s="72">
        <f>AVERAGE(L208:L217)</f>
        <v>16.745316381009225</v>
      </c>
      <c r="N218" s="73">
        <f>AVERAGE(M218,I218)</f>
        <v>26.163766743424841</v>
      </c>
      <c r="O218" s="39">
        <v>23.611111111111111</v>
      </c>
    </row>
    <row r="219" spans="1:15" x14ac:dyDescent="0.2">
      <c r="A219" s="37">
        <v>3020040601</v>
      </c>
      <c r="B219" s="37">
        <v>3020040601</v>
      </c>
      <c r="C219" s="37" t="s">
        <v>378</v>
      </c>
      <c r="D219" s="38">
        <v>38161</v>
      </c>
      <c r="E219" s="39">
        <v>16</v>
      </c>
      <c r="G219" s="39">
        <f t="shared" si="8"/>
        <v>4.8768000000000002</v>
      </c>
      <c r="H219" s="39">
        <f t="shared" si="9"/>
        <v>37.167509661519347</v>
      </c>
      <c r="J219" s="45">
        <v>0.73</v>
      </c>
      <c r="L219" s="45">
        <f t="shared" si="7"/>
        <v>27.512687593122543</v>
      </c>
      <c r="O219" s="39">
        <v>18</v>
      </c>
    </row>
    <row r="220" spans="1:15" x14ac:dyDescent="0.2">
      <c r="A220" s="37">
        <v>3020040602</v>
      </c>
      <c r="B220" s="37">
        <v>3020040602</v>
      </c>
      <c r="C220" s="37" t="s">
        <v>378</v>
      </c>
      <c r="D220" s="38">
        <v>38167</v>
      </c>
      <c r="E220" s="39">
        <v>16.5</v>
      </c>
      <c r="G220" s="39">
        <f t="shared" si="8"/>
        <v>5.0292000000000003</v>
      </c>
      <c r="H220" s="39">
        <f t="shared" si="9"/>
        <v>36.724090060131431</v>
      </c>
      <c r="J220" s="45">
        <v>0.49</v>
      </c>
      <c r="L220" s="45">
        <f t="shared" si="7"/>
        <v>23.60203759992207</v>
      </c>
      <c r="O220" s="39">
        <v>18.5</v>
      </c>
    </row>
    <row r="221" spans="1:15" x14ac:dyDescent="0.2">
      <c r="A221" s="37">
        <v>3020040701</v>
      </c>
      <c r="B221" s="37">
        <v>3020040701</v>
      </c>
      <c r="C221" s="37" t="s">
        <v>378</v>
      </c>
      <c r="D221" s="38">
        <v>38175</v>
      </c>
      <c r="E221" s="39">
        <v>16.5</v>
      </c>
      <c r="G221" s="39">
        <f t="shared" si="8"/>
        <v>5.0292000000000003</v>
      </c>
      <c r="H221" s="39">
        <f t="shared" si="9"/>
        <v>36.724090060131431</v>
      </c>
      <c r="J221" s="45">
        <v>0.42</v>
      </c>
      <c r="L221" s="45">
        <f t="shared" si="7"/>
        <v>22.089819430816668</v>
      </c>
      <c r="O221" s="39">
        <v>19</v>
      </c>
    </row>
    <row r="222" spans="1:15" x14ac:dyDescent="0.2">
      <c r="A222" s="37">
        <v>3020040702</v>
      </c>
      <c r="B222" s="37">
        <v>3020040702</v>
      </c>
      <c r="C222" s="37" t="s">
        <v>378</v>
      </c>
      <c r="D222" s="38">
        <v>38181</v>
      </c>
      <c r="E222" s="39">
        <v>17</v>
      </c>
      <c r="G222" s="39">
        <f t="shared" si="8"/>
        <v>5.1816000000000004</v>
      </c>
      <c r="H222" s="39">
        <f t="shared" si="9"/>
        <v>36.293908861144516</v>
      </c>
      <c r="J222" s="45">
        <v>0.04</v>
      </c>
      <c r="L222" s="45">
        <f t="shared" si="7"/>
        <v>-0.97717184195704831</v>
      </c>
      <c r="O222" s="39">
        <v>22</v>
      </c>
    </row>
    <row r="223" spans="1:15" x14ac:dyDescent="0.2">
      <c r="A223" s="37">
        <v>3020040703</v>
      </c>
      <c r="B223" s="37">
        <v>3020040703</v>
      </c>
      <c r="C223" s="37" t="s">
        <v>378</v>
      </c>
      <c r="D223" s="38">
        <v>38189</v>
      </c>
      <c r="E223" s="39">
        <v>19</v>
      </c>
      <c r="G223" s="39">
        <f t="shared" si="8"/>
        <v>5.7911999999999999</v>
      </c>
      <c r="H223" s="39">
        <f t="shared" si="9"/>
        <v>34.691147459206192</v>
      </c>
      <c r="J223" s="45" t="s">
        <v>259</v>
      </c>
      <c r="L223" s="45">
        <v>0</v>
      </c>
      <c r="O223" s="39">
        <v>25</v>
      </c>
    </row>
    <row r="224" spans="1:15" x14ac:dyDescent="0.2">
      <c r="A224" s="37">
        <v>3020040704</v>
      </c>
      <c r="B224" s="37">
        <v>3020040704</v>
      </c>
      <c r="C224" s="37" t="s">
        <v>378</v>
      </c>
      <c r="D224" s="38">
        <v>38195</v>
      </c>
      <c r="E224" s="39">
        <v>20.5</v>
      </c>
      <c r="G224" s="39">
        <f t="shared" si="8"/>
        <v>6.2484000000000002</v>
      </c>
      <c r="H224" s="39">
        <f t="shared" si="9"/>
        <v>33.59619053965433</v>
      </c>
      <c r="J224" s="45">
        <v>0.05</v>
      </c>
      <c r="L224" s="45">
        <f t="shared" si="7"/>
        <v>1.2118663964353509</v>
      </c>
      <c r="O224" s="39">
        <v>25</v>
      </c>
    </row>
    <row r="225" spans="1:17" x14ac:dyDescent="0.2">
      <c r="A225" s="37">
        <v>3020040801</v>
      </c>
      <c r="B225" s="37">
        <v>3020040801</v>
      </c>
      <c r="C225" s="37" t="s">
        <v>378</v>
      </c>
      <c r="D225" s="38">
        <v>38202</v>
      </c>
      <c r="E225" s="39">
        <v>19.5</v>
      </c>
      <c r="G225" s="39">
        <f t="shared" si="8"/>
        <v>5.9436</v>
      </c>
      <c r="H225" s="39">
        <f t="shared" si="9"/>
        <v>34.316840700135202</v>
      </c>
      <c r="J225" s="45">
        <v>0.44</v>
      </c>
      <c r="L225" s="45">
        <f t="shared" si="7"/>
        <v>22.546180784194966</v>
      </c>
      <c r="O225" s="39">
        <v>23</v>
      </c>
    </row>
    <row r="226" spans="1:17" x14ac:dyDescent="0.2">
      <c r="A226" s="37">
        <v>3020040802</v>
      </c>
      <c r="B226" s="37">
        <v>3020040802</v>
      </c>
      <c r="C226" s="37" t="s">
        <v>378</v>
      </c>
      <c r="D226" s="38">
        <v>38209</v>
      </c>
      <c r="E226" s="39">
        <v>17.5</v>
      </c>
      <c r="G226" s="39">
        <f t="shared" si="8"/>
        <v>5.3340000000000005</v>
      </c>
      <c r="H226" s="39">
        <f t="shared" si="9"/>
        <v>35.876198454800956</v>
      </c>
      <c r="J226" s="45">
        <v>0.91</v>
      </c>
      <c r="L226" s="45">
        <f t="shared" si="7"/>
        <v>29.674812234387126</v>
      </c>
      <c r="O226" s="39">
        <v>21</v>
      </c>
    </row>
    <row r="227" spans="1:17" x14ac:dyDescent="0.2">
      <c r="A227" s="37">
        <v>3020040803</v>
      </c>
      <c r="B227" s="37">
        <v>3020040803</v>
      </c>
      <c r="C227" s="37" t="s">
        <v>378</v>
      </c>
      <c r="D227" s="38">
        <v>38216</v>
      </c>
      <c r="E227" s="39">
        <v>17</v>
      </c>
      <c r="G227" s="39">
        <f t="shared" si="8"/>
        <v>5.1816000000000004</v>
      </c>
      <c r="H227" s="39">
        <f t="shared" si="9"/>
        <v>36.293908861144516</v>
      </c>
      <c r="J227" s="45">
        <v>0.96</v>
      </c>
      <c r="L227" s="45">
        <f t="shared" si="7"/>
        <v>30.199536233756298</v>
      </c>
      <c r="O227" s="39">
        <v>20</v>
      </c>
    </row>
    <row r="228" spans="1:17" x14ac:dyDescent="0.2">
      <c r="A228" s="37">
        <v>3020040804</v>
      </c>
      <c r="B228" s="37">
        <v>3020040804</v>
      </c>
      <c r="C228" s="37" t="s">
        <v>378</v>
      </c>
      <c r="D228" s="38">
        <v>38222</v>
      </c>
      <c r="E228" s="39">
        <v>16.5</v>
      </c>
      <c r="G228" s="39">
        <f t="shared" si="8"/>
        <v>5.0292000000000003</v>
      </c>
      <c r="H228" s="39">
        <f t="shared" si="9"/>
        <v>36.724090060131431</v>
      </c>
      <c r="J228" s="45">
        <v>0.1</v>
      </c>
      <c r="L228" s="45">
        <f t="shared" si="7"/>
        <v>8.0116402377284146</v>
      </c>
      <c r="O228" s="39">
        <v>20</v>
      </c>
    </row>
    <row r="229" spans="1:17" x14ac:dyDescent="0.2">
      <c r="A229" s="37">
        <v>3020040805</v>
      </c>
      <c r="B229" s="37">
        <v>3020040805</v>
      </c>
      <c r="C229" s="37" t="s">
        <v>378</v>
      </c>
      <c r="D229" s="38">
        <v>38230</v>
      </c>
      <c r="E229" s="39">
        <v>16.5</v>
      </c>
      <c r="F229" s="39">
        <f>AVERAGE(E219:E229)</f>
        <v>17.5</v>
      </c>
      <c r="G229" s="39">
        <f t="shared" ref="G229:G292" si="10">E229*0.3048</f>
        <v>5.0292000000000003</v>
      </c>
      <c r="H229" s="39">
        <f t="shared" si="9"/>
        <v>36.724090060131431</v>
      </c>
      <c r="I229" s="39">
        <f>AVERAGE(H219:H229)</f>
        <v>35.921096798011895</v>
      </c>
      <c r="J229" s="45">
        <v>0.64</v>
      </c>
      <c r="K229" s="39">
        <f>AVERAGE(J219:J229)</f>
        <v>0.47799999999999992</v>
      </c>
      <c r="L229" s="45">
        <f t="shared" si="7"/>
        <v>26.221923523215207</v>
      </c>
      <c r="M229" s="39">
        <f>AVERAGE(L219:L229)</f>
        <v>17.281212017420145</v>
      </c>
      <c r="N229" s="45">
        <f>AVERAGE(M229,I229)</f>
        <v>26.60115440771602</v>
      </c>
      <c r="O229" s="39">
        <v>20</v>
      </c>
    </row>
    <row r="230" spans="1:17" x14ac:dyDescent="0.2">
      <c r="A230" s="37">
        <v>3020050601</v>
      </c>
      <c r="B230" s="37">
        <v>3020050601</v>
      </c>
      <c r="C230" s="37" t="s">
        <v>378</v>
      </c>
      <c r="D230" s="38">
        <v>38512</v>
      </c>
      <c r="E230" s="39">
        <v>17</v>
      </c>
      <c r="G230" s="39">
        <f t="shared" si="10"/>
        <v>5.1816000000000004</v>
      </c>
      <c r="H230" s="39">
        <f t="shared" si="9"/>
        <v>36.293908861144516</v>
      </c>
      <c r="J230" s="45">
        <v>1.1299999999999999</v>
      </c>
      <c r="L230" s="45">
        <f t="shared" si="7"/>
        <v>31.798954977024884</v>
      </c>
      <c r="O230" s="39">
        <v>19.399999999999999</v>
      </c>
      <c r="Q230" s="67" t="s">
        <v>362</v>
      </c>
    </row>
    <row r="231" spans="1:17" x14ac:dyDescent="0.2">
      <c r="A231" s="37">
        <v>3020050602</v>
      </c>
      <c r="B231" s="37">
        <v>3020050602</v>
      </c>
      <c r="C231" s="37" t="s">
        <v>378</v>
      </c>
      <c r="D231" s="38">
        <v>38519</v>
      </c>
      <c r="E231" s="39">
        <v>16.5</v>
      </c>
      <c r="G231" s="39">
        <f t="shared" si="10"/>
        <v>5.0292000000000003</v>
      </c>
      <c r="H231" s="39">
        <f t="shared" si="9"/>
        <v>36.724090060131431</v>
      </c>
      <c r="J231" s="45">
        <v>0.92</v>
      </c>
      <c r="L231" s="45">
        <f t="shared" si="7"/>
        <v>29.782026416307911</v>
      </c>
      <c r="O231" s="39">
        <v>19.8</v>
      </c>
    </row>
    <row r="232" spans="1:17" x14ac:dyDescent="0.2">
      <c r="A232" s="37">
        <v>3020050603</v>
      </c>
      <c r="B232" s="37">
        <v>3020050603</v>
      </c>
      <c r="C232" s="37" t="s">
        <v>378</v>
      </c>
      <c r="D232" s="38">
        <v>38527</v>
      </c>
      <c r="E232" s="39">
        <v>16.75</v>
      </c>
      <c r="G232" s="39">
        <f t="shared" si="10"/>
        <v>5.1054000000000004</v>
      </c>
      <c r="H232" s="39">
        <f t="shared" si="9"/>
        <v>36.507394247308397</v>
      </c>
      <c r="J232" s="45">
        <v>0.5</v>
      </c>
      <c r="L232" s="45">
        <f t="shared" si="7"/>
        <v>23.800226158706938</v>
      </c>
      <c r="O232" s="39">
        <v>20</v>
      </c>
    </row>
    <row r="233" spans="1:17" x14ac:dyDescent="0.2">
      <c r="A233" s="37">
        <v>3020050701</v>
      </c>
      <c r="B233" s="37">
        <v>3020050701</v>
      </c>
      <c r="C233" s="37" t="s">
        <v>378</v>
      </c>
      <c r="D233" s="38">
        <v>38534</v>
      </c>
      <c r="E233" s="39">
        <v>17</v>
      </c>
      <c r="G233" s="39">
        <f t="shared" si="10"/>
        <v>5.1816000000000004</v>
      </c>
      <c r="H233" s="39">
        <f t="shared" si="9"/>
        <v>36.293908861144516</v>
      </c>
      <c r="J233" s="45">
        <v>0.18</v>
      </c>
      <c r="L233" s="45">
        <f t="shared" si="7"/>
        <v>13.777827420418202</v>
      </c>
      <c r="O233" s="39">
        <v>21.6</v>
      </c>
    </row>
    <row r="234" spans="1:17" x14ac:dyDescent="0.2">
      <c r="A234" s="37">
        <v>3020050702</v>
      </c>
      <c r="B234" s="37">
        <v>3020050702</v>
      </c>
      <c r="C234" s="37" t="s">
        <v>378</v>
      </c>
      <c r="D234" s="38">
        <v>38540</v>
      </c>
      <c r="E234" s="39">
        <v>17</v>
      </c>
      <c r="G234" s="39">
        <f t="shared" si="10"/>
        <v>5.1816000000000004</v>
      </c>
      <c r="H234" s="39">
        <f t="shared" si="9"/>
        <v>36.293908861144516</v>
      </c>
      <c r="O234" s="39">
        <v>21.9</v>
      </c>
      <c r="Q234" s="37" t="s">
        <v>360</v>
      </c>
    </row>
    <row r="235" spans="1:17" x14ac:dyDescent="0.2">
      <c r="A235" s="37">
        <v>3020050703</v>
      </c>
      <c r="B235" s="37">
        <v>3020050703</v>
      </c>
      <c r="C235" s="37" t="s">
        <v>378</v>
      </c>
      <c r="D235" s="38">
        <v>38547</v>
      </c>
      <c r="E235" s="39">
        <v>17</v>
      </c>
      <c r="G235" s="39">
        <f t="shared" si="10"/>
        <v>5.1816000000000004</v>
      </c>
      <c r="H235" s="39">
        <f t="shared" si="9"/>
        <v>36.293908861144516</v>
      </c>
      <c r="O235" s="39">
        <v>24.8</v>
      </c>
      <c r="Q235" s="37" t="s">
        <v>360</v>
      </c>
    </row>
    <row r="236" spans="1:17" x14ac:dyDescent="0.2">
      <c r="A236" s="37">
        <v>3020050704</v>
      </c>
      <c r="B236" s="37">
        <v>3020050704</v>
      </c>
      <c r="C236" s="37" t="s">
        <v>378</v>
      </c>
      <c r="D236" s="38">
        <v>38555</v>
      </c>
      <c r="E236" s="39">
        <v>17</v>
      </c>
      <c r="G236" s="39">
        <f t="shared" si="10"/>
        <v>5.1816000000000004</v>
      </c>
      <c r="H236" s="39">
        <f t="shared" si="9"/>
        <v>36.293908861144516</v>
      </c>
      <c r="O236" s="39">
        <v>25</v>
      </c>
      <c r="Q236" s="37" t="s">
        <v>360</v>
      </c>
    </row>
    <row r="237" spans="1:17" x14ac:dyDescent="0.2">
      <c r="A237" s="37">
        <v>3020050705</v>
      </c>
      <c r="B237" s="37">
        <v>3020050705</v>
      </c>
      <c r="C237" s="37" t="s">
        <v>378</v>
      </c>
      <c r="D237" s="38">
        <v>38562</v>
      </c>
      <c r="E237" s="39">
        <v>16.5</v>
      </c>
      <c r="G237" s="39">
        <f t="shared" si="10"/>
        <v>5.0292000000000003</v>
      </c>
      <c r="H237" s="39">
        <f t="shared" si="9"/>
        <v>36.724090060131431</v>
      </c>
      <c r="J237" s="45">
        <v>0.73</v>
      </c>
      <c r="L237" s="45">
        <f>(9.81*(LN(J237)))+30.6</f>
        <v>27.512687593122543</v>
      </c>
      <c r="O237" s="39">
        <v>24</v>
      </c>
    </row>
    <row r="238" spans="1:17" x14ac:dyDescent="0.2">
      <c r="A238" s="37">
        <v>3020050801</v>
      </c>
      <c r="B238" s="37">
        <v>3020050801</v>
      </c>
      <c r="C238" s="37" t="s">
        <v>378</v>
      </c>
      <c r="D238" s="38">
        <v>38570</v>
      </c>
      <c r="E238" s="39">
        <v>16</v>
      </c>
      <c r="G238" s="39">
        <f t="shared" si="10"/>
        <v>4.8768000000000002</v>
      </c>
      <c r="H238" s="39">
        <f t="shared" si="9"/>
        <v>37.167509661519347</v>
      </c>
      <c r="J238" s="45">
        <v>0.02</v>
      </c>
      <c r="L238" s="45">
        <f>(9.81*(LN(J238)))+30.6</f>
        <v>-7.776945683250112</v>
      </c>
      <c r="O238" s="39">
        <v>25.3</v>
      </c>
    </row>
    <row r="239" spans="1:17" x14ac:dyDescent="0.2">
      <c r="A239" s="37">
        <v>3020050802</v>
      </c>
      <c r="B239" s="37">
        <v>3020050802</v>
      </c>
      <c r="C239" s="37" t="s">
        <v>378</v>
      </c>
      <c r="D239" s="38">
        <v>38590</v>
      </c>
      <c r="E239" s="39">
        <v>16</v>
      </c>
      <c r="F239" s="39">
        <f>AVERAGE(E230:E239)</f>
        <v>16.675000000000001</v>
      </c>
      <c r="G239" s="39">
        <f t="shared" si="10"/>
        <v>4.8768000000000002</v>
      </c>
      <c r="H239" s="39">
        <f t="shared" si="9"/>
        <v>37.167509661519347</v>
      </c>
      <c r="I239" s="39">
        <f>AVERAGE(H230:H239)</f>
        <v>36.576013799633266</v>
      </c>
      <c r="J239" s="45">
        <v>0.25</v>
      </c>
      <c r="K239" s="39">
        <f>AVERAGE(J230:J239)</f>
        <v>0.53285714285714281</v>
      </c>
      <c r="L239" s="45">
        <f>(9.81*(LN(J239)))+30.6</f>
        <v>17.000452317413874</v>
      </c>
      <c r="M239" s="45">
        <f>AVERAGE(L230:L239)</f>
        <v>19.413604171392031</v>
      </c>
      <c r="N239" s="45">
        <f>AVERAGE(M239,I239)</f>
        <v>27.994808985512648</v>
      </c>
      <c r="O239" s="39">
        <v>24</v>
      </c>
    </row>
    <row r="240" spans="1:17" x14ac:dyDescent="0.2">
      <c r="B240" s="37">
        <v>3020060601</v>
      </c>
      <c r="C240" s="37" t="s">
        <v>378</v>
      </c>
      <c r="D240" s="38">
        <v>38875</v>
      </c>
      <c r="E240" s="39">
        <v>19</v>
      </c>
      <c r="G240" s="39">
        <f t="shared" si="10"/>
        <v>5.7911999999999999</v>
      </c>
      <c r="H240" s="39">
        <f t="shared" si="9"/>
        <v>34.691147459206192</v>
      </c>
      <c r="J240" s="37">
        <v>0.3</v>
      </c>
      <c r="L240" s="45">
        <f>(9.81*(LN(J240)))+30.6</f>
        <v>18.78902678956257</v>
      </c>
      <c r="O240" s="39">
        <v>19.8</v>
      </c>
      <c r="P240" s="37">
        <v>73</v>
      </c>
      <c r="Q240" s="37" t="s">
        <v>485</v>
      </c>
    </row>
    <row r="241" spans="2:17" x14ac:dyDescent="0.2">
      <c r="B241" s="37">
        <v>3020060602</v>
      </c>
      <c r="C241" s="37" t="s">
        <v>378</v>
      </c>
      <c r="D241" s="38">
        <v>38881</v>
      </c>
      <c r="E241" s="39">
        <v>18.5</v>
      </c>
      <c r="G241" s="39">
        <f t="shared" si="10"/>
        <v>5.6388000000000007</v>
      </c>
      <c r="H241" s="39">
        <f t="shared" si="9"/>
        <v>35.075436899660133</v>
      </c>
      <c r="O241" s="39">
        <v>19</v>
      </c>
      <c r="P241" s="37">
        <v>67</v>
      </c>
      <c r="Q241" s="37" t="s">
        <v>486</v>
      </c>
    </row>
    <row r="242" spans="2:17" x14ac:dyDescent="0.2">
      <c r="B242" s="37">
        <v>3020060603</v>
      </c>
      <c r="C242" s="37" t="s">
        <v>378</v>
      </c>
      <c r="D242" s="38">
        <v>38889</v>
      </c>
      <c r="E242" s="39">
        <v>18</v>
      </c>
      <c r="G242" s="39">
        <f t="shared" si="10"/>
        <v>5.4864000000000006</v>
      </c>
      <c r="H242" s="39">
        <f t="shared" si="9"/>
        <v>35.470256117710861</v>
      </c>
      <c r="J242" s="37">
        <v>0.9</v>
      </c>
      <c r="L242" s="45">
        <f>(9.81*(LN(J242)))+30.6</f>
        <v>29.566413341396725</v>
      </c>
      <c r="O242" s="39">
        <v>19</v>
      </c>
      <c r="P242" s="37">
        <v>76</v>
      </c>
      <c r="Q242" s="37" t="s">
        <v>487</v>
      </c>
    </row>
    <row r="243" spans="2:17" x14ac:dyDescent="0.2">
      <c r="B243" s="37">
        <v>3020060604</v>
      </c>
      <c r="C243" s="37" t="s">
        <v>378</v>
      </c>
      <c r="D243" s="38">
        <v>38895</v>
      </c>
      <c r="E243" s="39">
        <v>18</v>
      </c>
      <c r="G243" s="39">
        <f t="shared" si="10"/>
        <v>5.4864000000000006</v>
      </c>
      <c r="H243" s="39">
        <f t="shared" si="9"/>
        <v>35.470256117710861</v>
      </c>
      <c r="O243" s="39">
        <v>19.2</v>
      </c>
      <c r="P243" s="37">
        <v>72</v>
      </c>
      <c r="Q243" s="37" t="s">
        <v>488</v>
      </c>
    </row>
    <row r="244" spans="2:17" x14ac:dyDescent="0.2">
      <c r="B244" s="37">
        <v>3020060701</v>
      </c>
      <c r="C244" s="37" t="s">
        <v>378</v>
      </c>
      <c r="D244" s="38">
        <v>38904</v>
      </c>
      <c r="E244" s="39">
        <v>17.5</v>
      </c>
      <c r="G244" s="39">
        <f t="shared" si="10"/>
        <v>5.3340000000000005</v>
      </c>
      <c r="H244" s="39">
        <f t="shared" si="9"/>
        <v>35.876198454800956</v>
      </c>
      <c r="J244" s="37">
        <v>1.25</v>
      </c>
      <c r="L244" s="45">
        <f>(9.81*(LN(J244)))+30.6</f>
        <v>32.789038238392401</v>
      </c>
      <c r="O244" s="39">
        <v>19.399999999999999</v>
      </c>
      <c r="P244" s="37">
        <v>71</v>
      </c>
      <c r="Q244" s="37" t="s">
        <v>489</v>
      </c>
    </row>
    <row r="245" spans="2:17" x14ac:dyDescent="0.2">
      <c r="B245" s="37">
        <v>3020060702</v>
      </c>
      <c r="C245" s="37" t="s">
        <v>378</v>
      </c>
      <c r="D245" s="38">
        <v>38910</v>
      </c>
      <c r="E245" s="39">
        <v>17.5</v>
      </c>
      <c r="G245" s="39">
        <f t="shared" si="10"/>
        <v>5.3340000000000005</v>
      </c>
      <c r="H245" s="39">
        <f t="shared" si="9"/>
        <v>35.876198454800956</v>
      </c>
      <c r="O245" s="39">
        <v>19.5</v>
      </c>
      <c r="Q245" s="37" t="s">
        <v>490</v>
      </c>
    </row>
    <row r="246" spans="2:17" x14ac:dyDescent="0.2">
      <c r="B246" s="37">
        <v>3020060703</v>
      </c>
      <c r="C246" s="37" t="s">
        <v>378</v>
      </c>
      <c r="D246" s="38">
        <v>38917</v>
      </c>
      <c r="E246" s="39">
        <v>16.5</v>
      </c>
      <c r="G246" s="39">
        <f t="shared" si="10"/>
        <v>5.0292000000000003</v>
      </c>
      <c r="H246" s="39">
        <f t="shared" si="9"/>
        <v>36.724090060131431</v>
      </c>
      <c r="J246" s="37">
        <v>0.1</v>
      </c>
      <c r="L246" s="45">
        <f>(9.81*(LN(J246)))+30.6</f>
        <v>8.0116402377284146</v>
      </c>
      <c r="O246" s="39">
        <v>21</v>
      </c>
      <c r="Q246" s="37" t="s">
        <v>491</v>
      </c>
    </row>
    <row r="247" spans="2:17" x14ac:dyDescent="0.2">
      <c r="B247" s="37">
        <v>3020060704</v>
      </c>
      <c r="C247" s="37" t="s">
        <v>378</v>
      </c>
      <c r="D247" s="38">
        <v>38925</v>
      </c>
      <c r="E247" s="39">
        <v>16</v>
      </c>
      <c r="G247" s="39">
        <f t="shared" si="10"/>
        <v>4.8768000000000002</v>
      </c>
      <c r="H247" s="39">
        <f t="shared" si="9"/>
        <v>37.167509661519347</v>
      </c>
      <c r="O247" s="39">
        <v>22</v>
      </c>
      <c r="Q247" s="37" t="s">
        <v>492</v>
      </c>
    </row>
    <row r="248" spans="2:17" x14ac:dyDescent="0.2">
      <c r="B248" s="37">
        <v>3020060801</v>
      </c>
      <c r="C248" s="37" t="s">
        <v>378</v>
      </c>
      <c r="D248" s="38">
        <v>38932</v>
      </c>
      <c r="E248" s="39">
        <v>15.5</v>
      </c>
      <c r="G248" s="39">
        <f t="shared" si="10"/>
        <v>4.7244000000000002</v>
      </c>
      <c r="H248" s="39">
        <f t="shared" si="9"/>
        <v>37.625008404232446</v>
      </c>
      <c r="J248" s="37">
        <v>0.87</v>
      </c>
      <c r="L248" s="45">
        <f>(9.81*(LN(J248)))+30.6</f>
        <v>29.233839119458292</v>
      </c>
      <c r="O248" s="39">
        <v>23</v>
      </c>
      <c r="Q248" s="37" t="s">
        <v>493</v>
      </c>
    </row>
    <row r="249" spans="2:17" x14ac:dyDescent="0.2">
      <c r="B249" s="37">
        <v>3020060802</v>
      </c>
      <c r="C249" s="37" t="s">
        <v>378</v>
      </c>
      <c r="D249" s="38">
        <v>38937</v>
      </c>
      <c r="E249" s="39">
        <v>16</v>
      </c>
      <c r="G249" s="39">
        <f t="shared" si="10"/>
        <v>4.8768000000000002</v>
      </c>
      <c r="H249" s="39">
        <f t="shared" si="9"/>
        <v>37.167509661519347</v>
      </c>
      <c r="O249" s="39">
        <v>24.2</v>
      </c>
      <c r="Q249" s="37" t="s">
        <v>494</v>
      </c>
    </row>
    <row r="250" spans="2:17" x14ac:dyDescent="0.2">
      <c r="B250" s="37">
        <v>3020060803</v>
      </c>
      <c r="C250" s="37" t="s">
        <v>378</v>
      </c>
      <c r="D250" s="38">
        <v>38944</v>
      </c>
      <c r="E250" s="39">
        <v>16</v>
      </c>
      <c r="G250" s="39">
        <f t="shared" si="10"/>
        <v>4.8768000000000002</v>
      </c>
      <c r="H250" s="39">
        <f t="shared" si="9"/>
        <v>37.167509661519347</v>
      </c>
      <c r="J250" s="37">
        <v>1.46</v>
      </c>
      <c r="L250" s="45">
        <f>(9.81*(LN(J250)))+30.6</f>
        <v>34.312461434415603</v>
      </c>
      <c r="O250" s="39">
        <v>23.8</v>
      </c>
      <c r="Q250" s="37" t="s">
        <v>495</v>
      </c>
    </row>
    <row r="251" spans="2:17" x14ac:dyDescent="0.2">
      <c r="B251" s="37">
        <v>3020060804</v>
      </c>
      <c r="C251" s="37" t="s">
        <v>378</v>
      </c>
      <c r="D251" s="38">
        <v>38951</v>
      </c>
      <c r="E251" s="39">
        <v>15.5</v>
      </c>
      <c r="G251" s="39">
        <f t="shared" si="10"/>
        <v>4.7244000000000002</v>
      </c>
      <c r="H251" s="39">
        <f t="shared" si="9"/>
        <v>37.625008404232446</v>
      </c>
      <c r="O251" s="39">
        <v>23.6</v>
      </c>
      <c r="P251" s="37">
        <v>73</v>
      </c>
      <c r="Q251" s="37" t="s">
        <v>496</v>
      </c>
    </row>
    <row r="252" spans="2:17" x14ac:dyDescent="0.2">
      <c r="B252" s="37">
        <v>3020060805</v>
      </c>
      <c r="C252" s="37" t="s">
        <v>378</v>
      </c>
      <c r="D252" s="38">
        <v>38958</v>
      </c>
      <c r="E252" s="39">
        <v>15.5</v>
      </c>
      <c r="G252" s="39">
        <f t="shared" si="10"/>
        <v>4.7244000000000002</v>
      </c>
      <c r="H252" s="39">
        <f t="shared" si="9"/>
        <v>37.625008404232446</v>
      </c>
      <c r="J252" s="37">
        <v>0.18</v>
      </c>
      <c r="L252" s="45">
        <f>(9.81*(LN(J252)))+30.6</f>
        <v>13.777827420418202</v>
      </c>
      <c r="O252" s="39">
        <v>23.2</v>
      </c>
      <c r="Q252" s="37" t="s">
        <v>497</v>
      </c>
    </row>
    <row r="253" spans="2:17" x14ac:dyDescent="0.2">
      <c r="B253" s="37">
        <v>3020060901</v>
      </c>
      <c r="C253" s="37" t="s">
        <v>378</v>
      </c>
      <c r="D253" s="38">
        <v>38967</v>
      </c>
      <c r="E253" s="39">
        <v>15.5</v>
      </c>
      <c r="F253" s="39">
        <f>AVERAGE(E240:E252)</f>
        <v>16.884615384615383</v>
      </c>
      <c r="G253" s="39">
        <f t="shared" si="10"/>
        <v>4.7244000000000002</v>
      </c>
      <c r="H253" s="39">
        <f t="shared" si="9"/>
        <v>37.625008404232446</v>
      </c>
      <c r="I253" s="39">
        <f>AVERAGE(H240:H252)</f>
        <v>36.427779827790523</v>
      </c>
      <c r="J253" s="37">
        <v>0.27</v>
      </c>
      <c r="K253" s="39">
        <f>AVERAGE(J240:J252)</f>
        <v>0.72285714285714298</v>
      </c>
      <c r="L253" s="45">
        <f>(9.81*(LN(J253)))+30.6</f>
        <v>17.755440130959293</v>
      </c>
      <c r="M253" s="39">
        <f>AVERAGE(L240:L252)</f>
        <v>23.782892368767456</v>
      </c>
      <c r="N253" s="45">
        <f>AVERAGE(M253,I253)</f>
        <v>30.10533609827899</v>
      </c>
      <c r="O253" s="39">
        <v>22.9</v>
      </c>
      <c r="Q253" s="37" t="s">
        <v>498</v>
      </c>
    </row>
    <row r="254" spans="2:17" x14ac:dyDescent="0.2">
      <c r="B254" s="37">
        <v>3020070601</v>
      </c>
      <c r="C254" s="37" t="s">
        <v>378</v>
      </c>
      <c r="D254" s="38">
        <v>39243</v>
      </c>
      <c r="E254" s="39">
        <v>18</v>
      </c>
      <c r="G254" s="39">
        <f t="shared" si="10"/>
        <v>5.4864000000000006</v>
      </c>
      <c r="H254" s="39">
        <f t="shared" si="9"/>
        <v>35.470256117710861</v>
      </c>
      <c r="J254" s="45">
        <v>0.14000000000000001</v>
      </c>
      <c r="L254" s="45">
        <f>(9.81*(LN(J254)))+30.6</f>
        <v>11.312432878982513</v>
      </c>
      <c r="O254" s="39">
        <v>18</v>
      </c>
      <c r="Q254" s="37" t="s">
        <v>746</v>
      </c>
    </row>
    <row r="255" spans="2:17" x14ac:dyDescent="0.2">
      <c r="B255" s="37">
        <v>3020070602</v>
      </c>
      <c r="C255" s="37" t="s">
        <v>378</v>
      </c>
      <c r="D255" s="38">
        <v>39251</v>
      </c>
      <c r="E255" s="39">
        <v>18.5</v>
      </c>
      <c r="G255" s="39">
        <f t="shared" si="10"/>
        <v>5.6388000000000007</v>
      </c>
      <c r="H255" s="39">
        <f t="shared" si="9"/>
        <v>35.075436899660133</v>
      </c>
      <c r="O255" s="39">
        <v>19</v>
      </c>
      <c r="Q255" s="37" t="s">
        <v>747</v>
      </c>
    </row>
    <row r="256" spans="2:17" x14ac:dyDescent="0.2">
      <c r="B256" s="37">
        <v>3020070603</v>
      </c>
      <c r="C256" s="37" t="s">
        <v>378</v>
      </c>
      <c r="D256" s="38">
        <v>39258</v>
      </c>
      <c r="E256" s="39">
        <v>18.5</v>
      </c>
      <c r="G256" s="39">
        <f t="shared" si="10"/>
        <v>5.6388000000000007</v>
      </c>
      <c r="H256" s="39">
        <f t="shared" si="9"/>
        <v>35.075436899660133</v>
      </c>
      <c r="J256" s="45">
        <v>0.84</v>
      </c>
      <c r="L256" s="45">
        <f>(9.81*(LN(J256)))+30.6</f>
        <v>28.889593272109732</v>
      </c>
      <c r="O256" s="39">
        <v>20</v>
      </c>
      <c r="Q256" s="37" t="s">
        <v>748</v>
      </c>
    </row>
    <row r="257" spans="2:17" x14ac:dyDescent="0.2">
      <c r="B257" s="37">
        <v>3020070701</v>
      </c>
      <c r="C257" s="37" t="s">
        <v>378</v>
      </c>
      <c r="D257" s="38">
        <v>39266</v>
      </c>
      <c r="E257" s="39">
        <v>18.5</v>
      </c>
      <c r="G257" s="39">
        <f t="shared" si="10"/>
        <v>5.6388000000000007</v>
      </c>
      <c r="H257" s="39">
        <f t="shared" si="9"/>
        <v>35.075436899660133</v>
      </c>
      <c r="O257" s="39">
        <v>21</v>
      </c>
      <c r="Q257" s="37" t="s">
        <v>749</v>
      </c>
    </row>
    <row r="258" spans="2:17" x14ac:dyDescent="0.2">
      <c r="B258" s="37">
        <v>3020070702</v>
      </c>
      <c r="C258" s="37" t="s">
        <v>378</v>
      </c>
      <c r="D258" s="38">
        <v>39273</v>
      </c>
      <c r="E258" s="39">
        <v>18.5</v>
      </c>
      <c r="G258" s="39">
        <f t="shared" si="10"/>
        <v>5.6388000000000007</v>
      </c>
      <c r="H258" s="39">
        <f t="shared" si="9"/>
        <v>35.075436899660133</v>
      </c>
      <c r="J258" s="45">
        <v>0.34</v>
      </c>
      <c r="L258" s="45">
        <f>(9.81*(LN(J258)))+30.6</f>
        <v>20.016877221941371</v>
      </c>
      <c r="O258" s="39">
        <v>22</v>
      </c>
      <c r="Q258" s="37" t="s">
        <v>750</v>
      </c>
    </row>
    <row r="259" spans="2:17" x14ac:dyDescent="0.2">
      <c r="B259" s="37">
        <v>3020070703</v>
      </c>
      <c r="C259" s="37" t="s">
        <v>378</v>
      </c>
      <c r="D259" s="38">
        <v>39279</v>
      </c>
      <c r="E259" s="39">
        <v>17.5</v>
      </c>
      <c r="G259" s="39">
        <f t="shared" si="10"/>
        <v>5.3340000000000005</v>
      </c>
      <c r="H259" s="39">
        <f t="shared" si="9"/>
        <v>35.876198454800956</v>
      </c>
      <c r="O259" s="39">
        <v>22.6</v>
      </c>
      <c r="Q259" s="37" t="s">
        <v>751</v>
      </c>
    </row>
    <row r="260" spans="2:17" x14ac:dyDescent="0.2">
      <c r="B260" s="37">
        <v>3020070704</v>
      </c>
      <c r="C260" s="37" t="s">
        <v>378</v>
      </c>
      <c r="D260" s="38">
        <v>39286</v>
      </c>
      <c r="E260" s="39">
        <v>17</v>
      </c>
      <c r="G260" s="39">
        <f t="shared" si="10"/>
        <v>5.1816000000000004</v>
      </c>
      <c r="H260" s="39">
        <f t="shared" si="9"/>
        <v>36.293908861144516</v>
      </c>
      <c r="J260" s="45">
        <v>1.51</v>
      </c>
      <c r="L260" s="45">
        <f>(9.81*(LN(J260)))+30.6</f>
        <v>34.642795674611236</v>
      </c>
      <c r="O260" s="39">
        <v>23.2</v>
      </c>
      <c r="Q260" s="37" t="s">
        <v>752</v>
      </c>
    </row>
    <row r="261" spans="2:17" x14ac:dyDescent="0.2">
      <c r="B261" s="37">
        <v>3020070705</v>
      </c>
      <c r="C261" s="37" t="s">
        <v>378</v>
      </c>
      <c r="D261" s="38">
        <v>39293</v>
      </c>
      <c r="E261" s="39">
        <v>16.5</v>
      </c>
      <c r="G261" s="39">
        <f t="shared" si="10"/>
        <v>5.0292000000000003</v>
      </c>
      <c r="H261" s="39">
        <f t="shared" si="9"/>
        <v>36.724090060131431</v>
      </c>
      <c r="O261" s="39">
        <v>24.3</v>
      </c>
      <c r="Q261" s="37" t="s">
        <v>753</v>
      </c>
    </row>
    <row r="262" spans="2:17" x14ac:dyDescent="0.2">
      <c r="B262" s="37">
        <v>3020070801</v>
      </c>
      <c r="C262" s="37" t="s">
        <v>378</v>
      </c>
      <c r="D262" s="38">
        <v>39301</v>
      </c>
      <c r="E262" s="39">
        <v>16</v>
      </c>
      <c r="G262" s="39">
        <f t="shared" si="10"/>
        <v>4.8768000000000002</v>
      </c>
      <c r="H262" s="39">
        <f t="shared" si="9"/>
        <v>37.167509661519347</v>
      </c>
      <c r="J262" s="45">
        <v>1.46</v>
      </c>
      <c r="L262" s="45">
        <f>(9.81*(LN(J262)))+30.6</f>
        <v>34.312461434415603</v>
      </c>
      <c r="O262" s="39">
        <v>25</v>
      </c>
      <c r="Q262" s="37" t="s">
        <v>754</v>
      </c>
    </row>
    <row r="263" spans="2:17" x14ac:dyDescent="0.2">
      <c r="B263" s="37">
        <v>3020070802</v>
      </c>
      <c r="C263" s="37" t="s">
        <v>378</v>
      </c>
      <c r="D263" s="38">
        <v>39308</v>
      </c>
      <c r="E263" s="39">
        <v>15.5</v>
      </c>
      <c r="G263" s="39">
        <f t="shared" si="10"/>
        <v>4.7244000000000002</v>
      </c>
      <c r="H263" s="39">
        <f t="shared" si="9"/>
        <v>37.625008404232446</v>
      </c>
      <c r="O263" s="39">
        <v>23</v>
      </c>
      <c r="Q263" s="37" t="s">
        <v>755</v>
      </c>
    </row>
    <row r="264" spans="2:17" x14ac:dyDescent="0.2">
      <c r="B264" s="37">
        <v>3020070803</v>
      </c>
      <c r="C264" s="37" t="s">
        <v>378</v>
      </c>
      <c r="D264" s="38">
        <v>39316</v>
      </c>
      <c r="E264" s="39">
        <v>14.5</v>
      </c>
      <c r="G264" s="39">
        <f t="shared" si="10"/>
        <v>4.4196</v>
      </c>
      <c r="H264" s="39">
        <f t="shared" si="9"/>
        <v>38.586031110758313</v>
      </c>
      <c r="J264" s="45">
        <v>0.05</v>
      </c>
      <c r="L264" s="45">
        <f>(9.81*(LN(J264)))+30.6</f>
        <v>1.2118663964353509</v>
      </c>
      <c r="O264" s="39">
        <v>21.52</v>
      </c>
      <c r="Q264" s="37" t="s">
        <v>756</v>
      </c>
    </row>
    <row r="265" spans="2:17" x14ac:dyDescent="0.2">
      <c r="B265" s="37">
        <v>3020070804</v>
      </c>
      <c r="C265" s="37" t="s">
        <v>378</v>
      </c>
      <c r="D265" s="38">
        <v>39323</v>
      </c>
      <c r="E265" s="39">
        <v>15.5</v>
      </c>
      <c r="G265" s="39">
        <f t="shared" si="10"/>
        <v>4.7244000000000002</v>
      </c>
      <c r="H265" s="39">
        <f t="shared" si="9"/>
        <v>37.625008404232446</v>
      </c>
      <c r="O265" s="39">
        <v>21</v>
      </c>
      <c r="Q265" s="37" t="s">
        <v>757</v>
      </c>
    </row>
    <row r="266" spans="2:17" x14ac:dyDescent="0.2">
      <c r="B266" s="37">
        <v>3020070901</v>
      </c>
      <c r="C266" s="37" t="s">
        <v>378</v>
      </c>
      <c r="D266" s="38">
        <v>39328</v>
      </c>
      <c r="E266" s="39">
        <v>16</v>
      </c>
      <c r="G266" s="39">
        <f t="shared" si="10"/>
        <v>4.8768000000000002</v>
      </c>
      <c r="H266" s="39">
        <f t="shared" si="9"/>
        <v>37.167509661519347</v>
      </c>
      <c r="J266" s="45">
        <v>0.12</v>
      </c>
      <c r="L266" s="45">
        <f>(9.81*(LN(J266)))+30.6</f>
        <v>9.8002147098771069</v>
      </c>
      <c r="O266" s="39">
        <v>20.8</v>
      </c>
      <c r="Q266" s="37" t="s">
        <v>758</v>
      </c>
    </row>
    <row r="267" spans="2:17" x14ac:dyDescent="0.2">
      <c r="B267" s="37">
        <v>3020070902</v>
      </c>
      <c r="C267" s="37" t="s">
        <v>378</v>
      </c>
      <c r="D267" s="38">
        <v>39336</v>
      </c>
      <c r="E267" s="39">
        <v>16</v>
      </c>
      <c r="G267" s="39">
        <f t="shared" si="10"/>
        <v>4.8768000000000002</v>
      </c>
      <c r="H267" s="39">
        <f t="shared" si="9"/>
        <v>37.167509661519347</v>
      </c>
      <c r="O267" s="39">
        <v>20.2</v>
      </c>
      <c r="Q267" s="37" t="s">
        <v>759</v>
      </c>
    </row>
    <row r="268" spans="2:17" x14ac:dyDescent="0.2">
      <c r="B268" s="37">
        <v>3020070903</v>
      </c>
      <c r="C268" s="37" t="s">
        <v>378</v>
      </c>
      <c r="D268" s="38">
        <v>39345</v>
      </c>
      <c r="E268" s="39">
        <v>16</v>
      </c>
      <c r="F268" s="39">
        <f>AVERAGE(E254:E265)</f>
        <v>17.041666666666668</v>
      </c>
      <c r="G268" s="39">
        <f t="shared" si="10"/>
        <v>4.8768000000000002</v>
      </c>
      <c r="H268" s="39">
        <f t="shared" si="9"/>
        <v>37.167509661519347</v>
      </c>
      <c r="I268" s="39">
        <f>AVERAGE(H254:H265)</f>
        <v>36.305813222764243</v>
      </c>
      <c r="J268" s="45">
        <v>0.59</v>
      </c>
      <c r="K268" s="39">
        <f>AVERAGE(J254:J265)</f>
        <v>0.72333333333333327</v>
      </c>
      <c r="L268" s="45">
        <f>(9.81*(LN(J268)))+30.6</f>
        <v>25.423922800171933</v>
      </c>
      <c r="M268" s="39">
        <f>AVERAGE(L254:L265)</f>
        <v>21.731004479749298</v>
      </c>
      <c r="N268" s="45">
        <f>AVERAGE(M268,I268)</f>
        <v>29.018408851256773</v>
      </c>
      <c r="O268" s="39">
        <v>19.100000000000001</v>
      </c>
      <c r="Q268" s="37" t="s">
        <v>760</v>
      </c>
    </row>
    <row r="269" spans="2:17" x14ac:dyDescent="0.2">
      <c r="B269" s="37">
        <v>3020080601</v>
      </c>
      <c r="C269" s="37" t="s">
        <v>378</v>
      </c>
      <c r="D269" s="38">
        <v>39616</v>
      </c>
      <c r="E269" s="39">
        <v>18.5</v>
      </c>
      <c r="G269" s="39">
        <f t="shared" si="10"/>
        <v>5.6388000000000007</v>
      </c>
      <c r="H269" s="39">
        <f t="shared" si="9"/>
        <v>35.075436899660133</v>
      </c>
      <c r="J269" s="37">
        <v>0.32</v>
      </c>
      <c r="L269" s="45">
        <f>(9.81*(LN(J269)))+30.6</f>
        <v>19.422149681922143</v>
      </c>
      <c r="O269" s="39">
        <v>17</v>
      </c>
      <c r="P269" s="37">
        <v>18</v>
      </c>
      <c r="Q269" s="37" t="s">
        <v>951</v>
      </c>
    </row>
    <row r="270" spans="2:17" x14ac:dyDescent="0.2">
      <c r="B270" s="37">
        <v>3020080602</v>
      </c>
      <c r="C270" s="37" t="s">
        <v>378</v>
      </c>
      <c r="D270" s="38">
        <v>39623</v>
      </c>
      <c r="E270" s="39">
        <v>18.5</v>
      </c>
      <c r="G270" s="39">
        <f t="shared" si="10"/>
        <v>5.6388000000000007</v>
      </c>
      <c r="H270" s="39">
        <f t="shared" si="9"/>
        <v>35.075436899660133</v>
      </c>
      <c r="O270" s="39">
        <v>18</v>
      </c>
      <c r="P270" s="37">
        <v>23</v>
      </c>
      <c r="Q270" s="37" t="s">
        <v>952</v>
      </c>
    </row>
    <row r="271" spans="2:17" x14ac:dyDescent="0.2">
      <c r="B271" s="37">
        <v>3020080701</v>
      </c>
      <c r="C271" s="37" t="s">
        <v>378</v>
      </c>
      <c r="D271" s="38">
        <v>39630</v>
      </c>
      <c r="E271" s="39">
        <v>18.5</v>
      </c>
      <c r="G271" s="39">
        <f t="shared" si="10"/>
        <v>5.6388000000000007</v>
      </c>
      <c r="H271" s="39">
        <f t="shared" si="9"/>
        <v>35.075436899660133</v>
      </c>
      <c r="J271" s="37">
        <v>0.16</v>
      </c>
      <c r="L271" s="45">
        <f>(9.81*(LN(J271)))+30.6</f>
        <v>12.622375840629076</v>
      </c>
      <c r="O271" s="39">
        <v>19</v>
      </c>
      <c r="P271" s="37">
        <v>24</v>
      </c>
      <c r="Q271" s="37" t="s">
        <v>390</v>
      </c>
    </row>
    <row r="272" spans="2:17" x14ac:dyDescent="0.2">
      <c r="B272" s="37">
        <v>3020080702</v>
      </c>
      <c r="C272" s="37" t="s">
        <v>378</v>
      </c>
      <c r="D272" s="38">
        <v>39637</v>
      </c>
      <c r="E272" s="39">
        <v>18</v>
      </c>
      <c r="G272" s="39">
        <f t="shared" si="10"/>
        <v>5.4864000000000006</v>
      </c>
      <c r="H272" s="39">
        <f t="shared" si="9"/>
        <v>35.470256117710861</v>
      </c>
      <c r="O272" s="39">
        <v>20</v>
      </c>
      <c r="P272" s="37">
        <v>24</v>
      </c>
      <c r="Q272" s="37" t="s">
        <v>390</v>
      </c>
    </row>
    <row r="273" spans="2:17" x14ac:dyDescent="0.2">
      <c r="B273" s="37">
        <v>3020080703</v>
      </c>
      <c r="C273" s="37" t="s">
        <v>378</v>
      </c>
      <c r="D273" s="38">
        <v>39644</v>
      </c>
      <c r="E273" s="39">
        <v>17.5</v>
      </c>
      <c r="G273" s="39">
        <f t="shared" si="10"/>
        <v>5.3340000000000005</v>
      </c>
      <c r="H273" s="39">
        <f t="shared" si="9"/>
        <v>35.876198454800956</v>
      </c>
      <c r="J273" s="37">
        <v>0.26</v>
      </c>
      <c r="L273" s="45">
        <f>(9.81*(LN(J273)))+30.6</f>
        <v>17.385207513447565</v>
      </c>
      <c r="O273" s="39">
        <v>21</v>
      </c>
      <c r="P273" s="37">
        <v>25</v>
      </c>
      <c r="Q273" s="37" t="s">
        <v>451</v>
      </c>
    </row>
    <row r="274" spans="2:17" x14ac:dyDescent="0.2">
      <c r="B274" s="37">
        <v>3020080704</v>
      </c>
      <c r="C274" s="37" t="s">
        <v>378</v>
      </c>
      <c r="D274" s="38">
        <v>39650</v>
      </c>
      <c r="E274" s="39">
        <v>17</v>
      </c>
      <c r="G274" s="39">
        <f t="shared" si="10"/>
        <v>5.1816000000000004</v>
      </c>
      <c r="H274" s="39">
        <f t="shared" si="9"/>
        <v>36.293908861144516</v>
      </c>
      <c r="O274" s="39">
        <v>22</v>
      </c>
      <c r="P274" s="37">
        <v>26</v>
      </c>
      <c r="Q274" s="37" t="s">
        <v>528</v>
      </c>
    </row>
    <row r="275" spans="2:17" x14ac:dyDescent="0.2">
      <c r="B275" s="37">
        <v>3020070805</v>
      </c>
      <c r="C275" s="37" t="s">
        <v>378</v>
      </c>
      <c r="D275" s="38">
        <v>39657</v>
      </c>
      <c r="E275" s="39">
        <v>16.5</v>
      </c>
      <c r="G275" s="39">
        <f t="shared" si="10"/>
        <v>5.0292000000000003</v>
      </c>
      <c r="H275" s="39">
        <f t="shared" si="9"/>
        <v>36.724090060131431</v>
      </c>
      <c r="J275" s="37">
        <v>0.39</v>
      </c>
      <c r="L275" s="45">
        <f>(9.81*(LN(J275)))+30.6</f>
        <v>21.362820223988656</v>
      </c>
      <c r="O275" s="39">
        <v>23</v>
      </c>
      <c r="P275" s="37">
        <v>26</v>
      </c>
      <c r="Q275" s="37" t="s">
        <v>953</v>
      </c>
    </row>
    <row r="276" spans="2:17" x14ac:dyDescent="0.2">
      <c r="B276" s="37">
        <v>3020080801</v>
      </c>
      <c r="C276" s="37" t="s">
        <v>378</v>
      </c>
      <c r="D276" s="38">
        <v>39666</v>
      </c>
      <c r="E276" s="39">
        <v>16</v>
      </c>
      <c r="G276" s="39">
        <f t="shared" si="10"/>
        <v>4.8768000000000002</v>
      </c>
      <c r="H276" s="39">
        <f t="shared" si="9"/>
        <v>37.167509661519347</v>
      </c>
      <c r="O276" s="39">
        <v>22</v>
      </c>
      <c r="P276" s="37">
        <v>25</v>
      </c>
      <c r="Q276" s="37" t="s">
        <v>954</v>
      </c>
    </row>
    <row r="277" spans="2:17" x14ac:dyDescent="0.2">
      <c r="B277" s="37">
        <v>3020080802</v>
      </c>
      <c r="C277" s="37" t="s">
        <v>378</v>
      </c>
      <c r="D277" s="38">
        <v>39672</v>
      </c>
      <c r="E277" s="39">
        <v>16</v>
      </c>
      <c r="G277" s="39">
        <f t="shared" si="10"/>
        <v>4.8768000000000002</v>
      </c>
      <c r="H277" s="39">
        <f t="shared" si="9"/>
        <v>37.167509661519347</v>
      </c>
      <c r="J277" s="37">
        <v>0.08</v>
      </c>
      <c r="L277" s="45">
        <f>(9.81*(LN(J277)))+30.6</f>
        <v>5.8226019993360119</v>
      </c>
      <c r="O277" s="39">
        <v>23</v>
      </c>
      <c r="P277" s="37">
        <v>26</v>
      </c>
      <c r="Q277" s="37" t="s">
        <v>955</v>
      </c>
    </row>
    <row r="278" spans="2:17" x14ac:dyDescent="0.2">
      <c r="B278" s="37">
        <v>3020080803</v>
      </c>
      <c r="C278" s="37" t="s">
        <v>378</v>
      </c>
      <c r="D278" s="38">
        <v>39678</v>
      </c>
      <c r="E278" s="39">
        <v>16</v>
      </c>
      <c r="G278" s="39">
        <f t="shared" si="10"/>
        <v>4.8768000000000002</v>
      </c>
      <c r="H278" s="39">
        <f t="shared" si="9"/>
        <v>37.167509661519347</v>
      </c>
      <c r="O278" s="39">
        <v>24</v>
      </c>
      <c r="P278" s="37">
        <v>24</v>
      </c>
      <c r="Q278" s="37" t="s">
        <v>956</v>
      </c>
    </row>
    <row r="279" spans="2:17" x14ac:dyDescent="0.2">
      <c r="B279" s="37">
        <v>3020080804</v>
      </c>
      <c r="C279" s="37" t="s">
        <v>378</v>
      </c>
      <c r="D279" s="38">
        <v>39685</v>
      </c>
      <c r="E279" s="39">
        <v>16.5</v>
      </c>
      <c r="G279" s="39">
        <f t="shared" si="10"/>
        <v>5.0292000000000003</v>
      </c>
      <c r="H279" s="39">
        <f t="shared" si="9"/>
        <v>36.724090060131431</v>
      </c>
      <c r="J279" s="37">
        <v>0.05</v>
      </c>
      <c r="L279" s="45">
        <f>(9.81*(LN(J279)))+30.6</f>
        <v>1.2118663964353509</v>
      </c>
      <c r="O279" s="39">
        <v>25</v>
      </c>
      <c r="P279" s="37">
        <v>20</v>
      </c>
      <c r="Q279" s="37" t="s">
        <v>390</v>
      </c>
    </row>
    <row r="280" spans="2:17" x14ac:dyDescent="0.2">
      <c r="B280" s="37">
        <v>3020080901</v>
      </c>
      <c r="C280" s="37" t="s">
        <v>378</v>
      </c>
      <c r="D280" s="38">
        <v>39692</v>
      </c>
      <c r="E280" s="39">
        <v>16</v>
      </c>
      <c r="G280" s="39">
        <f t="shared" si="10"/>
        <v>4.8768000000000002</v>
      </c>
      <c r="H280" s="39">
        <f t="shared" si="9"/>
        <v>37.167509661519347</v>
      </c>
      <c r="O280" s="39">
        <v>24</v>
      </c>
      <c r="P280" s="37">
        <v>27</v>
      </c>
      <c r="Q280" s="37" t="s">
        <v>957</v>
      </c>
    </row>
    <row r="281" spans="2:17" x14ac:dyDescent="0.2">
      <c r="B281" s="37">
        <v>3020080902</v>
      </c>
      <c r="C281" s="37" t="s">
        <v>378</v>
      </c>
      <c r="D281" s="38">
        <v>39699</v>
      </c>
      <c r="E281" s="39">
        <v>15.5</v>
      </c>
      <c r="F281" s="39">
        <f>AVERAGE(E269:E279)</f>
        <v>17.181818181818183</v>
      </c>
      <c r="G281" s="39">
        <f t="shared" si="10"/>
        <v>4.7244000000000002</v>
      </c>
      <c r="H281" s="39">
        <f t="shared" si="9"/>
        <v>37.625008404232446</v>
      </c>
      <c r="I281" s="39">
        <f>AVERAGE(H269:H279)</f>
        <v>36.165216657950694</v>
      </c>
      <c r="J281" s="37">
        <v>0.18</v>
      </c>
      <c r="K281" s="39">
        <f>AVERAGE(J269:J279)</f>
        <v>0.21</v>
      </c>
      <c r="L281" s="45">
        <f>(9.81*(LN(J281)))+30.6</f>
        <v>13.777827420418202</v>
      </c>
      <c r="M281" s="39">
        <f>AVERAGE(L269:L279)</f>
        <v>12.971170275959802</v>
      </c>
      <c r="N281" s="45">
        <f>AVERAGE(M281,I281)</f>
        <v>24.568193466955247</v>
      </c>
      <c r="O281" s="39">
        <v>20</v>
      </c>
      <c r="P281" s="37">
        <v>16</v>
      </c>
      <c r="Q281" s="37" t="s">
        <v>958</v>
      </c>
    </row>
    <row r="282" spans="2:17" x14ac:dyDescent="0.2">
      <c r="B282" s="37">
        <v>3020090601</v>
      </c>
      <c r="C282" s="37" t="s">
        <v>378</v>
      </c>
      <c r="D282" s="38">
        <v>39989</v>
      </c>
      <c r="E282" s="39">
        <v>17</v>
      </c>
      <c r="G282" s="39">
        <f t="shared" si="10"/>
        <v>5.1816000000000004</v>
      </c>
      <c r="H282" s="39">
        <f t="shared" si="9"/>
        <v>36.293908861144516</v>
      </c>
      <c r="I282" s="38"/>
      <c r="J282" s="37">
        <v>0.7</v>
      </c>
      <c r="L282" s="45">
        <f>(9.81*(LN(J282)))+30.6</f>
        <v>27.101018799961036</v>
      </c>
      <c r="O282" s="39">
        <v>23</v>
      </c>
      <c r="P282" s="37">
        <v>25</v>
      </c>
      <c r="Q282" s="37" t="s">
        <v>1165</v>
      </c>
    </row>
    <row r="283" spans="2:17" x14ac:dyDescent="0.2">
      <c r="B283" s="37">
        <v>3020090701</v>
      </c>
      <c r="C283" s="37" t="s">
        <v>378</v>
      </c>
      <c r="D283" s="38">
        <v>39996</v>
      </c>
      <c r="E283" s="39">
        <v>17</v>
      </c>
      <c r="G283" s="39">
        <f t="shared" si="10"/>
        <v>5.1816000000000004</v>
      </c>
      <c r="H283" s="39">
        <f t="shared" si="9"/>
        <v>36.293908861144516</v>
      </c>
      <c r="I283" s="38"/>
      <c r="O283" s="39">
        <v>19</v>
      </c>
      <c r="P283" s="37">
        <v>17</v>
      </c>
      <c r="Q283" s="37" t="s">
        <v>1166</v>
      </c>
    </row>
    <row r="284" spans="2:17" x14ac:dyDescent="0.2">
      <c r="B284" s="37">
        <v>3020090702</v>
      </c>
      <c r="C284" s="37" t="s">
        <v>378</v>
      </c>
      <c r="D284" s="38">
        <v>40004</v>
      </c>
      <c r="E284" s="39">
        <v>16</v>
      </c>
      <c r="G284" s="39">
        <f t="shared" si="10"/>
        <v>4.8768000000000002</v>
      </c>
      <c r="H284" s="39">
        <f t="shared" si="9"/>
        <v>37.167509661519347</v>
      </c>
      <c r="I284" s="38"/>
      <c r="J284" s="37">
        <v>0.05</v>
      </c>
      <c r="L284" s="45">
        <f>(9.81*(LN(J284)))+30.6</f>
        <v>1.2118663964353509</v>
      </c>
      <c r="O284" s="39">
        <v>20</v>
      </c>
      <c r="P284" s="37">
        <v>23</v>
      </c>
      <c r="Q284" s="37" t="s">
        <v>1167</v>
      </c>
    </row>
    <row r="285" spans="2:17" x14ac:dyDescent="0.2">
      <c r="B285" s="37">
        <v>3020090703</v>
      </c>
      <c r="C285" s="37" t="s">
        <v>378</v>
      </c>
      <c r="D285" s="38">
        <v>40011</v>
      </c>
      <c r="E285" s="39">
        <v>16</v>
      </c>
      <c r="G285" s="39">
        <f t="shared" si="10"/>
        <v>4.8768000000000002</v>
      </c>
      <c r="H285" s="39">
        <f t="shared" si="9"/>
        <v>37.167509661519347</v>
      </c>
      <c r="I285" s="38"/>
      <c r="O285" s="39">
        <v>18</v>
      </c>
      <c r="P285" s="37">
        <v>22</v>
      </c>
      <c r="Q285" s="37" t="s">
        <v>1168</v>
      </c>
    </row>
    <row r="286" spans="2:17" x14ac:dyDescent="0.2">
      <c r="B286" s="37">
        <v>3020090704</v>
      </c>
      <c r="C286" s="37" t="s">
        <v>378</v>
      </c>
      <c r="D286" s="38">
        <v>40019</v>
      </c>
      <c r="E286" s="39">
        <v>15</v>
      </c>
      <c r="G286" s="39">
        <f t="shared" si="10"/>
        <v>4.5720000000000001</v>
      </c>
      <c r="H286" s="39">
        <f t="shared" si="9"/>
        <v>38.097509751111744</v>
      </c>
      <c r="I286" s="38"/>
      <c r="J286" s="37">
        <v>0.11</v>
      </c>
      <c r="L286" s="45">
        <f>(9.81*(LN(J286)))+30.6</f>
        <v>8.946633101608839</v>
      </c>
      <c r="O286" s="39">
        <v>20</v>
      </c>
      <c r="P286" s="37">
        <v>22</v>
      </c>
      <c r="Q286" s="37" t="s">
        <v>1169</v>
      </c>
    </row>
    <row r="287" spans="2:17" x14ac:dyDescent="0.2">
      <c r="B287" s="37">
        <v>3020090801</v>
      </c>
      <c r="C287" s="37" t="s">
        <v>378</v>
      </c>
      <c r="D287" s="38">
        <v>40031</v>
      </c>
      <c r="E287" s="39">
        <v>15</v>
      </c>
      <c r="G287" s="39">
        <f t="shared" si="10"/>
        <v>4.5720000000000001</v>
      </c>
      <c r="H287" s="39">
        <f t="shared" si="9"/>
        <v>38.097509751111744</v>
      </c>
      <c r="I287" s="38"/>
      <c r="O287" s="39">
        <v>19</v>
      </c>
      <c r="P287" s="37">
        <v>21</v>
      </c>
      <c r="Q287" s="37" t="s">
        <v>1170</v>
      </c>
    </row>
    <row r="288" spans="2:17" x14ac:dyDescent="0.2">
      <c r="B288" s="37">
        <v>3020090802</v>
      </c>
      <c r="C288" s="37" t="s">
        <v>378</v>
      </c>
      <c r="D288" s="38">
        <v>40038</v>
      </c>
      <c r="E288" s="39">
        <v>15</v>
      </c>
      <c r="G288" s="39">
        <f t="shared" si="10"/>
        <v>4.5720000000000001</v>
      </c>
      <c r="H288" s="39">
        <f t="shared" si="9"/>
        <v>38.097509751111744</v>
      </c>
      <c r="I288" s="38"/>
      <c r="J288" s="37">
        <v>1.28</v>
      </c>
      <c r="L288" s="45">
        <f>(9.81*(LN(J288)))+30.6</f>
        <v>33.02169736450827</v>
      </c>
      <c r="O288" s="39">
        <v>22</v>
      </c>
      <c r="P288" s="37">
        <v>25</v>
      </c>
      <c r="Q288" s="37" t="s">
        <v>1171</v>
      </c>
    </row>
    <row r="289" spans="2:20" x14ac:dyDescent="0.2">
      <c r="B289" s="37">
        <v>3020090803</v>
      </c>
      <c r="C289" s="37" t="s">
        <v>378</v>
      </c>
      <c r="D289" s="38">
        <v>40045</v>
      </c>
      <c r="E289" s="39">
        <v>15</v>
      </c>
      <c r="G289" s="39">
        <f t="shared" si="10"/>
        <v>4.5720000000000001</v>
      </c>
      <c r="H289" s="39">
        <f t="shared" si="9"/>
        <v>38.097509751111744</v>
      </c>
      <c r="O289" s="39">
        <v>21</v>
      </c>
      <c r="P289" s="37">
        <v>24</v>
      </c>
      <c r="Q289" s="37" t="s">
        <v>1172</v>
      </c>
    </row>
    <row r="290" spans="2:20" x14ac:dyDescent="0.2">
      <c r="B290" s="37">
        <v>3020090804</v>
      </c>
      <c r="C290" s="37" t="s">
        <v>378</v>
      </c>
      <c r="D290" s="38">
        <v>40052</v>
      </c>
      <c r="E290" s="39">
        <v>14.5</v>
      </c>
      <c r="G290" s="39">
        <f t="shared" si="10"/>
        <v>4.4196</v>
      </c>
      <c r="H290" s="39">
        <f t="shared" si="9"/>
        <v>38.586031110758313</v>
      </c>
      <c r="J290" s="37">
        <v>0.1</v>
      </c>
      <c r="L290" s="45">
        <f>(9.81*(LN(J290)))+30.6</f>
        <v>8.0116402377284146</v>
      </c>
      <c r="O290" s="39">
        <v>21</v>
      </c>
      <c r="P290" s="37">
        <v>23</v>
      </c>
      <c r="Q290" s="37" t="s">
        <v>1173</v>
      </c>
    </row>
    <row r="291" spans="2:20" x14ac:dyDescent="0.2">
      <c r="B291" s="37">
        <v>3020090901</v>
      </c>
      <c r="C291" s="37" t="s">
        <v>378</v>
      </c>
      <c r="D291" s="38">
        <v>40059</v>
      </c>
      <c r="E291" s="39">
        <v>15</v>
      </c>
      <c r="G291" s="39">
        <f t="shared" si="10"/>
        <v>4.5720000000000001</v>
      </c>
      <c r="H291" s="39">
        <f t="shared" si="9"/>
        <v>38.097509751111744</v>
      </c>
      <c r="O291" s="39">
        <v>21</v>
      </c>
      <c r="P291" s="37">
        <v>23</v>
      </c>
      <c r="Q291" s="37" t="s">
        <v>1174</v>
      </c>
    </row>
    <row r="292" spans="2:20" x14ac:dyDescent="0.2">
      <c r="B292" s="37">
        <v>3020090902</v>
      </c>
      <c r="C292" s="37" t="s">
        <v>378</v>
      </c>
      <c r="D292" s="38">
        <v>40069</v>
      </c>
      <c r="E292" s="39">
        <v>15</v>
      </c>
      <c r="G292" s="39">
        <f t="shared" si="10"/>
        <v>4.5720000000000001</v>
      </c>
      <c r="H292" s="39">
        <f t="shared" si="9"/>
        <v>38.097509751111744</v>
      </c>
      <c r="J292" s="37">
        <v>0.19</v>
      </c>
      <c r="K292" s="39">
        <f>AVERAGE(J282:J290)</f>
        <v>0.44800000000000006</v>
      </c>
      <c r="L292" s="45">
        <f>(9.81*(LN(J292)))+30.6</f>
        <v>14.308226861079607</v>
      </c>
      <c r="M292" s="39">
        <f>AVERAGE(L282:L290)</f>
        <v>15.65857118004838</v>
      </c>
      <c r="N292" s="45">
        <f>AVERAGE(M292,I292)</f>
        <v>15.65857118004838</v>
      </c>
      <c r="O292" s="39">
        <v>21.5</v>
      </c>
      <c r="P292" s="37">
        <v>20.5</v>
      </c>
      <c r="Q292" s="37" t="s">
        <v>2036</v>
      </c>
    </row>
    <row r="293" spans="2:20" x14ac:dyDescent="0.2">
      <c r="B293" s="37">
        <v>3020110601</v>
      </c>
      <c r="C293" s="37" t="s">
        <v>378</v>
      </c>
      <c r="D293" s="38">
        <v>40702</v>
      </c>
      <c r="E293" s="39">
        <v>18.25</v>
      </c>
      <c r="G293" s="39">
        <f>E293*0.3048</f>
        <v>5.5626000000000007</v>
      </c>
      <c r="H293" s="39">
        <f t="shared" ref="H293:H346" si="11" xml:space="preserve"> 60-(14.41*(LN(G293)))</f>
        <v>35.2714943457839</v>
      </c>
      <c r="I293" s="38"/>
      <c r="J293" s="82">
        <v>0.61</v>
      </c>
      <c r="L293" s="45">
        <f>(9.81*(LN(J293)))+30.6</f>
        <v>25.750953082997007</v>
      </c>
      <c r="O293" s="39">
        <v>19.444444444444446</v>
      </c>
      <c r="P293" s="72">
        <v>23.888888888888889</v>
      </c>
      <c r="Q293" s="48" t="s">
        <v>1584</v>
      </c>
      <c r="S293" s="37">
        <v>75</v>
      </c>
      <c r="T293" s="37">
        <f>(S293-32)*(5/9)</f>
        <v>23.888888888888889</v>
      </c>
    </row>
    <row r="294" spans="2:20" x14ac:dyDescent="0.2">
      <c r="B294" s="37">
        <v>3020110602</v>
      </c>
      <c r="C294" s="37" t="s">
        <v>378</v>
      </c>
      <c r="D294" s="38">
        <v>40708</v>
      </c>
      <c r="E294" s="39">
        <v>18</v>
      </c>
      <c r="G294" s="39">
        <f>E294*0.3048</f>
        <v>5.4864000000000006</v>
      </c>
      <c r="H294" s="39">
        <f t="shared" si="11"/>
        <v>35.470256117710861</v>
      </c>
      <c r="I294" s="38"/>
      <c r="J294" s="53"/>
      <c r="O294" s="39">
        <v>17.222222222222221</v>
      </c>
      <c r="P294" s="72">
        <v>20</v>
      </c>
      <c r="Q294" s="48" t="s">
        <v>789</v>
      </c>
      <c r="S294" s="37">
        <v>68</v>
      </c>
      <c r="T294" s="37">
        <f t="shared" ref="T294:T335" si="12">(S294-32)*(5/9)</f>
        <v>20</v>
      </c>
    </row>
    <row r="295" spans="2:20" x14ac:dyDescent="0.2">
      <c r="B295" s="37">
        <v>3020110603</v>
      </c>
      <c r="C295" s="37" t="s">
        <v>378</v>
      </c>
      <c r="D295" s="38">
        <v>40711</v>
      </c>
      <c r="E295" s="39">
        <v>18</v>
      </c>
      <c r="G295" s="39">
        <f t="shared" ref="G295:G305" si="13">E295*0.3048</f>
        <v>5.4864000000000006</v>
      </c>
      <c r="H295" s="39">
        <f t="shared" si="11"/>
        <v>35.470256117710861</v>
      </c>
      <c r="I295" s="38"/>
      <c r="J295" s="83">
        <v>0.06</v>
      </c>
      <c r="L295" s="45">
        <f>(9.81*(LN(J295)))+30.6</f>
        <v>3.0004408685840431</v>
      </c>
      <c r="O295" s="39">
        <v>18.888888888888889</v>
      </c>
      <c r="P295" s="72">
        <v>23.333333333333336</v>
      </c>
      <c r="Q295" s="48" t="s">
        <v>1585</v>
      </c>
      <c r="S295" s="37">
        <v>74</v>
      </c>
      <c r="T295" s="37">
        <f t="shared" si="12"/>
        <v>23.333333333333336</v>
      </c>
    </row>
    <row r="296" spans="2:20" x14ac:dyDescent="0.2">
      <c r="B296" s="37">
        <v>3020110701</v>
      </c>
      <c r="C296" s="37" t="s">
        <v>378</v>
      </c>
      <c r="D296" s="38">
        <v>40728</v>
      </c>
      <c r="E296" s="39">
        <v>17.75</v>
      </c>
      <c r="G296" s="39">
        <f t="shared" si="13"/>
        <v>5.4102000000000006</v>
      </c>
      <c r="H296" s="39">
        <f t="shared" si="11"/>
        <v>35.671797864566862</v>
      </c>
      <c r="I296" s="38"/>
      <c r="J296" s="52"/>
      <c r="O296" s="39">
        <v>20</v>
      </c>
      <c r="P296" s="72">
        <v>24.444444444444446</v>
      </c>
      <c r="Q296" s="48" t="s">
        <v>1586</v>
      </c>
      <c r="S296" s="37">
        <v>76</v>
      </c>
      <c r="T296" s="37">
        <f t="shared" si="12"/>
        <v>24.444444444444446</v>
      </c>
    </row>
    <row r="297" spans="2:20" x14ac:dyDescent="0.2">
      <c r="B297" s="37">
        <v>3020110702</v>
      </c>
      <c r="C297" s="37" t="s">
        <v>378</v>
      </c>
      <c r="D297" s="38">
        <v>40736</v>
      </c>
      <c r="E297" s="39">
        <v>17.5</v>
      </c>
      <c r="G297" s="39">
        <f t="shared" si="13"/>
        <v>5.3340000000000005</v>
      </c>
      <c r="H297" s="39">
        <f t="shared" si="11"/>
        <v>35.876198454800956</v>
      </c>
      <c r="I297" s="38"/>
      <c r="J297" s="83">
        <v>1.26</v>
      </c>
      <c r="L297" s="45">
        <f>(9.81*(LN(J297)))+30.6</f>
        <v>32.867205982650823</v>
      </c>
      <c r="O297" s="39">
        <v>22.777777777777779</v>
      </c>
      <c r="P297" s="72">
        <v>23.333333333333336</v>
      </c>
      <c r="Q297" s="48" t="s">
        <v>1587</v>
      </c>
      <c r="S297" s="37">
        <v>74</v>
      </c>
      <c r="T297" s="37">
        <f t="shared" si="12"/>
        <v>23.333333333333336</v>
      </c>
    </row>
    <row r="298" spans="2:20" x14ac:dyDescent="0.2">
      <c r="B298" s="37">
        <v>3020110703</v>
      </c>
      <c r="C298" s="37" t="s">
        <v>378</v>
      </c>
      <c r="D298" s="38">
        <v>40743</v>
      </c>
      <c r="E298" s="39">
        <v>16.5</v>
      </c>
      <c r="G298" s="39">
        <f t="shared" si="13"/>
        <v>5.0292000000000003</v>
      </c>
      <c r="H298" s="39">
        <f t="shared" si="11"/>
        <v>36.724090060131431</v>
      </c>
      <c r="I298" s="38"/>
      <c r="J298" s="52"/>
      <c r="O298" s="39">
        <v>23.888888888888889</v>
      </c>
      <c r="P298" s="72">
        <v>31.111111111111114</v>
      </c>
      <c r="Q298" s="48" t="s">
        <v>1588</v>
      </c>
      <c r="S298" s="37">
        <v>88</v>
      </c>
      <c r="T298" s="37">
        <f t="shared" si="12"/>
        <v>31.111111111111114</v>
      </c>
    </row>
    <row r="299" spans="2:20" x14ac:dyDescent="0.2">
      <c r="B299" s="37">
        <v>3020110704</v>
      </c>
      <c r="C299" s="37" t="s">
        <v>378</v>
      </c>
      <c r="D299" s="38">
        <v>40750</v>
      </c>
      <c r="E299" s="39">
        <v>16</v>
      </c>
      <c r="G299" s="39">
        <f t="shared" si="13"/>
        <v>4.8768000000000002</v>
      </c>
      <c r="H299" s="39">
        <f t="shared" si="11"/>
        <v>37.167509661519347</v>
      </c>
      <c r="J299" s="83">
        <v>0.12</v>
      </c>
      <c r="L299" s="45">
        <f>(9.81*(LN(J299)))+30.6</f>
        <v>9.8002147098771069</v>
      </c>
      <c r="O299" s="39">
        <v>24.444444444444446</v>
      </c>
      <c r="P299" s="72">
        <v>22.777777777777779</v>
      </c>
      <c r="Q299" s="48" t="s">
        <v>1589</v>
      </c>
      <c r="S299" s="37">
        <v>73</v>
      </c>
      <c r="T299" s="37">
        <f t="shared" si="12"/>
        <v>22.777777777777779</v>
      </c>
    </row>
    <row r="300" spans="2:20" x14ac:dyDescent="0.2">
      <c r="B300" s="37">
        <v>3020110801</v>
      </c>
      <c r="C300" s="37" t="s">
        <v>378</v>
      </c>
      <c r="D300" s="38">
        <v>40756</v>
      </c>
      <c r="E300" s="39">
        <v>16</v>
      </c>
      <c r="G300" s="39">
        <f t="shared" si="13"/>
        <v>4.8768000000000002</v>
      </c>
      <c r="H300" s="39">
        <f t="shared" si="11"/>
        <v>37.167509661519347</v>
      </c>
      <c r="J300" s="52"/>
      <c r="O300" s="39">
        <v>25</v>
      </c>
      <c r="P300" s="72">
        <v>27.222222222222225</v>
      </c>
      <c r="Q300" s="48" t="s">
        <v>1590</v>
      </c>
      <c r="S300" s="37">
        <v>81</v>
      </c>
      <c r="T300" s="37">
        <f t="shared" si="12"/>
        <v>27.222222222222225</v>
      </c>
    </row>
    <row r="301" spans="2:20" x14ac:dyDescent="0.2">
      <c r="B301" s="37">
        <v>3020110802</v>
      </c>
      <c r="C301" s="37" t="s">
        <v>378</v>
      </c>
      <c r="D301" s="38">
        <v>40763</v>
      </c>
      <c r="E301" s="39">
        <v>15.5</v>
      </c>
      <c r="G301" s="39">
        <f t="shared" si="13"/>
        <v>4.7244000000000002</v>
      </c>
      <c r="H301" s="39">
        <f t="shared" si="11"/>
        <v>37.625008404232446</v>
      </c>
      <c r="J301" s="83">
        <v>0.12</v>
      </c>
      <c r="L301" s="45">
        <f>(9.81*(LN(J301)))+30.6</f>
        <v>9.8002147098771069</v>
      </c>
      <c r="O301" s="39">
        <v>26.111111111111111</v>
      </c>
      <c r="P301" s="72">
        <v>23.333333333333336</v>
      </c>
      <c r="Q301" s="48" t="s">
        <v>1591</v>
      </c>
      <c r="S301" s="37">
        <v>74</v>
      </c>
      <c r="T301" s="37">
        <f t="shared" si="12"/>
        <v>23.333333333333336</v>
      </c>
    </row>
    <row r="302" spans="2:20" x14ac:dyDescent="0.2">
      <c r="B302" s="37">
        <v>3020110803</v>
      </c>
      <c r="C302" s="37" t="s">
        <v>378</v>
      </c>
      <c r="D302" s="38">
        <v>40770</v>
      </c>
      <c r="E302" s="39">
        <v>15</v>
      </c>
      <c r="G302" s="39">
        <f t="shared" si="13"/>
        <v>4.5720000000000001</v>
      </c>
      <c r="H302" s="39">
        <f t="shared" si="11"/>
        <v>38.097509751111744</v>
      </c>
      <c r="I302" s="38"/>
      <c r="J302" s="53"/>
      <c r="O302" s="39">
        <v>27.222222222222225</v>
      </c>
      <c r="P302" s="72">
        <v>25.555555555555557</v>
      </c>
      <c r="Q302" s="48" t="s">
        <v>1592</v>
      </c>
      <c r="S302" s="37">
        <v>78</v>
      </c>
      <c r="T302" s="37">
        <f t="shared" si="12"/>
        <v>25.555555555555557</v>
      </c>
    </row>
    <row r="303" spans="2:20" x14ac:dyDescent="0.2">
      <c r="B303" s="37">
        <v>3020110804</v>
      </c>
      <c r="C303" s="37" t="s">
        <v>378</v>
      </c>
      <c r="D303" s="38">
        <v>40777</v>
      </c>
      <c r="E303" s="39">
        <v>15.5</v>
      </c>
      <c r="G303" s="39">
        <f t="shared" si="13"/>
        <v>4.7244000000000002</v>
      </c>
      <c r="H303" s="39">
        <f t="shared" si="11"/>
        <v>37.625008404232446</v>
      </c>
      <c r="I303" s="38"/>
      <c r="J303" s="82">
        <v>1.68</v>
      </c>
      <c r="L303" s="45">
        <f>(9.81*(LN(J303)))+30.6</f>
        <v>35.689367113402795</v>
      </c>
      <c r="O303" s="39">
        <v>21.111111111111111</v>
      </c>
      <c r="P303" s="72">
        <v>23.333333333333336</v>
      </c>
      <c r="Q303" s="48" t="s">
        <v>1593</v>
      </c>
      <c r="S303" s="37">
        <v>74</v>
      </c>
      <c r="T303" s="37">
        <f t="shared" si="12"/>
        <v>23.333333333333336</v>
      </c>
    </row>
    <row r="304" spans="2:20" x14ac:dyDescent="0.2">
      <c r="B304" s="37">
        <v>3020110805</v>
      </c>
      <c r="C304" s="37" t="s">
        <v>378</v>
      </c>
      <c r="D304" s="38">
        <v>40784</v>
      </c>
      <c r="E304" s="39">
        <v>15</v>
      </c>
      <c r="G304" s="39">
        <f>E304*0.3048</f>
        <v>4.5720000000000001</v>
      </c>
      <c r="H304" s="39">
        <f t="shared" si="11"/>
        <v>38.097509751111744</v>
      </c>
      <c r="J304" s="53"/>
      <c r="O304" s="39">
        <v>22.777777777777779</v>
      </c>
      <c r="P304" s="72">
        <v>25.555555555555557</v>
      </c>
      <c r="Q304" s="48" t="s">
        <v>1594</v>
      </c>
      <c r="S304" s="37">
        <v>78</v>
      </c>
      <c r="T304" s="37">
        <f t="shared" si="12"/>
        <v>25.555555555555557</v>
      </c>
    </row>
    <row r="305" spans="2:20" x14ac:dyDescent="0.2">
      <c r="B305" s="37">
        <v>3020110901</v>
      </c>
      <c r="C305" s="37" t="s">
        <v>378</v>
      </c>
      <c r="D305" s="38">
        <v>40792</v>
      </c>
      <c r="E305" s="39">
        <v>14.5</v>
      </c>
      <c r="G305" s="39">
        <f t="shared" si="13"/>
        <v>4.4196</v>
      </c>
      <c r="H305" s="39">
        <f t="shared" si="11"/>
        <v>38.586031110758313</v>
      </c>
      <c r="J305" s="82">
        <v>0.14000000000000001</v>
      </c>
      <c r="L305" s="45">
        <f>(9.81*(LN(J305)))+30.6</f>
        <v>11.312432878982513</v>
      </c>
      <c r="O305" s="39">
        <v>21.666666666666668</v>
      </c>
      <c r="P305" s="72">
        <v>26.111111111111111</v>
      </c>
      <c r="Q305" s="48" t="s">
        <v>1595</v>
      </c>
      <c r="S305" s="37">
        <v>79</v>
      </c>
      <c r="T305" s="37">
        <f t="shared" si="12"/>
        <v>26.111111111111111</v>
      </c>
    </row>
    <row r="306" spans="2:20" x14ac:dyDescent="0.2">
      <c r="B306" s="37">
        <v>3020110902</v>
      </c>
      <c r="C306" s="37" t="s">
        <v>378</v>
      </c>
      <c r="D306" s="38">
        <v>40798</v>
      </c>
      <c r="E306" s="39">
        <v>14.5</v>
      </c>
      <c r="G306" s="39">
        <f t="shared" ref="G306:G346" si="14">E306*0.3048</f>
        <v>4.4196</v>
      </c>
      <c r="H306" s="39">
        <f t="shared" si="11"/>
        <v>38.586031110758313</v>
      </c>
      <c r="J306" s="53"/>
      <c r="O306" s="39">
        <v>22.777777777777779</v>
      </c>
      <c r="P306" s="72">
        <v>24.444444444444446</v>
      </c>
      <c r="Q306" s="48" t="s">
        <v>1596</v>
      </c>
      <c r="S306" s="37">
        <v>76</v>
      </c>
      <c r="T306" s="37">
        <f t="shared" si="12"/>
        <v>24.444444444444446</v>
      </c>
    </row>
    <row r="307" spans="2:20" x14ac:dyDescent="0.2">
      <c r="B307" s="37">
        <v>3020110903</v>
      </c>
      <c r="C307" s="37" t="s">
        <v>378</v>
      </c>
      <c r="D307" s="38">
        <v>40806</v>
      </c>
      <c r="E307" s="39">
        <v>14.5</v>
      </c>
      <c r="F307" s="39">
        <f>AVERAGE(E293:E304)</f>
        <v>16.583333333333332</v>
      </c>
      <c r="G307" s="39">
        <f t="shared" si="14"/>
        <v>4.4196</v>
      </c>
      <c r="H307" s="39">
        <f t="shared" si="11"/>
        <v>38.586031110758313</v>
      </c>
      <c r="I307" s="39">
        <f>AVERAGE(H293:H304)</f>
        <v>36.688679049536006</v>
      </c>
      <c r="J307" s="82">
        <v>3.99</v>
      </c>
      <c r="K307" s="39">
        <f>AVERAGE(J293:J304)</f>
        <v>0.64166666666666661</v>
      </c>
      <c r="L307" s="45">
        <f>(9.81*(LN(J307)))+30.6</f>
        <v>44.174991975146384</v>
      </c>
      <c r="M307" s="39">
        <f>AVERAGE(L293:L304)</f>
        <v>19.484732744564813</v>
      </c>
      <c r="N307" s="45">
        <f>AVERAGE(M307,I307)</f>
        <v>28.086705897050408</v>
      </c>
      <c r="O307" s="39">
        <v>17.777777777777779</v>
      </c>
      <c r="P307" s="72">
        <v>20</v>
      </c>
      <c r="Q307" s="48" t="s">
        <v>1597</v>
      </c>
      <c r="S307" s="37">
        <v>68</v>
      </c>
      <c r="T307" s="37">
        <f t="shared" si="12"/>
        <v>20</v>
      </c>
    </row>
    <row r="308" spans="2:20" x14ac:dyDescent="0.2">
      <c r="B308" s="37">
        <v>3020120601</v>
      </c>
      <c r="C308" s="37" t="s">
        <v>378</v>
      </c>
      <c r="D308" s="38">
        <v>41065</v>
      </c>
      <c r="E308" s="39">
        <v>17.5</v>
      </c>
      <c r="G308" s="39">
        <f t="shared" si="14"/>
        <v>5.3340000000000005</v>
      </c>
      <c r="H308" s="39">
        <f t="shared" si="11"/>
        <v>35.876198454800956</v>
      </c>
      <c r="J308" s="45">
        <v>0.71</v>
      </c>
      <c r="L308" s="45">
        <f>(9.81*(LN(J308)))+30.6</f>
        <v>27.240170069232128</v>
      </c>
      <c r="O308" s="39">
        <v>18.888888888888889</v>
      </c>
      <c r="P308" s="72">
        <v>22.222222222222221</v>
      </c>
      <c r="Q308" s="37" t="s">
        <v>1903</v>
      </c>
      <c r="S308" s="37">
        <v>72</v>
      </c>
      <c r="T308" s="37">
        <f t="shared" si="12"/>
        <v>22.222222222222221</v>
      </c>
    </row>
    <row r="309" spans="2:20" x14ac:dyDescent="0.2">
      <c r="B309" s="37">
        <v>3020120602</v>
      </c>
      <c r="C309" s="37" t="s">
        <v>378</v>
      </c>
      <c r="D309" s="38">
        <v>41072</v>
      </c>
      <c r="E309" s="63">
        <v>17</v>
      </c>
      <c r="G309" s="39">
        <f t="shared" si="14"/>
        <v>5.1816000000000004</v>
      </c>
      <c r="H309" s="39">
        <f t="shared" si="11"/>
        <v>36.293908861144516</v>
      </c>
      <c r="O309" s="39">
        <v>18.333333333333336</v>
      </c>
      <c r="P309" s="72">
        <v>21.111111111111111</v>
      </c>
      <c r="Q309" s="36" t="s">
        <v>1904</v>
      </c>
      <c r="S309" s="36">
        <v>70</v>
      </c>
      <c r="T309" s="36">
        <f t="shared" si="12"/>
        <v>21.111111111111111</v>
      </c>
    </row>
    <row r="310" spans="2:20" x14ac:dyDescent="0.2">
      <c r="B310" s="37">
        <v>3020120603</v>
      </c>
      <c r="C310" s="37" t="s">
        <v>378</v>
      </c>
      <c r="D310" s="38">
        <v>41079</v>
      </c>
      <c r="E310" s="63">
        <v>17</v>
      </c>
      <c r="G310" s="39">
        <f t="shared" si="14"/>
        <v>5.1816000000000004</v>
      </c>
      <c r="H310" s="39">
        <f t="shared" si="11"/>
        <v>36.293908861144516</v>
      </c>
      <c r="J310" s="45">
        <v>0.16</v>
      </c>
      <c r="L310" s="45">
        <f t="shared" ref="L310:L335" si="15">(9.81*(LN(J310)))+30.6</f>
        <v>12.622375840629076</v>
      </c>
      <c r="O310" s="39">
        <v>18.888888888888889</v>
      </c>
      <c r="P310" s="72">
        <v>25</v>
      </c>
      <c r="Q310" s="36" t="s">
        <v>1905</v>
      </c>
      <c r="S310" s="36">
        <v>77</v>
      </c>
      <c r="T310" s="36">
        <f t="shared" si="12"/>
        <v>25</v>
      </c>
    </row>
    <row r="311" spans="2:20" x14ac:dyDescent="0.2">
      <c r="B311" s="37">
        <v>3020120604</v>
      </c>
      <c r="C311" s="37" t="s">
        <v>378</v>
      </c>
      <c r="D311" s="38">
        <v>41086</v>
      </c>
      <c r="E311" s="63">
        <v>16.5</v>
      </c>
      <c r="G311" s="39">
        <f t="shared" si="14"/>
        <v>5.0292000000000003</v>
      </c>
      <c r="H311" s="39">
        <f t="shared" si="11"/>
        <v>36.724090060131431</v>
      </c>
      <c r="O311" s="39">
        <v>20</v>
      </c>
      <c r="P311" s="72">
        <v>29.444444444444446</v>
      </c>
      <c r="Q311" s="36" t="s">
        <v>1906</v>
      </c>
      <c r="S311" s="36">
        <v>85</v>
      </c>
      <c r="T311" s="36">
        <f t="shared" si="12"/>
        <v>29.444444444444446</v>
      </c>
    </row>
    <row r="312" spans="2:20" x14ac:dyDescent="0.2">
      <c r="B312" s="37">
        <v>3020120701</v>
      </c>
      <c r="C312" s="37" t="s">
        <v>378</v>
      </c>
      <c r="D312" s="38">
        <v>41093</v>
      </c>
      <c r="E312" s="63">
        <v>16</v>
      </c>
      <c r="G312" s="39">
        <f t="shared" si="14"/>
        <v>4.8768000000000002</v>
      </c>
      <c r="H312" s="39">
        <f t="shared" si="11"/>
        <v>37.167509661519347</v>
      </c>
      <c r="J312" s="45">
        <v>0.4</v>
      </c>
      <c r="L312" s="45">
        <f t="shared" si="15"/>
        <v>21.611187920314542</v>
      </c>
      <c r="O312" s="39">
        <v>22.777777777777779</v>
      </c>
      <c r="P312" s="72">
        <v>27.777777777777779</v>
      </c>
      <c r="Q312" s="36" t="s">
        <v>1907</v>
      </c>
      <c r="S312" s="36">
        <v>82</v>
      </c>
      <c r="T312" s="36">
        <f t="shared" si="12"/>
        <v>27.777777777777779</v>
      </c>
    </row>
    <row r="313" spans="2:20" x14ac:dyDescent="0.2">
      <c r="B313" s="37">
        <v>3020120702</v>
      </c>
      <c r="C313" s="37" t="s">
        <v>378</v>
      </c>
      <c r="D313" s="38">
        <v>41100</v>
      </c>
      <c r="E313" s="63">
        <v>16</v>
      </c>
      <c r="G313" s="39">
        <f t="shared" si="14"/>
        <v>4.8768000000000002</v>
      </c>
      <c r="H313" s="39">
        <f t="shared" si="11"/>
        <v>37.167509661519347</v>
      </c>
      <c r="O313" s="39">
        <v>25.555555555555557</v>
      </c>
      <c r="P313" s="72">
        <v>23.333333333333336</v>
      </c>
      <c r="Q313" s="36" t="s">
        <v>1908</v>
      </c>
      <c r="S313" s="36">
        <v>74</v>
      </c>
      <c r="T313" s="36">
        <f t="shared" si="12"/>
        <v>23.333333333333336</v>
      </c>
    </row>
    <row r="314" spans="2:20" x14ac:dyDescent="0.2">
      <c r="B314" s="37">
        <v>3020120703</v>
      </c>
      <c r="C314" s="37" t="s">
        <v>378</v>
      </c>
      <c r="D314" s="38">
        <v>41107</v>
      </c>
      <c r="E314" s="63">
        <v>16</v>
      </c>
      <c r="G314" s="39">
        <f t="shared" si="14"/>
        <v>4.8768000000000002</v>
      </c>
      <c r="H314" s="39">
        <f t="shared" si="11"/>
        <v>37.167509661519347</v>
      </c>
      <c r="O314" s="39">
        <v>24.444444444444446</v>
      </c>
      <c r="P314" s="72">
        <v>26.666666666666668</v>
      </c>
      <c r="Q314" s="36" t="s">
        <v>1909</v>
      </c>
      <c r="S314" s="36">
        <v>80</v>
      </c>
      <c r="T314" s="36">
        <f t="shared" si="12"/>
        <v>26.666666666666668</v>
      </c>
    </row>
    <row r="315" spans="2:20" x14ac:dyDescent="0.2">
      <c r="B315" s="37">
        <v>3020120704</v>
      </c>
      <c r="C315" s="37" t="s">
        <v>378</v>
      </c>
      <c r="D315" s="38">
        <v>41115</v>
      </c>
      <c r="E315" s="63">
        <v>15.5</v>
      </c>
      <c r="G315" s="39">
        <f t="shared" si="14"/>
        <v>4.7244000000000002</v>
      </c>
      <c r="H315" s="39">
        <f t="shared" si="11"/>
        <v>37.625008404232446</v>
      </c>
      <c r="J315" s="45">
        <v>0.38</v>
      </c>
      <c r="L315" s="45">
        <f t="shared" si="15"/>
        <v>21.108000702372671</v>
      </c>
      <c r="O315" s="39">
        <v>25.555555555555557</v>
      </c>
      <c r="P315" s="72">
        <v>20.555555555555557</v>
      </c>
      <c r="Q315" s="36" t="s">
        <v>1910</v>
      </c>
      <c r="S315" s="36">
        <v>69</v>
      </c>
      <c r="T315" s="36">
        <f t="shared" si="12"/>
        <v>20.555555555555557</v>
      </c>
    </row>
    <row r="316" spans="2:20" x14ac:dyDescent="0.2">
      <c r="B316" s="37">
        <v>3020120705</v>
      </c>
      <c r="C316" s="37" t="s">
        <v>378</v>
      </c>
      <c r="D316" s="38">
        <v>41121</v>
      </c>
      <c r="E316" s="63">
        <v>15</v>
      </c>
      <c r="G316" s="39">
        <f t="shared" si="14"/>
        <v>4.5720000000000001</v>
      </c>
      <c r="H316" s="39">
        <f t="shared" si="11"/>
        <v>38.097509751111744</v>
      </c>
      <c r="J316" s="45">
        <v>0.09</v>
      </c>
      <c r="L316" s="45">
        <f t="shared" si="15"/>
        <v>6.9780535791251346</v>
      </c>
      <c r="O316" s="39">
        <v>25.555555555555557</v>
      </c>
      <c r="P316" s="72">
        <v>23.333333333333336</v>
      </c>
      <c r="Q316" s="36" t="s">
        <v>1911</v>
      </c>
      <c r="S316" s="36">
        <v>74</v>
      </c>
      <c r="T316" s="36">
        <f t="shared" si="12"/>
        <v>23.333333333333336</v>
      </c>
    </row>
    <row r="317" spans="2:20" x14ac:dyDescent="0.2">
      <c r="B317" s="37">
        <v>3020120801</v>
      </c>
      <c r="C317" s="37" t="s">
        <v>378</v>
      </c>
      <c r="D317" s="38">
        <v>41127</v>
      </c>
      <c r="E317" s="39">
        <v>15</v>
      </c>
      <c r="G317" s="39">
        <f t="shared" si="14"/>
        <v>4.5720000000000001</v>
      </c>
      <c r="H317" s="39">
        <f t="shared" si="11"/>
        <v>38.097509751111744</v>
      </c>
      <c r="O317" s="39">
        <v>24.444444444444446</v>
      </c>
      <c r="P317" s="72">
        <v>25</v>
      </c>
      <c r="Q317" s="36" t="s">
        <v>1912</v>
      </c>
      <c r="S317" s="36">
        <v>77</v>
      </c>
      <c r="T317" s="36">
        <f t="shared" si="12"/>
        <v>25</v>
      </c>
    </row>
    <row r="318" spans="2:20" x14ac:dyDescent="0.2">
      <c r="B318" s="37">
        <v>3020120802</v>
      </c>
      <c r="C318" s="37" t="s">
        <v>378</v>
      </c>
      <c r="D318" s="38">
        <v>41135</v>
      </c>
      <c r="E318" s="39">
        <v>14.5</v>
      </c>
      <c r="G318" s="39">
        <f t="shared" si="14"/>
        <v>4.4196</v>
      </c>
      <c r="H318" s="39">
        <f t="shared" si="11"/>
        <v>38.586031110758313</v>
      </c>
      <c r="J318" s="45">
        <v>0.3</v>
      </c>
      <c r="L318" s="45">
        <f t="shared" si="15"/>
        <v>18.78902678956257</v>
      </c>
      <c r="O318" s="39">
        <v>22.777777777777779</v>
      </c>
      <c r="P318" s="72">
        <v>24.444444444444446</v>
      </c>
      <c r="Q318" s="36" t="s">
        <v>1913</v>
      </c>
      <c r="S318" s="36">
        <v>76</v>
      </c>
      <c r="T318" s="36">
        <f t="shared" si="12"/>
        <v>24.444444444444446</v>
      </c>
    </row>
    <row r="319" spans="2:20" x14ac:dyDescent="0.2">
      <c r="B319" s="37">
        <v>3020120803</v>
      </c>
      <c r="C319" s="37" t="s">
        <v>378</v>
      </c>
      <c r="D319" s="38">
        <v>41142</v>
      </c>
      <c r="E319" s="39">
        <v>15</v>
      </c>
      <c r="G319" s="39">
        <f t="shared" si="14"/>
        <v>4.5720000000000001</v>
      </c>
      <c r="H319" s="39">
        <f t="shared" si="11"/>
        <v>38.097509751111744</v>
      </c>
      <c r="O319" s="39">
        <v>22.777777777777779</v>
      </c>
      <c r="P319" s="72">
        <v>25</v>
      </c>
      <c r="Q319" s="36" t="s">
        <v>1914</v>
      </c>
      <c r="S319" s="36">
        <v>77</v>
      </c>
      <c r="T319" s="36">
        <f t="shared" si="12"/>
        <v>25</v>
      </c>
    </row>
    <row r="320" spans="2:20" x14ac:dyDescent="0.2">
      <c r="B320" s="37">
        <v>3020120804</v>
      </c>
      <c r="C320" s="37" t="s">
        <v>378</v>
      </c>
      <c r="D320" s="38">
        <v>41150</v>
      </c>
      <c r="E320" s="39">
        <v>15</v>
      </c>
      <c r="G320" s="39">
        <f t="shared" si="14"/>
        <v>4.5720000000000001</v>
      </c>
      <c r="H320" s="39">
        <f t="shared" si="11"/>
        <v>38.097509751111744</v>
      </c>
      <c r="J320" s="45">
        <v>0.31</v>
      </c>
      <c r="L320" s="45">
        <f t="shared" si="15"/>
        <v>19.110694951456111</v>
      </c>
      <c r="O320" s="39">
        <v>22.222222222222221</v>
      </c>
      <c r="P320" s="72">
        <v>22.777777777777779</v>
      </c>
      <c r="Q320" s="36" t="s">
        <v>1915</v>
      </c>
      <c r="S320" s="36">
        <v>73</v>
      </c>
      <c r="T320" s="36">
        <f t="shared" si="12"/>
        <v>22.777777777777779</v>
      </c>
    </row>
    <row r="321" spans="2:20" x14ac:dyDescent="0.2">
      <c r="B321" s="37">
        <v>3020120901</v>
      </c>
      <c r="C321" s="37" t="s">
        <v>378</v>
      </c>
      <c r="D321" s="38">
        <v>41159</v>
      </c>
      <c r="E321" s="39">
        <v>14.5</v>
      </c>
      <c r="G321" s="39">
        <f t="shared" si="14"/>
        <v>4.4196</v>
      </c>
      <c r="H321" s="39">
        <f t="shared" si="11"/>
        <v>38.586031110758313</v>
      </c>
      <c r="O321" s="39">
        <v>23.333333333333336</v>
      </c>
      <c r="P321" s="72">
        <v>25.555555555555557</v>
      </c>
      <c r="Q321" s="36" t="s">
        <v>1916</v>
      </c>
      <c r="S321" s="36">
        <v>78</v>
      </c>
      <c r="T321" s="36">
        <f t="shared" si="12"/>
        <v>25.555555555555557</v>
      </c>
    </row>
    <row r="322" spans="2:20" s="40" customFormat="1" x14ac:dyDescent="0.2">
      <c r="B322" s="40">
        <v>3020120902</v>
      </c>
      <c r="C322" s="40" t="s">
        <v>378</v>
      </c>
      <c r="D322" s="41">
        <v>41164</v>
      </c>
      <c r="E322" s="42">
        <v>14.5</v>
      </c>
      <c r="F322" s="42">
        <f>AVERAGE(E308:E320)</f>
        <v>15.846153846153847</v>
      </c>
      <c r="G322" s="42">
        <f t="shared" si="14"/>
        <v>4.4196</v>
      </c>
      <c r="H322" s="42">
        <f t="shared" si="11"/>
        <v>38.586031110758313</v>
      </c>
      <c r="I322" s="42">
        <f>AVERAGE(H308:H320)</f>
        <v>37.330131826247467</v>
      </c>
      <c r="J322" s="44">
        <v>0.18</v>
      </c>
      <c r="K322" s="42">
        <f>AVERAGE(J308:J320)</f>
        <v>0.33571428571428574</v>
      </c>
      <c r="L322" s="44">
        <f t="shared" si="15"/>
        <v>13.777827420418202</v>
      </c>
      <c r="M322" s="42">
        <f>AVERAGE(L308:L320)</f>
        <v>18.208501407527461</v>
      </c>
      <c r="N322" s="44">
        <f>AVERAGE(M322,I322)</f>
        <v>27.769316616887465</v>
      </c>
      <c r="O322" s="42">
        <v>21.111111111111111</v>
      </c>
      <c r="P322" s="335">
        <v>26.111111111111111</v>
      </c>
      <c r="Q322" s="336" t="s">
        <v>1917</v>
      </c>
      <c r="S322" s="336">
        <v>79</v>
      </c>
      <c r="T322" s="336">
        <f t="shared" si="12"/>
        <v>26.111111111111111</v>
      </c>
    </row>
    <row r="323" spans="2:20" x14ac:dyDescent="0.2">
      <c r="B323" s="113">
        <f>IF(MONTH(D323)=MONTH(D322),(B322+1),(30*100000000+(YEAR(D323)*10000)+(MONTH(D323)*100)+1))</f>
        <v>3020130601</v>
      </c>
      <c r="C323" s="37" t="s">
        <v>378</v>
      </c>
      <c r="D323" s="38">
        <v>41436</v>
      </c>
      <c r="E323" s="39">
        <v>17</v>
      </c>
      <c r="G323" s="39">
        <f t="shared" si="14"/>
        <v>5.1816000000000004</v>
      </c>
      <c r="H323" s="39">
        <f t="shared" si="11"/>
        <v>36.293908861144516</v>
      </c>
      <c r="J323" s="325">
        <v>0.62406456045078906</v>
      </c>
      <c r="L323" s="45">
        <f t="shared" si="15"/>
        <v>25.9745707391669</v>
      </c>
      <c r="O323" s="39">
        <v>14.444444444444445</v>
      </c>
      <c r="P323" s="39">
        <v>17.222222222222221</v>
      </c>
      <c r="Q323" s="48" t="s">
        <v>451</v>
      </c>
      <c r="S323" s="39">
        <v>63</v>
      </c>
      <c r="T323" s="36">
        <f t="shared" si="12"/>
        <v>17.222222222222221</v>
      </c>
    </row>
    <row r="324" spans="2:20" x14ac:dyDescent="0.2">
      <c r="B324" s="113">
        <f t="shared" ref="B324:B334" si="16">IF(MONTH(D324)=MONTH(D323),(B323+1),(30*100000000+(YEAR(D324)*10000)+(MONTH(D324)*100)+1))</f>
        <v>3020130602</v>
      </c>
      <c r="C324" s="37" t="s">
        <v>378</v>
      </c>
      <c r="D324" s="38">
        <v>41453</v>
      </c>
      <c r="E324" s="39">
        <v>17.5</v>
      </c>
      <c r="G324" s="39">
        <f t="shared" si="14"/>
        <v>5.3340000000000005</v>
      </c>
      <c r="H324" s="39">
        <f t="shared" si="11"/>
        <v>35.876198454800956</v>
      </c>
      <c r="J324" s="83"/>
      <c r="O324" s="39">
        <v>15.555555555555557</v>
      </c>
      <c r="P324" s="39">
        <v>17.777777777777779</v>
      </c>
      <c r="Q324" s="48" t="s">
        <v>2113</v>
      </c>
      <c r="S324" s="39">
        <v>64</v>
      </c>
      <c r="T324" s="36">
        <f t="shared" si="12"/>
        <v>17.777777777777779</v>
      </c>
    </row>
    <row r="325" spans="2:20" x14ac:dyDescent="0.2">
      <c r="B325" s="113">
        <f t="shared" si="16"/>
        <v>3020130603</v>
      </c>
      <c r="C325" s="37" t="s">
        <v>378</v>
      </c>
      <c r="D325" s="38">
        <v>41450</v>
      </c>
      <c r="E325" s="39">
        <v>17.5</v>
      </c>
      <c r="G325" s="39">
        <f t="shared" si="14"/>
        <v>5.3340000000000005</v>
      </c>
      <c r="H325" s="39">
        <f t="shared" si="11"/>
        <v>35.876198454800956</v>
      </c>
      <c r="J325" s="377">
        <v>1.068166317422746</v>
      </c>
      <c r="L325" s="45">
        <f t="shared" si="15"/>
        <v>31.246905306671742</v>
      </c>
      <c r="O325" s="39">
        <v>16.111111111111111</v>
      </c>
      <c r="P325" s="39">
        <v>25.555555555555557</v>
      </c>
      <c r="Q325" s="48" t="s">
        <v>2114</v>
      </c>
      <c r="S325" s="39">
        <v>78</v>
      </c>
      <c r="T325" s="36">
        <f t="shared" si="12"/>
        <v>25.555555555555557</v>
      </c>
    </row>
    <row r="326" spans="2:20" x14ac:dyDescent="0.2">
      <c r="B326" s="113">
        <f t="shared" si="16"/>
        <v>3020130701</v>
      </c>
      <c r="C326" s="37" t="s">
        <v>378</v>
      </c>
      <c r="D326" s="38">
        <v>41456</v>
      </c>
      <c r="E326" s="39">
        <v>17.5</v>
      </c>
      <c r="G326" s="39">
        <f t="shared" si="14"/>
        <v>5.3340000000000005</v>
      </c>
      <c r="H326" s="39">
        <f t="shared" si="11"/>
        <v>35.876198454800956</v>
      </c>
      <c r="J326" s="83"/>
      <c r="O326" s="39">
        <v>16.666666666666668</v>
      </c>
      <c r="P326" s="39">
        <v>22.777777777777779</v>
      </c>
      <c r="Q326" s="48" t="s">
        <v>2115</v>
      </c>
      <c r="S326" s="39">
        <v>73</v>
      </c>
      <c r="T326" s="36">
        <f t="shared" si="12"/>
        <v>22.777777777777779</v>
      </c>
    </row>
    <row r="327" spans="2:20" x14ac:dyDescent="0.2">
      <c r="B327" s="113">
        <f t="shared" si="16"/>
        <v>3020130702</v>
      </c>
      <c r="C327" s="37" t="s">
        <v>378</v>
      </c>
      <c r="D327" s="38">
        <v>41461</v>
      </c>
      <c r="E327" s="39">
        <v>18</v>
      </c>
      <c r="G327" s="39">
        <f t="shared" si="14"/>
        <v>5.4864000000000006</v>
      </c>
      <c r="H327" s="39">
        <f t="shared" si="11"/>
        <v>35.470256117710861</v>
      </c>
      <c r="J327" s="377">
        <v>1.2902171959087245</v>
      </c>
      <c r="L327" s="45">
        <f t="shared" si="15"/>
        <v>33.099691722332871</v>
      </c>
      <c r="O327" s="39">
        <v>18.333333333333336</v>
      </c>
      <c r="P327" s="39">
        <v>28.888888888888889</v>
      </c>
      <c r="Q327" s="48" t="s">
        <v>2116</v>
      </c>
      <c r="S327" s="39">
        <v>84</v>
      </c>
      <c r="T327" s="36">
        <f t="shared" si="12"/>
        <v>28.888888888888889</v>
      </c>
    </row>
    <row r="328" spans="2:20" x14ac:dyDescent="0.2">
      <c r="B328" s="113">
        <f t="shared" si="16"/>
        <v>3020130703</v>
      </c>
      <c r="C328" s="37" t="s">
        <v>378</v>
      </c>
      <c r="D328" s="38">
        <v>41467</v>
      </c>
      <c r="E328" s="39">
        <v>17.600000000000001</v>
      </c>
      <c r="G328" s="39">
        <f t="shared" si="14"/>
        <v>5.3644800000000004</v>
      </c>
      <c r="H328" s="39">
        <f t="shared" si="11"/>
        <v>35.794089970539027</v>
      </c>
      <c r="J328" s="53"/>
      <c r="O328" s="39">
        <v>18.888888888888889</v>
      </c>
      <c r="P328" s="39">
        <v>22.777777777777779</v>
      </c>
      <c r="Q328" s="48" t="s">
        <v>2117</v>
      </c>
      <c r="S328" s="39">
        <v>73</v>
      </c>
      <c r="T328" s="36">
        <f t="shared" si="12"/>
        <v>22.777777777777779</v>
      </c>
    </row>
    <row r="329" spans="2:20" x14ac:dyDescent="0.2">
      <c r="B329" s="113">
        <f t="shared" si="16"/>
        <v>3020130704</v>
      </c>
      <c r="C329" s="37" t="s">
        <v>378</v>
      </c>
      <c r="D329" s="38">
        <v>41474</v>
      </c>
      <c r="E329" s="39">
        <v>17</v>
      </c>
      <c r="G329" s="39">
        <f t="shared" si="14"/>
        <v>5.1816000000000004</v>
      </c>
      <c r="H329" s="39">
        <f t="shared" si="11"/>
        <v>36.293908861144516</v>
      </c>
      <c r="J329" s="377">
        <v>1.3163408286717808</v>
      </c>
      <c r="L329" s="45">
        <f t="shared" si="15"/>
        <v>33.296335277570954</v>
      </c>
      <c r="O329" s="39">
        <v>20.555555555555557</v>
      </c>
      <c r="P329" s="39">
        <v>28.888888888888889</v>
      </c>
      <c r="Q329" s="48" t="s">
        <v>2118</v>
      </c>
      <c r="S329" s="39">
        <v>84</v>
      </c>
      <c r="T329" s="36">
        <f t="shared" si="12"/>
        <v>28.888888888888889</v>
      </c>
    </row>
    <row r="330" spans="2:20" x14ac:dyDescent="0.2">
      <c r="B330" s="113">
        <f t="shared" si="16"/>
        <v>3020130705</v>
      </c>
      <c r="C330" s="37" t="s">
        <v>378</v>
      </c>
      <c r="D330" s="38">
        <v>41481</v>
      </c>
      <c r="E330" s="39">
        <v>17</v>
      </c>
      <c r="G330" s="39">
        <f t="shared" si="14"/>
        <v>5.1816000000000004</v>
      </c>
      <c r="H330" s="39">
        <f t="shared" si="11"/>
        <v>36.293908861144516</v>
      </c>
      <c r="J330" s="53"/>
      <c r="O330" s="39">
        <v>20</v>
      </c>
      <c r="P330" s="39">
        <v>24.444444444444446</v>
      </c>
      <c r="Q330" s="48" t="s">
        <v>2119</v>
      </c>
      <c r="S330" s="39">
        <v>76</v>
      </c>
      <c r="T330" s="36">
        <f t="shared" si="12"/>
        <v>24.444444444444446</v>
      </c>
    </row>
    <row r="331" spans="2:20" x14ac:dyDescent="0.2">
      <c r="B331" s="113">
        <f t="shared" si="16"/>
        <v>3020130801</v>
      </c>
      <c r="C331" s="37" t="s">
        <v>378</v>
      </c>
      <c r="D331" s="38">
        <v>41491</v>
      </c>
      <c r="E331" s="39">
        <v>16.600000000000001</v>
      </c>
      <c r="G331" s="39">
        <f t="shared" si="14"/>
        <v>5.0596800000000011</v>
      </c>
      <c r="H331" s="39">
        <f t="shared" si="11"/>
        <v>36.637020308821008</v>
      </c>
      <c r="J331" s="377">
        <v>0.25833370176800113</v>
      </c>
      <c r="L331" s="45">
        <f t="shared" si="15"/>
        <v>17.322134470306821</v>
      </c>
      <c r="O331" s="39">
        <v>20.555555555555557</v>
      </c>
      <c r="P331" s="39">
        <v>22.777777777777779</v>
      </c>
      <c r="Q331" s="48" t="s">
        <v>2120</v>
      </c>
      <c r="S331" s="39">
        <v>73</v>
      </c>
      <c r="T331" s="36">
        <f t="shared" si="12"/>
        <v>22.777777777777779</v>
      </c>
    </row>
    <row r="332" spans="2:20" x14ac:dyDescent="0.2">
      <c r="B332" s="113">
        <f t="shared" si="16"/>
        <v>3020130802</v>
      </c>
      <c r="C332" s="37" t="s">
        <v>378</v>
      </c>
      <c r="D332" s="38">
        <v>41508</v>
      </c>
      <c r="E332" s="39">
        <v>16.600000000000001</v>
      </c>
      <c r="G332" s="39">
        <f t="shared" si="14"/>
        <v>5.0596800000000011</v>
      </c>
      <c r="H332" s="39">
        <f t="shared" si="11"/>
        <v>36.637020308821008</v>
      </c>
      <c r="J332" s="53"/>
      <c r="O332" s="39">
        <v>21.111111111111111</v>
      </c>
      <c r="P332" s="39">
        <v>23.888888888888889</v>
      </c>
      <c r="Q332" s="48" t="s">
        <v>2121</v>
      </c>
      <c r="S332" s="39">
        <v>75</v>
      </c>
      <c r="T332" s="36">
        <f t="shared" si="12"/>
        <v>23.888888888888889</v>
      </c>
    </row>
    <row r="333" spans="2:20" x14ac:dyDescent="0.2">
      <c r="B333" s="113">
        <f t="shared" si="16"/>
        <v>3020130803</v>
      </c>
      <c r="C333" s="37" t="s">
        <v>378</v>
      </c>
      <c r="D333" s="38">
        <v>41505</v>
      </c>
      <c r="E333" s="39">
        <v>16</v>
      </c>
      <c r="G333" s="39">
        <f t="shared" si="14"/>
        <v>4.8768000000000002</v>
      </c>
      <c r="H333" s="39">
        <f t="shared" si="11"/>
        <v>37.167509661519347</v>
      </c>
      <c r="J333" s="377">
        <v>1.072520256216589</v>
      </c>
      <c r="L333" s="45">
        <f t="shared" si="15"/>
        <v>31.286810446443326</v>
      </c>
      <c r="O333" s="39">
        <v>22.777777777777779</v>
      </c>
      <c r="P333" s="39">
        <v>24.444444444444446</v>
      </c>
      <c r="Q333" s="48" t="s">
        <v>2122</v>
      </c>
      <c r="S333" s="39">
        <v>76</v>
      </c>
      <c r="T333" s="36">
        <f t="shared" si="12"/>
        <v>24.444444444444446</v>
      </c>
    </row>
    <row r="334" spans="2:20" x14ac:dyDescent="0.2">
      <c r="B334" s="113">
        <f t="shared" si="16"/>
        <v>3020130804</v>
      </c>
      <c r="C334" s="37" t="s">
        <v>378</v>
      </c>
      <c r="D334" s="38">
        <v>41514</v>
      </c>
      <c r="E334" s="39">
        <v>16</v>
      </c>
      <c r="G334" s="39">
        <f t="shared" si="14"/>
        <v>4.8768000000000002</v>
      </c>
      <c r="H334" s="39">
        <f t="shared" si="11"/>
        <v>37.167509661519347</v>
      </c>
      <c r="J334" s="53"/>
      <c r="O334" s="39">
        <v>22.777777777777779</v>
      </c>
      <c r="P334" s="39">
        <v>26.666666666666668</v>
      </c>
      <c r="Q334" s="48" t="s">
        <v>2123</v>
      </c>
      <c r="S334" s="39">
        <v>80</v>
      </c>
      <c r="T334" s="36">
        <f t="shared" si="12"/>
        <v>26.666666666666668</v>
      </c>
    </row>
    <row r="335" spans="2:20" x14ac:dyDescent="0.2">
      <c r="B335" s="113">
        <f>IF(MONTH(D335)=MONTH(D334),(B334+1),(30*100000000+(YEAR(D335)*10000)+(MONTH(D335)*100)+1))</f>
        <v>3020130901</v>
      </c>
      <c r="C335" s="37" t="s">
        <v>378</v>
      </c>
      <c r="D335" s="38">
        <v>41526</v>
      </c>
      <c r="E335" s="39">
        <v>16</v>
      </c>
      <c r="F335" s="39">
        <f>AVERAGE(E323:E329,E331:E334)</f>
        <v>17.027272727272727</v>
      </c>
      <c r="G335" s="39">
        <f t="shared" si="14"/>
        <v>4.8768000000000002</v>
      </c>
      <c r="H335" s="39">
        <f t="shared" si="11"/>
        <v>37.167509661519347</v>
      </c>
      <c r="I335" s="39">
        <f>AVERAGE(H323:H329,H331:H334)</f>
        <v>36.280892646874776</v>
      </c>
      <c r="J335" s="377">
        <v>1.1160596441550159</v>
      </c>
      <c r="K335" s="39">
        <f>AVERAGE(J323:J333)</f>
        <v>0.93827381007310517</v>
      </c>
      <c r="L335" s="45">
        <f t="shared" si="15"/>
        <v>31.677180252791832</v>
      </c>
      <c r="M335" s="39">
        <f>AVERAGE(L323:L335)</f>
        <v>29.129089745040634</v>
      </c>
      <c r="N335" s="45">
        <f>AVERAGE(M335,I335)</f>
        <v>32.704991195957703</v>
      </c>
      <c r="O335" s="39">
        <v>23.888888888888889</v>
      </c>
      <c r="P335" s="39">
        <v>28.888888888888889</v>
      </c>
      <c r="Q335" s="48" t="s">
        <v>2124</v>
      </c>
      <c r="S335" s="39">
        <v>84</v>
      </c>
      <c r="T335" s="36">
        <f t="shared" si="12"/>
        <v>28.888888888888889</v>
      </c>
    </row>
    <row r="336" spans="2:20" x14ac:dyDescent="0.2">
      <c r="B336" s="37">
        <v>3020140601</v>
      </c>
      <c r="C336" s="37" t="s">
        <v>378</v>
      </c>
      <c r="D336" s="38">
        <v>41806</v>
      </c>
      <c r="E336" s="39">
        <v>17</v>
      </c>
      <c r="G336" s="39">
        <f t="shared" si="14"/>
        <v>5.1816000000000004</v>
      </c>
      <c r="H336" s="39">
        <f t="shared" si="11"/>
        <v>36.293908861144516</v>
      </c>
      <c r="O336" s="39">
        <v>18</v>
      </c>
      <c r="P336" s="63">
        <v>18.333333333333332</v>
      </c>
      <c r="Q336" s="48" t="s">
        <v>2562</v>
      </c>
    </row>
    <row r="337" spans="2:17" x14ac:dyDescent="0.2">
      <c r="B337" s="37">
        <v>3020140602</v>
      </c>
      <c r="C337" s="37" t="s">
        <v>378</v>
      </c>
      <c r="D337" s="38">
        <v>41813</v>
      </c>
      <c r="E337" s="39">
        <v>17</v>
      </c>
      <c r="G337" s="39">
        <f t="shared" si="14"/>
        <v>5.1816000000000004</v>
      </c>
      <c r="H337" s="39">
        <f t="shared" si="11"/>
        <v>36.293908861144516</v>
      </c>
      <c r="O337" s="39">
        <v>19</v>
      </c>
      <c r="P337" s="63">
        <v>18.888888888888889</v>
      </c>
      <c r="Q337" s="48" t="s">
        <v>2563</v>
      </c>
    </row>
    <row r="338" spans="2:17" x14ac:dyDescent="0.2">
      <c r="B338" s="37">
        <v>3021040701</v>
      </c>
      <c r="C338" s="37" t="s">
        <v>378</v>
      </c>
      <c r="D338" s="38">
        <v>41821</v>
      </c>
      <c r="E338" s="39">
        <v>17</v>
      </c>
      <c r="G338" s="39">
        <f t="shared" si="14"/>
        <v>5.1816000000000004</v>
      </c>
      <c r="H338" s="39">
        <f t="shared" si="11"/>
        <v>36.293908861144516</v>
      </c>
      <c r="O338" s="39">
        <v>19</v>
      </c>
      <c r="P338" s="63">
        <v>17.222222222222221</v>
      </c>
      <c r="Q338" s="48" t="s">
        <v>2564</v>
      </c>
    </row>
    <row r="339" spans="2:17" x14ac:dyDescent="0.2">
      <c r="B339" s="36">
        <v>3020130702</v>
      </c>
      <c r="C339" s="37" t="s">
        <v>378</v>
      </c>
      <c r="D339" s="38">
        <v>41829</v>
      </c>
      <c r="E339" s="39">
        <v>17</v>
      </c>
      <c r="G339" s="39">
        <f t="shared" si="14"/>
        <v>5.1816000000000004</v>
      </c>
      <c r="H339" s="39">
        <f t="shared" si="11"/>
        <v>36.293908861144516</v>
      </c>
      <c r="O339" s="39">
        <v>20</v>
      </c>
      <c r="P339" s="63">
        <v>22.777777777777779</v>
      </c>
      <c r="Q339" s="48" t="s">
        <v>1597</v>
      </c>
    </row>
    <row r="340" spans="2:17" x14ac:dyDescent="0.2">
      <c r="B340" s="36">
        <v>3020130703</v>
      </c>
      <c r="C340" s="37" t="s">
        <v>378</v>
      </c>
      <c r="D340" s="38">
        <v>41835</v>
      </c>
      <c r="E340" s="39">
        <v>17</v>
      </c>
      <c r="G340" s="39">
        <f t="shared" si="14"/>
        <v>5.1816000000000004</v>
      </c>
      <c r="H340" s="39">
        <f t="shared" si="11"/>
        <v>36.293908861144516</v>
      </c>
      <c r="O340" s="39">
        <v>20</v>
      </c>
      <c r="P340" s="63">
        <v>20</v>
      </c>
      <c r="Q340" s="48" t="s">
        <v>2565</v>
      </c>
    </row>
    <row r="341" spans="2:17" x14ac:dyDescent="0.2">
      <c r="B341" s="36">
        <v>3020140704</v>
      </c>
      <c r="C341" s="37" t="s">
        <v>378</v>
      </c>
      <c r="D341" s="38">
        <v>41843</v>
      </c>
      <c r="E341" s="39">
        <v>16</v>
      </c>
      <c r="G341" s="39">
        <f t="shared" si="14"/>
        <v>4.8768000000000002</v>
      </c>
      <c r="H341" s="39">
        <f t="shared" si="11"/>
        <v>37.167509661519347</v>
      </c>
      <c r="O341" s="39">
        <v>20</v>
      </c>
      <c r="P341" s="63">
        <v>22.777777777777779</v>
      </c>
      <c r="Q341" s="48" t="s">
        <v>2566</v>
      </c>
    </row>
    <row r="342" spans="2:17" x14ac:dyDescent="0.2">
      <c r="B342" s="36">
        <v>3020140801</v>
      </c>
      <c r="C342" s="37" t="s">
        <v>378</v>
      </c>
      <c r="D342" s="38">
        <v>41855</v>
      </c>
      <c r="E342" s="39">
        <v>16</v>
      </c>
      <c r="G342" s="39">
        <f t="shared" si="14"/>
        <v>4.8768000000000002</v>
      </c>
      <c r="H342" s="39">
        <f t="shared" si="11"/>
        <v>37.167509661519347</v>
      </c>
      <c r="O342" s="39">
        <v>20</v>
      </c>
      <c r="P342" s="63">
        <v>21.111111111111111</v>
      </c>
      <c r="Q342" s="48" t="s">
        <v>2567</v>
      </c>
    </row>
    <row r="343" spans="2:17" x14ac:dyDescent="0.2">
      <c r="B343" s="36">
        <v>3020140802</v>
      </c>
      <c r="C343" s="37" t="s">
        <v>378</v>
      </c>
      <c r="D343" s="38">
        <v>41862</v>
      </c>
      <c r="E343" s="39">
        <v>15</v>
      </c>
      <c r="G343" s="39">
        <f t="shared" si="14"/>
        <v>4.5720000000000001</v>
      </c>
      <c r="H343" s="39">
        <f t="shared" si="11"/>
        <v>38.097509751111744</v>
      </c>
      <c r="O343" s="39">
        <v>20</v>
      </c>
      <c r="P343" s="63">
        <v>22.222222222222221</v>
      </c>
      <c r="Q343" s="48" t="s">
        <v>451</v>
      </c>
    </row>
    <row r="344" spans="2:17" x14ac:dyDescent="0.2">
      <c r="B344" s="36">
        <v>3020140803</v>
      </c>
      <c r="C344" s="37" t="s">
        <v>378</v>
      </c>
      <c r="D344" s="38">
        <v>41869</v>
      </c>
      <c r="E344" s="39">
        <v>15</v>
      </c>
      <c r="G344" s="39">
        <f t="shared" si="14"/>
        <v>4.5720000000000001</v>
      </c>
      <c r="H344" s="39">
        <f t="shared" si="11"/>
        <v>38.097509751111744</v>
      </c>
      <c r="O344" s="39">
        <v>20</v>
      </c>
      <c r="P344" s="63">
        <v>21.111111111111111</v>
      </c>
      <c r="Q344" s="48" t="s">
        <v>2568</v>
      </c>
    </row>
    <row r="345" spans="2:17" x14ac:dyDescent="0.2">
      <c r="B345" s="36">
        <v>3020140901</v>
      </c>
      <c r="C345" s="37" t="s">
        <v>378</v>
      </c>
      <c r="D345" s="38">
        <v>41890</v>
      </c>
      <c r="E345" s="39">
        <v>15</v>
      </c>
      <c r="G345" s="39">
        <f t="shared" si="14"/>
        <v>4.5720000000000001</v>
      </c>
      <c r="H345" s="39">
        <f t="shared" si="11"/>
        <v>38.097509751111744</v>
      </c>
      <c r="O345" s="39">
        <v>20</v>
      </c>
      <c r="P345" s="63">
        <v>22.222222222222221</v>
      </c>
      <c r="Q345" s="48" t="s">
        <v>1530</v>
      </c>
    </row>
    <row r="346" spans="2:17" x14ac:dyDescent="0.2">
      <c r="B346" s="36">
        <v>3021040902</v>
      </c>
      <c r="C346" s="37" t="s">
        <v>378</v>
      </c>
      <c r="D346" s="38">
        <v>41897</v>
      </c>
      <c r="E346" s="39">
        <v>15</v>
      </c>
      <c r="G346" s="39">
        <f t="shared" si="14"/>
        <v>4.5720000000000001</v>
      </c>
      <c r="H346" s="39">
        <f t="shared" si="11"/>
        <v>38.097509751111744</v>
      </c>
      <c r="I346" s="39">
        <f>AVERAGE(H336:H346)</f>
        <v>37.108600239382561</v>
      </c>
      <c r="O346" s="39">
        <v>20</v>
      </c>
      <c r="P346" s="63">
        <v>20</v>
      </c>
      <c r="Q346" s="48" t="s">
        <v>388</v>
      </c>
    </row>
    <row r="347" spans="2:17" x14ac:dyDescent="0.2">
      <c r="B347" s="36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9"/>
  <sheetViews>
    <sheetView workbookViewId="0">
      <pane xSplit="3" ySplit="1" topLeftCell="D47" activePane="bottomRight" state="frozen"/>
      <selection pane="topRight" activeCell="D1" sqref="D1"/>
      <selection pane="bottomLeft" activeCell="A2" sqref="A2"/>
      <selection pane="bottomRight" activeCell="I60" sqref="I60:M69"/>
    </sheetView>
  </sheetViews>
  <sheetFormatPr defaultRowHeight="12.75" x14ac:dyDescent="0.2"/>
  <cols>
    <col min="1" max="1" width="12" style="37" bestFit="1" customWidth="1"/>
    <col min="2" max="2" width="15" style="37" customWidth="1"/>
    <col min="3" max="3" width="10.140625" style="37" bestFit="1" customWidth="1"/>
    <col min="4" max="8" width="9.140625" style="39"/>
    <col min="9" max="9" width="9.140625" style="45"/>
    <col min="10" max="10" width="9.140625" style="39"/>
    <col min="11" max="13" width="9.140625" style="45"/>
    <col min="14" max="14" width="15" style="39" bestFit="1" customWidth="1"/>
    <col min="15" max="15" width="11.85546875" style="37" customWidth="1"/>
    <col min="16" max="16" width="39.140625" style="37" customWidth="1"/>
    <col min="17" max="16384" width="9.140625" style="37"/>
  </cols>
  <sheetData>
    <row r="1" spans="1:20" s="67" customFormat="1" x14ac:dyDescent="0.2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9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7" t="s">
        <v>269</v>
      </c>
      <c r="P1" s="67" t="s">
        <v>264</v>
      </c>
      <c r="Q1" s="67" t="s">
        <v>294</v>
      </c>
      <c r="R1" s="67" t="s">
        <v>2030</v>
      </c>
      <c r="S1" s="67" t="s">
        <v>295</v>
      </c>
      <c r="T1" s="67" t="s">
        <v>2037</v>
      </c>
    </row>
    <row r="2" spans="1:20" x14ac:dyDescent="0.2">
      <c r="A2" s="37">
        <v>7119860601</v>
      </c>
      <c r="B2" s="37" t="s">
        <v>239</v>
      </c>
      <c r="C2" s="38">
        <v>31570</v>
      </c>
      <c r="D2" s="39">
        <v>10</v>
      </c>
      <c r="F2" s="39">
        <f t="shared" ref="F2:F69" si="0">D2*0.3048</f>
        <v>3.048</v>
      </c>
      <c r="G2" s="39">
        <f t="shared" ref="G2:G69" si="1" xml:space="preserve"> 60-(14.41*(LN(F2)))</f>
        <v>43.940261958950401</v>
      </c>
      <c r="I2" s="39"/>
      <c r="K2" s="37"/>
      <c r="L2" s="37"/>
      <c r="M2" s="37"/>
      <c r="N2" s="37"/>
      <c r="P2" s="37" t="s">
        <v>1929</v>
      </c>
      <c r="Q2" s="37">
        <v>1986</v>
      </c>
      <c r="R2" s="118">
        <v>10.923076923076923</v>
      </c>
      <c r="S2" s="118">
        <v>42.684176624737418</v>
      </c>
      <c r="T2" s="117"/>
    </row>
    <row r="3" spans="1:20" x14ac:dyDescent="0.2">
      <c r="A3" s="37">
        <v>7119860602</v>
      </c>
      <c r="B3" s="37" t="s">
        <v>239</v>
      </c>
      <c r="C3" s="38">
        <v>31576</v>
      </c>
      <c r="D3" s="39">
        <v>10.5</v>
      </c>
      <c r="F3" s="39">
        <f t="shared" si="0"/>
        <v>3.2004000000000001</v>
      </c>
      <c r="G3" s="39">
        <f t="shared" si="1"/>
        <v>43.237195693268887</v>
      </c>
      <c r="I3" s="39"/>
      <c r="K3" s="37"/>
      <c r="L3" s="37"/>
      <c r="M3" s="37"/>
      <c r="N3" s="37"/>
      <c r="P3" s="37" t="s">
        <v>1929</v>
      </c>
      <c r="Q3" s="37">
        <v>1987</v>
      </c>
      <c r="R3" s="39"/>
      <c r="S3" s="39"/>
      <c r="T3" s="39"/>
    </row>
    <row r="4" spans="1:20" x14ac:dyDescent="0.2">
      <c r="A4" s="37">
        <v>7119860603</v>
      </c>
      <c r="B4" s="37" t="s">
        <v>239</v>
      </c>
      <c r="C4" s="38">
        <v>31584</v>
      </c>
      <c r="D4" s="39">
        <v>10</v>
      </c>
      <c r="F4" s="39">
        <f t="shared" si="0"/>
        <v>3.048</v>
      </c>
      <c r="G4" s="39">
        <f t="shared" si="1"/>
        <v>43.940261958950401</v>
      </c>
      <c r="I4" s="39"/>
      <c r="K4" s="37"/>
      <c r="L4" s="37"/>
      <c r="M4" s="37"/>
      <c r="N4" s="37"/>
      <c r="P4" s="37" t="s">
        <v>1929</v>
      </c>
      <c r="Q4" s="37">
        <v>1988</v>
      </c>
      <c r="R4" s="39"/>
      <c r="S4" s="39"/>
      <c r="T4" s="39"/>
    </row>
    <row r="5" spans="1:20" x14ac:dyDescent="0.2">
      <c r="A5" s="37">
        <v>7119860604</v>
      </c>
      <c r="B5" s="37" t="s">
        <v>239</v>
      </c>
      <c r="C5" s="38">
        <v>31592</v>
      </c>
      <c r="D5" s="39">
        <v>10.5</v>
      </c>
      <c r="F5" s="39">
        <f t="shared" si="0"/>
        <v>3.2004000000000001</v>
      </c>
      <c r="G5" s="39">
        <f t="shared" si="1"/>
        <v>43.237195693268887</v>
      </c>
      <c r="I5" s="39"/>
      <c r="K5" s="37"/>
      <c r="L5" s="37"/>
      <c r="M5" s="37"/>
      <c r="N5" s="37"/>
      <c r="P5" s="37" t="s">
        <v>1929</v>
      </c>
      <c r="Q5" s="79">
        <v>1989</v>
      </c>
      <c r="R5" s="39"/>
      <c r="S5" s="39"/>
      <c r="T5" s="39"/>
    </row>
    <row r="6" spans="1:20" x14ac:dyDescent="0.2">
      <c r="A6" s="37">
        <v>7119860701</v>
      </c>
      <c r="B6" s="37" t="s">
        <v>239</v>
      </c>
      <c r="C6" s="38">
        <v>31598</v>
      </c>
      <c r="D6" s="39">
        <v>11</v>
      </c>
      <c r="F6" s="39">
        <f t="shared" si="0"/>
        <v>3.3528000000000002</v>
      </c>
      <c r="G6" s="39">
        <f t="shared" si="1"/>
        <v>42.566842267970074</v>
      </c>
      <c r="I6" s="39"/>
      <c r="K6" s="37"/>
      <c r="L6" s="37"/>
      <c r="M6" s="37"/>
      <c r="N6" s="37"/>
      <c r="P6" s="37" t="s">
        <v>1929</v>
      </c>
      <c r="Q6" s="79">
        <v>1990</v>
      </c>
      <c r="R6" s="39"/>
      <c r="S6" s="39"/>
      <c r="T6" s="39"/>
    </row>
    <row r="7" spans="1:20" x14ac:dyDescent="0.2">
      <c r="A7" s="37">
        <v>7119860702</v>
      </c>
      <c r="B7" s="37" t="s">
        <v>239</v>
      </c>
      <c r="C7" s="38">
        <v>31604</v>
      </c>
      <c r="D7" s="39">
        <v>11</v>
      </c>
      <c r="F7" s="39">
        <f t="shared" si="0"/>
        <v>3.3528000000000002</v>
      </c>
      <c r="G7" s="39">
        <f t="shared" si="1"/>
        <v>42.566842267970074</v>
      </c>
      <c r="I7" s="39"/>
      <c r="K7" s="37"/>
      <c r="L7" s="37"/>
      <c r="M7" s="37"/>
      <c r="N7" s="37"/>
      <c r="P7" s="37" t="s">
        <v>1929</v>
      </c>
      <c r="Q7" s="79">
        <v>1991</v>
      </c>
      <c r="R7" s="39"/>
      <c r="S7" s="39"/>
      <c r="T7" s="39"/>
    </row>
    <row r="8" spans="1:20" x14ac:dyDescent="0.2">
      <c r="A8" s="37">
        <v>7119860703</v>
      </c>
      <c r="B8" s="37" t="s">
        <v>239</v>
      </c>
      <c r="C8" s="38">
        <v>31612</v>
      </c>
      <c r="D8" s="39">
        <v>11</v>
      </c>
      <c r="F8" s="39">
        <f t="shared" si="0"/>
        <v>3.3528000000000002</v>
      </c>
      <c r="G8" s="39">
        <f t="shared" si="1"/>
        <v>42.566842267970074</v>
      </c>
      <c r="I8" s="39"/>
      <c r="K8" s="37"/>
      <c r="L8" s="37"/>
      <c r="M8" s="37"/>
      <c r="N8" s="37"/>
      <c r="P8" s="37" t="s">
        <v>1929</v>
      </c>
      <c r="Q8" s="79">
        <v>1992</v>
      </c>
      <c r="R8" s="39"/>
      <c r="S8" s="39"/>
      <c r="T8" s="39"/>
    </row>
    <row r="9" spans="1:20" x14ac:dyDescent="0.2">
      <c r="A9" s="37">
        <v>7119860704</v>
      </c>
      <c r="B9" s="37" t="s">
        <v>239</v>
      </c>
      <c r="C9" s="38">
        <v>31620</v>
      </c>
      <c r="D9" s="39">
        <v>11.5</v>
      </c>
      <c r="F9" s="39">
        <f t="shared" si="0"/>
        <v>3.5052000000000003</v>
      </c>
      <c r="G9" s="39">
        <f t="shared" si="1"/>
        <v>41.926292369324358</v>
      </c>
      <c r="I9" s="39"/>
      <c r="K9" s="37"/>
      <c r="L9" s="37"/>
      <c r="M9" s="37"/>
      <c r="N9" s="37"/>
      <c r="P9" s="37" t="s">
        <v>1929</v>
      </c>
      <c r="Q9" s="79">
        <v>1993</v>
      </c>
      <c r="R9" s="39"/>
      <c r="S9" s="39"/>
      <c r="T9" s="39"/>
    </row>
    <row r="10" spans="1:20" x14ac:dyDescent="0.2">
      <c r="A10" s="37">
        <v>7119860801</v>
      </c>
      <c r="B10" s="37" t="s">
        <v>239</v>
      </c>
      <c r="C10" s="38">
        <v>31626</v>
      </c>
      <c r="D10" s="39">
        <v>11.5</v>
      </c>
      <c r="F10" s="39">
        <f t="shared" si="0"/>
        <v>3.5052000000000003</v>
      </c>
      <c r="G10" s="39">
        <f t="shared" si="1"/>
        <v>41.926292369324358</v>
      </c>
      <c r="I10" s="39"/>
      <c r="K10" s="37"/>
      <c r="L10" s="37"/>
      <c r="M10" s="37"/>
      <c r="N10" s="37"/>
      <c r="P10" s="37" t="s">
        <v>1929</v>
      </c>
      <c r="Q10" s="79">
        <v>1994</v>
      </c>
      <c r="R10" s="39"/>
      <c r="S10" s="39"/>
      <c r="T10" s="39"/>
    </row>
    <row r="11" spans="1:20" x14ac:dyDescent="0.2">
      <c r="A11" s="37">
        <v>7119860802</v>
      </c>
      <c r="B11" s="37" t="s">
        <v>239</v>
      </c>
      <c r="C11" s="38">
        <v>31633</v>
      </c>
      <c r="D11" s="39">
        <v>11</v>
      </c>
      <c r="F11" s="39">
        <f t="shared" si="0"/>
        <v>3.3528000000000002</v>
      </c>
      <c r="G11" s="39">
        <f t="shared" si="1"/>
        <v>42.566842267970074</v>
      </c>
      <c r="I11" s="39"/>
      <c r="K11" s="37"/>
      <c r="L11" s="37"/>
      <c r="M11" s="37"/>
      <c r="N11" s="37"/>
      <c r="P11" s="37" t="s">
        <v>1929</v>
      </c>
      <c r="Q11" s="79">
        <v>1995</v>
      </c>
      <c r="R11" s="39"/>
      <c r="S11" s="39"/>
      <c r="T11" s="39"/>
    </row>
    <row r="12" spans="1:20" x14ac:dyDescent="0.2">
      <c r="A12" s="37">
        <v>7119860803</v>
      </c>
      <c r="B12" s="37" t="s">
        <v>239</v>
      </c>
      <c r="C12" s="38">
        <v>31640</v>
      </c>
      <c r="D12" s="39">
        <v>11.5</v>
      </c>
      <c r="F12" s="39">
        <f t="shared" si="0"/>
        <v>3.5052000000000003</v>
      </c>
      <c r="G12" s="39">
        <f t="shared" si="1"/>
        <v>41.926292369324358</v>
      </c>
      <c r="I12" s="39"/>
      <c r="K12" s="37"/>
      <c r="L12" s="37"/>
      <c r="M12" s="37"/>
      <c r="N12" s="37"/>
      <c r="P12" s="37" t="s">
        <v>1929</v>
      </c>
      <c r="Q12" s="79">
        <v>1996</v>
      </c>
      <c r="R12" s="39"/>
      <c r="S12" s="39"/>
      <c r="T12" s="39"/>
    </row>
    <row r="13" spans="1:20" x14ac:dyDescent="0.2">
      <c r="A13" s="37">
        <v>7119860804</v>
      </c>
      <c r="B13" s="37" t="s">
        <v>239</v>
      </c>
      <c r="C13" s="38">
        <v>31646</v>
      </c>
      <c r="D13" s="39">
        <v>11</v>
      </c>
      <c r="F13" s="39">
        <f t="shared" si="0"/>
        <v>3.3528000000000002</v>
      </c>
      <c r="G13" s="39">
        <f t="shared" si="1"/>
        <v>42.566842267970074</v>
      </c>
      <c r="I13" s="39"/>
      <c r="K13" s="37"/>
      <c r="L13" s="37"/>
      <c r="M13" s="37"/>
      <c r="N13" s="37"/>
      <c r="P13" s="37" t="s">
        <v>1929</v>
      </c>
      <c r="Q13" s="79">
        <v>1997</v>
      </c>
      <c r="R13" s="39"/>
      <c r="S13" s="39"/>
      <c r="T13" s="39"/>
    </row>
    <row r="14" spans="1:20" x14ac:dyDescent="0.2">
      <c r="A14" s="37">
        <v>7119860805</v>
      </c>
      <c r="B14" s="37" t="s">
        <v>239</v>
      </c>
      <c r="C14" s="38">
        <v>31654</v>
      </c>
      <c r="D14" s="39">
        <v>11.5</v>
      </c>
      <c r="F14" s="39">
        <f t="shared" si="0"/>
        <v>3.5052000000000003</v>
      </c>
      <c r="G14" s="39">
        <f t="shared" si="1"/>
        <v>41.926292369324358</v>
      </c>
      <c r="I14" s="39"/>
      <c r="K14" s="37"/>
      <c r="L14" s="37"/>
      <c r="M14" s="37"/>
      <c r="N14" s="37"/>
      <c r="P14" s="37" t="s">
        <v>1929</v>
      </c>
      <c r="Q14" s="79">
        <v>1998</v>
      </c>
      <c r="R14" s="39"/>
      <c r="S14" s="39"/>
      <c r="T14" s="39"/>
    </row>
    <row r="15" spans="1:20" x14ac:dyDescent="0.2">
      <c r="A15" s="37">
        <v>7119860901</v>
      </c>
      <c r="B15" s="37" t="s">
        <v>239</v>
      </c>
      <c r="C15" s="38">
        <v>31663</v>
      </c>
      <c r="D15" s="39">
        <v>11</v>
      </c>
      <c r="F15" s="39">
        <f t="shared" si="0"/>
        <v>3.3528000000000002</v>
      </c>
      <c r="G15" s="39">
        <f t="shared" si="1"/>
        <v>42.566842267970074</v>
      </c>
      <c r="I15" s="39"/>
      <c r="K15" s="37"/>
      <c r="L15" s="37"/>
      <c r="M15" s="37"/>
      <c r="N15" s="37"/>
      <c r="P15" s="37" t="s">
        <v>1929</v>
      </c>
      <c r="Q15" s="79">
        <v>1999</v>
      </c>
      <c r="R15" s="39"/>
      <c r="S15" s="39"/>
      <c r="T15" s="39"/>
    </row>
    <row r="16" spans="1:20" x14ac:dyDescent="0.2">
      <c r="A16" s="37">
        <v>7119860902</v>
      </c>
      <c r="B16" s="37" t="s">
        <v>239</v>
      </c>
      <c r="C16" s="38">
        <v>31670</v>
      </c>
      <c r="D16" s="39">
        <v>11.5</v>
      </c>
      <c r="F16" s="39">
        <f t="shared" si="0"/>
        <v>3.5052000000000003</v>
      </c>
      <c r="G16" s="39">
        <f t="shared" si="1"/>
        <v>41.926292369324358</v>
      </c>
      <c r="I16" s="39"/>
      <c r="K16" s="37"/>
      <c r="L16" s="37"/>
      <c r="M16" s="37"/>
      <c r="N16" s="37"/>
      <c r="P16" s="37" t="s">
        <v>1929</v>
      </c>
      <c r="Q16" s="79">
        <v>2000</v>
      </c>
      <c r="R16" s="39"/>
      <c r="S16" s="39"/>
      <c r="T16" s="39"/>
    </row>
    <row r="17" spans="1:20" x14ac:dyDescent="0.2">
      <c r="A17" s="37">
        <v>7119860903</v>
      </c>
      <c r="B17" s="37" t="s">
        <v>239</v>
      </c>
      <c r="C17" s="38">
        <v>31676</v>
      </c>
      <c r="D17" s="39">
        <v>11.5</v>
      </c>
      <c r="F17" s="39">
        <f t="shared" si="0"/>
        <v>3.5052000000000003</v>
      </c>
      <c r="G17" s="39">
        <f t="shared" si="1"/>
        <v>41.926292369324358</v>
      </c>
      <c r="I17" s="39"/>
      <c r="K17" s="37"/>
      <c r="L17" s="37"/>
      <c r="M17" s="37"/>
      <c r="N17" s="37"/>
      <c r="P17" s="37" t="s">
        <v>1929</v>
      </c>
      <c r="Q17" s="79">
        <v>2001</v>
      </c>
      <c r="R17" s="39"/>
      <c r="S17" s="39"/>
      <c r="T17" s="39"/>
    </row>
    <row r="18" spans="1:20" x14ac:dyDescent="0.2">
      <c r="A18" s="37">
        <v>7119860904</v>
      </c>
      <c r="B18" s="37" t="s">
        <v>239</v>
      </c>
      <c r="C18" s="38">
        <v>31682</v>
      </c>
      <c r="D18" s="39">
        <v>11</v>
      </c>
      <c r="E18" s="39">
        <f>AVERAGE(D2:D14)</f>
        <v>10.923076923076923</v>
      </c>
      <c r="F18" s="39">
        <f t="shared" si="0"/>
        <v>3.3528000000000002</v>
      </c>
      <c r="G18" s="39">
        <f t="shared" si="1"/>
        <v>42.566842267970074</v>
      </c>
      <c r="H18" s="39">
        <f>AVERAGE(G2:G14)</f>
        <v>42.684176624737418</v>
      </c>
      <c r="I18" s="39"/>
      <c r="K18" s="37"/>
      <c r="L18" s="37"/>
      <c r="M18" s="37"/>
      <c r="N18" s="37"/>
      <c r="P18" s="37" t="s">
        <v>1929</v>
      </c>
      <c r="Q18" s="79">
        <v>2002</v>
      </c>
      <c r="R18" s="72"/>
      <c r="S18" s="72"/>
      <c r="T18" s="72"/>
    </row>
    <row r="19" spans="1:20" x14ac:dyDescent="0.2">
      <c r="A19" s="37">
        <v>7119970601</v>
      </c>
      <c r="B19" s="37" t="s">
        <v>239</v>
      </c>
      <c r="C19" s="38">
        <v>35589</v>
      </c>
      <c r="D19" s="39">
        <v>17</v>
      </c>
      <c r="F19" s="39">
        <f t="shared" si="0"/>
        <v>5.1816000000000004</v>
      </c>
      <c r="G19" s="39">
        <f t="shared" si="1"/>
        <v>36.293908861144516</v>
      </c>
      <c r="I19" s="39"/>
      <c r="K19" s="37"/>
      <c r="L19" s="37"/>
      <c r="M19" s="37"/>
      <c r="N19" s="37"/>
      <c r="P19" s="37" t="s">
        <v>1929</v>
      </c>
      <c r="Q19" s="79">
        <v>2003</v>
      </c>
      <c r="R19" s="39"/>
      <c r="S19" s="39"/>
      <c r="T19" s="39"/>
    </row>
    <row r="20" spans="1:20" x14ac:dyDescent="0.2">
      <c r="A20" s="37">
        <v>7119970602</v>
      </c>
      <c r="B20" s="37" t="s">
        <v>239</v>
      </c>
      <c r="C20" s="38">
        <v>35604</v>
      </c>
      <c r="D20" s="39">
        <v>12</v>
      </c>
      <c r="F20" s="39">
        <f t="shared" si="0"/>
        <v>3.6576000000000004</v>
      </c>
      <c r="G20" s="39">
        <f t="shared" si="1"/>
        <v>41.313008325549511</v>
      </c>
      <c r="I20" s="39"/>
      <c r="K20" s="37"/>
      <c r="L20" s="37"/>
      <c r="M20" s="37"/>
      <c r="N20" s="37"/>
      <c r="P20" s="37" t="s">
        <v>1929</v>
      </c>
      <c r="Q20" s="79">
        <v>2004</v>
      </c>
      <c r="R20" s="39"/>
      <c r="S20" s="39"/>
      <c r="T20" s="39"/>
    </row>
    <row r="21" spans="1:20" x14ac:dyDescent="0.2">
      <c r="A21" s="37">
        <v>7119970701</v>
      </c>
      <c r="B21" s="37" t="s">
        <v>239</v>
      </c>
      <c r="C21" s="38">
        <v>35621</v>
      </c>
      <c r="D21" s="39">
        <v>12</v>
      </c>
      <c r="F21" s="39">
        <f t="shared" si="0"/>
        <v>3.6576000000000004</v>
      </c>
      <c r="G21" s="39">
        <f t="shared" si="1"/>
        <v>41.313008325549511</v>
      </c>
      <c r="I21" s="39"/>
      <c r="K21" s="37"/>
      <c r="L21" s="37"/>
      <c r="M21" s="37"/>
      <c r="N21" s="37"/>
      <c r="P21" s="37" t="s">
        <v>1929</v>
      </c>
      <c r="Q21" s="79">
        <v>2005</v>
      </c>
      <c r="R21" s="39"/>
      <c r="S21" s="39"/>
      <c r="T21" s="39"/>
    </row>
    <row r="22" spans="1:20" x14ac:dyDescent="0.2">
      <c r="A22" s="37">
        <v>7120020601</v>
      </c>
      <c r="B22" s="37" t="s">
        <v>239</v>
      </c>
      <c r="C22" s="38">
        <v>37437</v>
      </c>
      <c r="D22" s="39">
        <v>17</v>
      </c>
      <c r="F22" s="39">
        <f t="shared" si="0"/>
        <v>5.1816000000000004</v>
      </c>
      <c r="G22" s="39">
        <f t="shared" si="1"/>
        <v>36.293908861144516</v>
      </c>
      <c r="I22" s="39"/>
      <c r="K22" s="37"/>
      <c r="L22" s="37"/>
      <c r="M22" s="37"/>
      <c r="N22" s="37"/>
      <c r="P22" s="37" t="s">
        <v>1929</v>
      </c>
      <c r="Q22" s="79">
        <v>2006</v>
      </c>
      <c r="R22" s="39"/>
      <c r="S22" s="39"/>
      <c r="T22" s="39"/>
    </row>
    <row r="23" spans="1:20" x14ac:dyDescent="0.2">
      <c r="A23" s="37">
        <v>7120020701</v>
      </c>
      <c r="B23" s="37" t="s">
        <v>239</v>
      </c>
      <c r="C23" s="38">
        <v>37446</v>
      </c>
      <c r="D23" s="39">
        <v>17</v>
      </c>
      <c r="F23" s="39">
        <f t="shared" si="0"/>
        <v>5.1816000000000004</v>
      </c>
      <c r="G23" s="39">
        <f t="shared" si="1"/>
        <v>36.293908861144516</v>
      </c>
      <c r="I23" s="39"/>
      <c r="K23" s="37"/>
      <c r="L23" s="37"/>
      <c r="M23" s="37"/>
      <c r="N23" s="37"/>
      <c r="P23" s="37" t="s">
        <v>1929</v>
      </c>
      <c r="Q23" s="79">
        <v>2007</v>
      </c>
      <c r="R23" s="39"/>
      <c r="S23" s="39"/>
      <c r="T23" s="39"/>
    </row>
    <row r="24" spans="1:20" x14ac:dyDescent="0.2">
      <c r="A24" s="37">
        <v>7120020702</v>
      </c>
      <c r="B24" s="37" t="s">
        <v>239</v>
      </c>
      <c r="C24" s="38">
        <v>37453</v>
      </c>
      <c r="D24" s="39">
        <v>17</v>
      </c>
      <c r="F24" s="39">
        <f t="shared" si="0"/>
        <v>5.1816000000000004</v>
      </c>
      <c r="G24" s="39">
        <f t="shared" si="1"/>
        <v>36.293908861144516</v>
      </c>
      <c r="I24" s="39"/>
      <c r="K24" s="37"/>
      <c r="L24" s="37"/>
      <c r="M24" s="37"/>
      <c r="N24" s="37"/>
      <c r="P24" s="37" t="s">
        <v>1929</v>
      </c>
      <c r="Q24" s="79">
        <v>2008</v>
      </c>
      <c r="R24" s="39"/>
      <c r="S24" s="39"/>
      <c r="T24" s="39"/>
    </row>
    <row r="25" spans="1:20" x14ac:dyDescent="0.2">
      <c r="A25" s="37">
        <v>7120020801</v>
      </c>
      <c r="B25" s="37" t="s">
        <v>239</v>
      </c>
      <c r="C25" s="38">
        <v>37470</v>
      </c>
      <c r="D25" s="39">
        <v>16.5</v>
      </c>
      <c r="F25" s="39">
        <f t="shared" si="0"/>
        <v>5.0292000000000003</v>
      </c>
      <c r="G25" s="39">
        <f t="shared" si="1"/>
        <v>36.724090060131431</v>
      </c>
      <c r="I25" s="39"/>
      <c r="K25" s="37"/>
      <c r="L25" s="37"/>
      <c r="M25" s="37"/>
      <c r="N25" s="37"/>
      <c r="P25" s="37" t="s">
        <v>1929</v>
      </c>
      <c r="Q25" s="85">
        <v>2009</v>
      </c>
      <c r="R25" s="39"/>
      <c r="S25" s="38"/>
      <c r="T25" s="39"/>
    </row>
    <row r="26" spans="1:20" x14ac:dyDescent="0.2">
      <c r="A26" s="37">
        <v>7120020802</v>
      </c>
      <c r="B26" s="37" t="s">
        <v>239</v>
      </c>
      <c r="C26" s="38">
        <v>37476</v>
      </c>
      <c r="D26" s="39">
        <v>16</v>
      </c>
      <c r="F26" s="39">
        <f t="shared" si="0"/>
        <v>4.8768000000000002</v>
      </c>
      <c r="G26" s="39">
        <f t="shared" si="1"/>
        <v>37.167509661519347</v>
      </c>
      <c r="I26" s="39"/>
      <c r="K26" s="37"/>
      <c r="L26" s="37"/>
      <c r="M26" s="37"/>
      <c r="N26" s="37"/>
      <c r="P26" s="37" t="s">
        <v>1929</v>
      </c>
      <c r="Q26" s="85">
        <v>2010</v>
      </c>
      <c r="R26" s="39"/>
      <c r="S26" s="39"/>
      <c r="T26" s="39"/>
    </row>
    <row r="27" spans="1:20" x14ac:dyDescent="0.2">
      <c r="A27" s="37">
        <v>7120020803</v>
      </c>
      <c r="B27" s="37" t="s">
        <v>239</v>
      </c>
      <c r="C27" s="38">
        <v>37483</v>
      </c>
      <c r="D27" s="39">
        <v>13.5</v>
      </c>
      <c r="F27" s="39">
        <f t="shared" si="0"/>
        <v>4.1147999999999998</v>
      </c>
      <c r="G27" s="39">
        <f t="shared" si="1"/>
        <v>39.615754781741025</v>
      </c>
      <c r="I27" s="39"/>
      <c r="K27" s="37"/>
      <c r="L27" s="37"/>
      <c r="M27" s="37"/>
      <c r="N27" s="37"/>
      <c r="P27" s="37" t="s">
        <v>1929</v>
      </c>
      <c r="Q27" s="85">
        <v>2011</v>
      </c>
      <c r="R27" s="39"/>
      <c r="S27" s="39"/>
      <c r="T27" s="39"/>
    </row>
    <row r="28" spans="1:20" x14ac:dyDescent="0.2">
      <c r="A28" s="37">
        <v>7120020804</v>
      </c>
      <c r="B28" s="37" t="s">
        <v>239</v>
      </c>
      <c r="C28" s="38">
        <v>37493</v>
      </c>
      <c r="D28" s="39">
        <v>12.5</v>
      </c>
      <c r="F28" s="39">
        <f t="shared" si="0"/>
        <v>3.81</v>
      </c>
      <c r="G28" s="39">
        <f t="shared" si="1"/>
        <v>40.724763384512634</v>
      </c>
      <c r="I28" s="39"/>
      <c r="K28" s="37"/>
      <c r="L28" s="37"/>
      <c r="M28" s="37"/>
      <c r="N28" s="37"/>
      <c r="P28" s="37" t="s">
        <v>1929</v>
      </c>
      <c r="Q28" s="85">
        <v>2012</v>
      </c>
      <c r="R28" s="119">
        <v>14.307692307692308</v>
      </c>
      <c r="S28" s="119">
        <v>38.962287729730114</v>
      </c>
      <c r="T28" s="119">
        <v>0.17499999999999996</v>
      </c>
    </row>
    <row r="29" spans="1:20" x14ac:dyDescent="0.2">
      <c r="A29" s="37">
        <v>7120020805</v>
      </c>
      <c r="B29" s="37" t="s">
        <v>239</v>
      </c>
      <c r="C29" s="38">
        <v>37498</v>
      </c>
      <c r="D29" s="39">
        <v>12.5</v>
      </c>
      <c r="F29" s="39">
        <f t="shared" si="0"/>
        <v>3.81</v>
      </c>
      <c r="G29" s="39">
        <f t="shared" si="1"/>
        <v>40.724763384512634</v>
      </c>
      <c r="I29" s="39"/>
      <c r="K29" s="37"/>
      <c r="L29" s="37"/>
      <c r="M29" s="37"/>
      <c r="N29" s="37"/>
      <c r="P29" s="37" t="s">
        <v>1929</v>
      </c>
      <c r="Q29" s="85">
        <v>2013</v>
      </c>
      <c r="R29" s="39">
        <v>16.714285714285715</v>
      </c>
      <c r="S29" s="39">
        <v>36.587392923278408</v>
      </c>
      <c r="T29" s="39">
        <v>0.12626422502143872</v>
      </c>
    </row>
    <row r="30" spans="1:20" x14ac:dyDescent="0.2">
      <c r="A30" s="37">
        <v>7120020901</v>
      </c>
      <c r="B30" s="37" t="s">
        <v>239</v>
      </c>
      <c r="C30" s="38">
        <v>37512</v>
      </c>
      <c r="D30" s="39">
        <v>12</v>
      </c>
      <c r="F30" s="39">
        <f t="shared" si="0"/>
        <v>3.6576000000000004</v>
      </c>
      <c r="G30" s="39">
        <f t="shared" si="1"/>
        <v>41.313008325549511</v>
      </c>
      <c r="K30" s="73"/>
      <c r="O30" s="72"/>
    </row>
    <row r="31" spans="1:20" x14ac:dyDescent="0.2">
      <c r="A31" s="37">
        <v>7120120601</v>
      </c>
      <c r="B31" s="37" t="s">
        <v>1930</v>
      </c>
      <c r="C31" s="38">
        <v>41065</v>
      </c>
      <c r="D31" s="39">
        <v>14</v>
      </c>
      <c r="F31" s="39">
        <f t="shared" si="0"/>
        <v>4.2671999999999999</v>
      </c>
      <c r="G31" s="39">
        <f t="shared" si="1"/>
        <v>39.091697029238723</v>
      </c>
      <c r="I31" s="45">
        <v>0.02</v>
      </c>
      <c r="K31" s="73">
        <f>(9.81*(LN(I31)))+30.6</f>
        <v>-7.776945683250112</v>
      </c>
      <c r="N31" s="39">
        <v>15</v>
      </c>
      <c r="O31" s="72">
        <v>16.666666666666668</v>
      </c>
      <c r="P31" s="36" t="s">
        <v>1931</v>
      </c>
      <c r="Q31" s="36"/>
      <c r="R31" s="36"/>
    </row>
    <row r="32" spans="1:20" x14ac:dyDescent="0.2">
      <c r="A32" s="37">
        <v>7120120602</v>
      </c>
      <c r="B32" s="37" t="s">
        <v>1930</v>
      </c>
      <c r="C32" s="38">
        <v>41072</v>
      </c>
      <c r="D32" s="39">
        <v>14</v>
      </c>
      <c r="F32" s="39">
        <f t="shared" si="0"/>
        <v>4.2671999999999999</v>
      </c>
      <c r="G32" s="39">
        <f t="shared" si="1"/>
        <v>39.091697029238723</v>
      </c>
      <c r="K32" s="73"/>
      <c r="N32" s="39">
        <v>19</v>
      </c>
      <c r="O32" s="72">
        <v>16.666666666666668</v>
      </c>
      <c r="P32" s="36" t="s">
        <v>1932</v>
      </c>
      <c r="Q32" s="36"/>
      <c r="R32" s="36"/>
    </row>
    <row r="33" spans="1:18" x14ac:dyDescent="0.2">
      <c r="A33" s="37">
        <v>7120120603</v>
      </c>
      <c r="B33" s="37" t="s">
        <v>1930</v>
      </c>
      <c r="C33" s="38">
        <v>41079</v>
      </c>
      <c r="D33" s="39">
        <v>13</v>
      </c>
      <c r="F33" s="39">
        <f t="shared" si="0"/>
        <v>3.9624000000000001</v>
      </c>
      <c r="G33" s="39">
        <f t="shared" si="1"/>
        <v>40.159592907973853</v>
      </c>
      <c r="I33" s="45">
        <v>0.03</v>
      </c>
      <c r="K33" s="73">
        <f>(9.81*(LN(I33)))+30.6</f>
        <v>-3.7993329727090241</v>
      </c>
      <c r="N33" s="39">
        <v>19</v>
      </c>
      <c r="O33" s="72">
        <v>23.888888888888889</v>
      </c>
      <c r="P33" s="36" t="s">
        <v>1933</v>
      </c>
      <c r="Q33" s="36"/>
      <c r="R33" s="36"/>
    </row>
    <row r="34" spans="1:18" x14ac:dyDescent="0.2">
      <c r="A34" s="37">
        <v>7120120604</v>
      </c>
      <c r="B34" s="37" t="s">
        <v>1930</v>
      </c>
      <c r="C34" s="38">
        <v>41087</v>
      </c>
      <c r="D34" s="39">
        <v>20</v>
      </c>
      <c r="F34" s="39">
        <f t="shared" si="0"/>
        <v>6.0960000000000001</v>
      </c>
      <c r="G34" s="39">
        <f t="shared" si="1"/>
        <v>33.952011087081587</v>
      </c>
      <c r="K34" s="37"/>
      <c r="N34" s="39">
        <v>20</v>
      </c>
      <c r="O34" s="72">
        <v>17.777777777777779</v>
      </c>
      <c r="P34" s="36" t="s">
        <v>1934</v>
      </c>
      <c r="Q34" s="36"/>
      <c r="R34" s="36"/>
    </row>
    <row r="35" spans="1:18" x14ac:dyDescent="0.2">
      <c r="A35" s="37">
        <v>7120120701</v>
      </c>
      <c r="B35" s="37" t="s">
        <v>1930</v>
      </c>
      <c r="C35" s="38">
        <v>41095</v>
      </c>
      <c r="D35" s="39">
        <v>16</v>
      </c>
      <c r="F35" s="39">
        <f t="shared" si="0"/>
        <v>4.8768000000000002</v>
      </c>
      <c r="G35" s="39">
        <f t="shared" si="1"/>
        <v>37.167509661519347</v>
      </c>
      <c r="I35" s="45">
        <v>0.24</v>
      </c>
      <c r="K35" s="73">
        <f>(9.81*(LN(I35)))+30.6</f>
        <v>16.599988551170171</v>
      </c>
      <c r="N35" s="39">
        <v>25</v>
      </c>
      <c r="O35" s="72">
        <v>29.444444444444443</v>
      </c>
      <c r="P35" s="36" t="s">
        <v>1935</v>
      </c>
      <c r="Q35" s="36"/>
      <c r="R35" s="36"/>
    </row>
    <row r="36" spans="1:18" x14ac:dyDescent="0.2">
      <c r="A36" s="37">
        <v>7120120702</v>
      </c>
      <c r="B36" s="37" t="s">
        <v>1930</v>
      </c>
      <c r="C36" s="38">
        <v>41100</v>
      </c>
      <c r="D36" s="39">
        <v>19</v>
      </c>
      <c r="F36" s="39">
        <f t="shared" si="0"/>
        <v>5.7911999999999999</v>
      </c>
      <c r="G36" s="39">
        <f t="shared" si="1"/>
        <v>34.691147459206192</v>
      </c>
      <c r="K36" s="73"/>
      <c r="N36" s="39">
        <v>25</v>
      </c>
      <c r="O36" s="72">
        <v>26.111111111111111</v>
      </c>
      <c r="P36" s="36" t="s">
        <v>1936</v>
      </c>
      <c r="Q36" s="36"/>
      <c r="R36" s="36"/>
    </row>
    <row r="37" spans="1:18" x14ac:dyDescent="0.2">
      <c r="A37" s="37">
        <v>7120120703</v>
      </c>
      <c r="B37" s="37" t="s">
        <v>1930</v>
      </c>
      <c r="C37" s="38">
        <v>41107</v>
      </c>
      <c r="D37" s="39">
        <v>13</v>
      </c>
      <c r="F37" s="39">
        <f t="shared" si="0"/>
        <v>3.9624000000000001</v>
      </c>
      <c r="G37" s="39">
        <f t="shared" si="1"/>
        <v>40.159592907973853</v>
      </c>
      <c r="I37" s="45">
        <v>0.3</v>
      </c>
      <c r="K37" s="73">
        <f>(9.81*(LN(I37)))+30.6</f>
        <v>18.78902678956257</v>
      </c>
      <c r="N37" s="39">
        <v>25</v>
      </c>
      <c r="O37" s="72">
        <v>27.222222222222221</v>
      </c>
      <c r="P37" s="36" t="s">
        <v>1937</v>
      </c>
      <c r="Q37" s="36"/>
      <c r="R37" s="36"/>
    </row>
    <row r="38" spans="1:18" x14ac:dyDescent="0.2">
      <c r="A38" s="37">
        <v>7120120704</v>
      </c>
      <c r="B38" s="37" t="s">
        <v>1930</v>
      </c>
      <c r="C38" s="38">
        <v>41116</v>
      </c>
      <c r="D38" s="39">
        <v>14</v>
      </c>
      <c r="F38" s="39">
        <f t="shared" si="0"/>
        <v>4.2671999999999999</v>
      </c>
      <c r="G38" s="39">
        <f t="shared" si="1"/>
        <v>39.091697029238723</v>
      </c>
      <c r="K38" s="73"/>
      <c r="N38" s="39">
        <v>25</v>
      </c>
      <c r="O38" s="72">
        <v>20</v>
      </c>
      <c r="P38" s="36" t="s">
        <v>1938</v>
      </c>
      <c r="Q38" s="36"/>
      <c r="R38" s="36"/>
    </row>
    <row r="39" spans="1:18" x14ac:dyDescent="0.2">
      <c r="A39" s="37">
        <v>7120120705</v>
      </c>
      <c r="B39" s="37" t="s">
        <v>1930</v>
      </c>
      <c r="C39" s="38">
        <v>41121</v>
      </c>
      <c r="D39" s="39">
        <v>12</v>
      </c>
      <c r="F39" s="39">
        <f t="shared" si="0"/>
        <v>3.6576000000000004</v>
      </c>
      <c r="G39" s="39">
        <f t="shared" si="1"/>
        <v>41.313008325549511</v>
      </c>
      <c r="I39" s="45">
        <v>0.3</v>
      </c>
      <c r="K39" s="73">
        <f>(9.81*(LN(I39)))+30.6</f>
        <v>18.78902678956257</v>
      </c>
      <c r="N39" s="39">
        <v>24</v>
      </c>
      <c r="O39" s="72">
        <v>22.222222222222221</v>
      </c>
      <c r="P39" s="36" t="s">
        <v>1939</v>
      </c>
      <c r="Q39" s="36"/>
      <c r="R39" s="36"/>
    </row>
    <row r="40" spans="1:18" x14ac:dyDescent="0.2">
      <c r="A40" s="37">
        <v>7120120801</v>
      </c>
      <c r="B40" s="37" t="s">
        <v>1930</v>
      </c>
      <c r="C40" s="38">
        <v>41128</v>
      </c>
      <c r="D40" s="39">
        <v>12</v>
      </c>
      <c r="F40" s="39">
        <f t="shared" si="0"/>
        <v>3.6576000000000004</v>
      </c>
      <c r="G40" s="39">
        <f t="shared" si="1"/>
        <v>41.313008325549511</v>
      </c>
      <c r="K40" s="73"/>
      <c r="N40" s="39">
        <v>23</v>
      </c>
      <c r="O40" s="72">
        <v>28.888888888888889</v>
      </c>
      <c r="P40" s="36" t="s">
        <v>1940</v>
      </c>
      <c r="Q40" s="36"/>
      <c r="R40" s="36"/>
    </row>
    <row r="41" spans="1:18" x14ac:dyDescent="0.2">
      <c r="A41" s="37">
        <v>7120120802</v>
      </c>
      <c r="B41" s="37" t="s">
        <v>1930</v>
      </c>
      <c r="C41" s="38">
        <v>41136</v>
      </c>
      <c r="D41" s="39">
        <v>13</v>
      </c>
      <c r="F41" s="39">
        <f t="shared" si="0"/>
        <v>3.9624000000000001</v>
      </c>
      <c r="G41" s="39">
        <f t="shared" si="1"/>
        <v>40.159592907973853</v>
      </c>
      <c r="K41" s="73"/>
      <c r="N41" s="39">
        <v>22</v>
      </c>
      <c r="O41" s="72">
        <v>25.555555555555554</v>
      </c>
      <c r="P41" s="36" t="s">
        <v>1941</v>
      </c>
      <c r="Q41" s="36"/>
      <c r="R41" s="36"/>
    </row>
    <row r="42" spans="1:18" x14ac:dyDescent="0.2">
      <c r="A42" s="37">
        <v>7120120803</v>
      </c>
      <c r="B42" s="37" t="s">
        <v>1930</v>
      </c>
      <c r="C42" s="38">
        <v>41142</v>
      </c>
      <c r="D42" s="39">
        <v>13</v>
      </c>
      <c r="F42" s="39">
        <f t="shared" si="0"/>
        <v>3.9624000000000001</v>
      </c>
      <c r="G42" s="39">
        <f t="shared" si="1"/>
        <v>40.159592907973853</v>
      </c>
      <c r="I42" s="45">
        <v>0.16</v>
      </c>
      <c r="K42" s="73">
        <f>(9.81*(LN(I42)))+30.6</f>
        <v>12.622375840629076</v>
      </c>
      <c r="N42" s="39">
        <v>20</v>
      </c>
      <c r="O42" s="72">
        <v>23.888888888888889</v>
      </c>
      <c r="P42" s="36" t="s">
        <v>1942</v>
      </c>
      <c r="Q42" s="36"/>
      <c r="R42" s="36"/>
    </row>
    <row r="43" spans="1:18" s="40" customFormat="1" x14ac:dyDescent="0.2">
      <c r="A43" s="40">
        <v>7120120804</v>
      </c>
      <c r="B43" s="40" t="s">
        <v>1930</v>
      </c>
      <c r="C43" s="41">
        <v>41149</v>
      </c>
      <c r="D43" s="42">
        <v>13</v>
      </c>
      <c r="E43" s="42">
        <f>AVERAGE(D31:D43)</f>
        <v>14.307692307692308</v>
      </c>
      <c r="F43" s="42">
        <f t="shared" si="0"/>
        <v>3.9624000000000001</v>
      </c>
      <c r="G43" s="42">
        <f t="shared" si="1"/>
        <v>40.159592907973853</v>
      </c>
      <c r="H43" s="42">
        <f>AVERAGE(G31:G43)</f>
        <v>38.962287729730114</v>
      </c>
      <c r="I43" s="44"/>
      <c r="J43" s="42">
        <f>AVERAGE(I31:I43)</f>
        <v>0.17499999999999996</v>
      </c>
      <c r="K43" s="44"/>
      <c r="L43" s="42">
        <f>AVERAGE(K31:K43)</f>
        <v>9.2040232191608755</v>
      </c>
      <c r="M43" s="44">
        <f>AVERAGE(L43,H43)</f>
        <v>24.083155474445494</v>
      </c>
      <c r="N43" s="42">
        <v>20</v>
      </c>
      <c r="O43" s="335">
        <v>21.111111111111111</v>
      </c>
      <c r="P43" s="336" t="s">
        <v>1943</v>
      </c>
      <c r="Q43" s="336"/>
      <c r="R43" s="336"/>
    </row>
    <row r="44" spans="1:18" x14ac:dyDescent="0.2">
      <c r="A44" s="113">
        <f>IF(MONTH(C44)=MONTH(C43),(A43+1),(71*100000000+(YEAR(C44)*10000)+(MONTH(C44)*100)+1))</f>
        <v>7120130601</v>
      </c>
      <c r="B44" s="48" t="s">
        <v>1930</v>
      </c>
      <c r="C44" s="38">
        <v>41426</v>
      </c>
      <c r="D44" s="39">
        <v>19</v>
      </c>
      <c r="F44" s="39">
        <f t="shared" si="0"/>
        <v>5.7911999999999999</v>
      </c>
      <c r="G44" s="39">
        <f t="shared" si="1"/>
        <v>34.691147459206192</v>
      </c>
      <c r="N44" s="39">
        <v>13</v>
      </c>
      <c r="O44" s="337">
        <v>26</v>
      </c>
      <c r="P44" s="48" t="s">
        <v>2092</v>
      </c>
    </row>
    <row r="45" spans="1:18" x14ac:dyDescent="0.2">
      <c r="A45" s="113">
        <f t="shared" ref="A45:A58" si="2">IF(MONTH(C45)=MONTH(C44),(A44+1),(71*100000000+(YEAR(C45)*10000)+(MONTH(C45)*100)+1))</f>
        <v>7120130602</v>
      </c>
      <c r="B45" s="48" t="s">
        <v>1930</v>
      </c>
      <c r="C45" s="38">
        <v>41432</v>
      </c>
      <c r="D45" s="39">
        <v>19</v>
      </c>
      <c r="F45" s="39">
        <f t="shared" si="0"/>
        <v>5.7911999999999999</v>
      </c>
      <c r="G45" s="39">
        <f t="shared" si="1"/>
        <v>34.691147459206192</v>
      </c>
      <c r="I45" s="115">
        <v>1.161050345024724E-2</v>
      </c>
      <c r="K45" s="73">
        <f>(9.81*(LN(I45)))+30.6</f>
        <v>-13.111840634179352</v>
      </c>
      <c r="N45" s="39">
        <v>14</v>
      </c>
      <c r="O45" s="337">
        <v>21</v>
      </c>
      <c r="P45" s="48" t="s">
        <v>2093</v>
      </c>
    </row>
    <row r="46" spans="1:18" x14ac:dyDescent="0.2">
      <c r="A46" s="113">
        <f t="shared" si="2"/>
        <v>7120130603</v>
      </c>
      <c r="B46" s="48" t="s">
        <v>1930</v>
      </c>
      <c r="C46" s="38">
        <v>41441</v>
      </c>
      <c r="D46" s="39">
        <v>17</v>
      </c>
      <c r="F46" s="39">
        <f t="shared" si="0"/>
        <v>5.1816000000000004</v>
      </c>
      <c r="G46" s="39">
        <f t="shared" si="1"/>
        <v>36.293908861144516</v>
      </c>
      <c r="N46" s="39">
        <v>17</v>
      </c>
      <c r="O46" s="337">
        <v>25</v>
      </c>
      <c r="P46" s="48" t="s">
        <v>2094</v>
      </c>
    </row>
    <row r="47" spans="1:18" x14ac:dyDescent="0.2">
      <c r="A47" s="113">
        <f t="shared" si="2"/>
        <v>7120130604</v>
      </c>
      <c r="B47" s="48" t="s">
        <v>1930</v>
      </c>
      <c r="C47" s="38">
        <v>41448</v>
      </c>
      <c r="D47" s="39">
        <v>16</v>
      </c>
      <c r="F47" s="39">
        <f t="shared" si="0"/>
        <v>4.8768000000000002</v>
      </c>
      <c r="G47" s="39">
        <f t="shared" si="1"/>
        <v>37.167509661519347</v>
      </c>
      <c r="N47" s="39">
        <v>18</v>
      </c>
      <c r="O47" s="337">
        <v>26</v>
      </c>
      <c r="P47" s="48" t="s">
        <v>422</v>
      </c>
    </row>
    <row r="48" spans="1:18" x14ac:dyDescent="0.2">
      <c r="A48" s="113">
        <f t="shared" si="2"/>
        <v>7120130605</v>
      </c>
      <c r="B48" s="48" t="s">
        <v>1930</v>
      </c>
      <c r="C48" s="38">
        <v>41455</v>
      </c>
      <c r="D48" s="39">
        <v>15</v>
      </c>
      <c r="F48" s="39">
        <f t="shared" si="0"/>
        <v>4.5720000000000001</v>
      </c>
      <c r="G48" s="39">
        <f t="shared" si="1"/>
        <v>38.097509751111744</v>
      </c>
      <c r="I48" s="325">
        <v>0.23511269486750661</v>
      </c>
      <c r="K48" s="73">
        <f>(9.81*(LN(I48)))+30.6</f>
        <v>16.398157890571156</v>
      </c>
      <c r="N48" s="39">
        <v>19</v>
      </c>
      <c r="O48" s="337">
        <v>24</v>
      </c>
      <c r="P48" s="48" t="s">
        <v>2095</v>
      </c>
    </row>
    <row r="49" spans="1:16" x14ac:dyDescent="0.2">
      <c r="A49" s="113">
        <f t="shared" si="2"/>
        <v>7120130701</v>
      </c>
      <c r="B49" s="48" t="s">
        <v>1930</v>
      </c>
      <c r="C49" s="38">
        <v>41462</v>
      </c>
      <c r="D49" s="39">
        <v>15</v>
      </c>
      <c r="F49" s="39">
        <f t="shared" si="0"/>
        <v>4.5720000000000001</v>
      </c>
      <c r="G49" s="39">
        <f t="shared" si="1"/>
        <v>38.097509751111744</v>
      </c>
      <c r="N49" s="39">
        <v>20</v>
      </c>
      <c r="O49" s="337">
        <v>28</v>
      </c>
      <c r="P49" s="48" t="s">
        <v>2096</v>
      </c>
    </row>
    <row r="50" spans="1:16" x14ac:dyDescent="0.2">
      <c r="A50" s="113">
        <f t="shared" si="2"/>
        <v>7120130702</v>
      </c>
      <c r="B50" s="48" t="s">
        <v>1930</v>
      </c>
      <c r="C50" s="38">
        <v>41456</v>
      </c>
      <c r="D50" s="39">
        <v>16</v>
      </c>
      <c r="F50" s="39">
        <f t="shared" si="0"/>
        <v>4.8768000000000002</v>
      </c>
      <c r="G50" s="39">
        <f t="shared" si="1"/>
        <v>37.167509661519347</v>
      </c>
      <c r="I50" s="325">
        <v>3.4831510350741716E-2</v>
      </c>
      <c r="K50" s="73">
        <f>(9.81*(LN(I50)))+30.6</f>
        <v>-2.3344540823451894</v>
      </c>
      <c r="N50" s="39">
        <v>20</v>
      </c>
      <c r="O50" s="337">
        <v>18</v>
      </c>
      <c r="P50" s="48" t="s">
        <v>2097</v>
      </c>
    </row>
    <row r="51" spans="1:16" x14ac:dyDescent="0.2">
      <c r="A51" s="113">
        <f t="shared" si="2"/>
        <v>7120130703</v>
      </c>
      <c r="B51" s="48" t="s">
        <v>1930</v>
      </c>
      <c r="C51" s="38">
        <v>41475</v>
      </c>
      <c r="D51" s="39">
        <v>15</v>
      </c>
      <c r="F51" s="39">
        <f t="shared" si="0"/>
        <v>4.5720000000000001</v>
      </c>
      <c r="G51" s="39">
        <f t="shared" si="1"/>
        <v>38.097509751111744</v>
      </c>
      <c r="N51" s="39">
        <v>25</v>
      </c>
      <c r="O51" s="337">
        <v>24</v>
      </c>
      <c r="P51" s="48" t="s">
        <v>2098</v>
      </c>
    </row>
    <row r="52" spans="1:16" x14ac:dyDescent="0.2">
      <c r="A52" s="113">
        <f t="shared" si="2"/>
        <v>7120130704</v>
      </c>
      <c r="B52" s="48" t="s">
        <v>1930</v>
      </c>
      <c r="C52" s="38">
        <v>41482</v>
      </c>
      <c r="D52" s="39">
        <v>15</v>
      </c>
      <c r="F52" s="39">
        <f t="shared" si="0"/>
        <v>4.5720000000000001</v>
      </c>
      <c r="G52" s="39">
        <f t="shared" si="1"/>
        <v>38.097509751111744</v>
      </c>
      <c r="I52" s="325">
        <v>8.1273524151730669E-2</v>
      </c>
      <c r="K52" s="73">
        <f>(9.81*(LN(I52)))+30.6</f>
        <v>5.9775379280532768</v>
      </c>
      <c r="N52" s="39">
        <v>20</v>
      </c>
      <c r="O52" s="337">
        <v>16</v>
      </c>
      <c r="P52" s="48" t="s">
        <v>2099</v>
      </c>
    </row>
    <row r="53" spans="1:16" x14ac:dyDescent="0.2">
      <c r="A53" s="113">
        <f t="shared" si="2"/>
        <v>7120130801</v>
      </c>
      <c r="B53" s="48" t="s">
        <v>1930</v>
      </c>
      <c r="C53" s="38">
        <v>41490</v>
      </c>
      <c r="D53" s="39">
        <v>17</v>
      </c>
      <c r="F53" s="39">
        <f t="shared" si="0"/>
        <v>5.1816000000000004</v>
      </c>
      <c r="G53" s="39">
        <f t="shared" si="1"/>
        <v>36.293908861144516</v>
      </c>
      <c r="N53" s="39">
        <v>20</v>
      </c>
      <c r="O53" s="337">
        <v>20</v>
      </c>
      <c r="P53" s="48" t="s">
        <v>2100</v>
      </c>
    </row>
    <row r="54" spans="1:16" x14ac:dyDescent="0.2">
      <c r="A54" s="113">
        <f t="shared" si="2"/>
        <v>7120130802</v>
      </c>
      <c r="B54" s="48" t="s">
        <v>1930</v>
      </c>
      <c r="C54" s="38">
        <v>41497</v>
      </c>
      <c r="D54" s="39">
        <v>18</v>
      </c>
      <c r="F54" s="39">
        <f t="shared" si="0"/>
        <v>5.4864000000000006</v>
      </c>
      <c r="G54" s="39">
        <f t="shared" si="1"/>
        <v>35.470256117710861</v>
      </c>
      <c r="I54" s="325">
        <v>0.37153611040791168</v>
      </c>
      <c r="K54" s="73">
        <f>(9.81*(LN(I54)))+30.6</f>
        <v>20.887028572285971</v>
      </c>
      <c r="N54" s="39">
        <v>19</v>
      </c>
      <c r="O54" s="337">
        <v>24</v>
      </c>
      <c r="P54" s="48" t="s">
        <v>2101</v>
      </c>
    </row>
    <row r="55" spans="1:16" x14ac:dyDescent="0.2">
      <c r="A55" s="113">
        <f t="shared" si="2"/>
        <v>7120130803</v>
      </c>
      <c r="B55" s="48" t="s">
        <v>1930</v>
      </c>
      <c r="C55" s="38">
        <v>41504</v>
      </c>
      <c r="D55" s="39">
        <v>18</v>
      </c>
      <c r="F55" s="39">
        <f t="shared" si="0"/>
        <v>5.4864000000000006</v>
      </c>
      <c r="G55" s="39">
        <f t="shared" si="1"/>
        <v>35.470256117710861</v>
      </c>
      <c r="N55" s="39">
        <v>18</v>
      </c>
      <c r="O55" s="337">
        <v>26</v>
      </c>
      <c r="P55" s="48" t="s">
        <v>2098</v>
      </c>
    </row>
    <row r="56" spans="1:16" x14ac:dyDescent="0.2">
      <c r="A56" s="113">
        <f t="shared" si="2"/>
        <v>7120130804</v>
      </c>
      <c r="B56" s="48" t="s">
        <v>1930</v>
      </c>
      <c r="C56" s="38">
        <v>41512</v>
      </c>
      <c r="D56" s="39">
        <v>17</v>
      </c>
      <c r="F56" s="39">
        <f t="shared" si="0"/>
        <v>5.1816000000000004</v>
      </c>
      <c r="G56" s="39">
        <f t="shared" si="1"/>
        <v>36.293908861144516</v>
      </c>
      <c r="I56" s="325">
        <v>2.3221006900494483E-2</v>
      </c>
      <c r="K56" s="73">
        <f>(9.81*(LN(I56)))+30.6</f>
        <v>-6.3120667928862773</v>
      </c>
      <c r="N56" s="39">
        <v>22</v>
      </c>
      <c r="O56" s="337">
        <v>30</v>
      </c>
      <c r="P56" s="48" t="s">
        <v>2102</v>
      </c>
    </row>
    <row r="57" spans="1:16" x14ac:dyDescent="0.2">
      <c r="A57" s="113">
        <f t="shared" si="2"/>
        <v>7120130805</v>
      </c>
      <c r="B57" s="48" t="s">
        <v>1930</v>
      </c>
      <c r="C57" s="38">
        <v>41517</v>
      </c>
      <c r="D57" s="39">
        <v>17</v>
      </c>
      <c r="F57" s="39">
        <f t="shared" si="0"/>
        <v>5.1816000000000004</v>
      </c>
      <c r="G57" s="39">
        <f t="shared" si="1"/>
        <v>36.293908861144516</v>
      </c>
      <c r="N57" s="39">
        <v>23</v>
      </c>
      <c r="O57" s="337">
        <v>34</v>
      </c>
      <c r="P57" s="48" t="s">
        <v>2103</v>
      </c>
    </row>
    <row r="58" spans="1:16" x14ac:dyDescent="0.2">
      <c r="A58" s="113">
        <f t="shared" si="2"/>
        <v>7120130901</v>
      </c>
      <c r="B58" s="48" t="s">
        <v>1930</v>
      </c>
      <c r="C58" s="38">
        <v>41524</v>
      </c>
      <c r="D58" s="39">
        <v>16</v>
      </c>
      <c r="E58" s="39">
        <f>AVERAGE(D44:D57)</f>
        <v>16.714285714285715</v>
      </c>
      <c r="F58" s="39">
        <f t="shared" si="0"/>
        <v>4.8768000000000002</v>
      </c>
      <c r="G58" s="39">
        <f t="shared" si="1"/>
        <v>37.167509661519347</v>
      </c>
      <c r="H58" s="39">
        <f>AVERAGE(G44:G57)</f>
        <v>36.587392923278408</v>
      </c>
      <c r="I58" s="325">
        <v>0.29606783798130459</v>
      </c>
      <c r="J58" s="39">
        <f>AVERAGE(I44:I57)</f>
        <v>0.12626422502143872</v>
      </c>
      <c r="K58" s="73">
        <f>(9.81*(LN(I58)))+30.6</f>
        <v>18.659594981553226</v>
      </c>
      <c r="L58" s="39">
        <f>AVERAGE(K44:K57)</f>
        <v>3.584060480249931</v>
      </c>
      <c r="M58" s="45">
        <f>AVERAGE(H58,L58)</f>
        <v>20.08572670176417</v>
      </c>
      <c r="N58" s="39">
        <v>21</v>
      </c>
      <c r="O58" s="337">
        <v>25</v>
      </c>
      <c r="P58" s="48" t="s">
        <v>428</v>
      </c>
    </row>
    <row r="59" spans="1:16" x14ac:dyDescent="0.2">
      <c r="A59" s="37">
        <v>7120140601</v>
      </c>
      <c r="B59" s="48" t="s">
        <v>1930</v>
      </c>
      <c r="C59" s="38">
        <v>41804</v>
      </c>
      <c r="D59" s="39">
        <v>18</v>
      </c>
      <c r="F59" s="39">
        <f t="shared" si="0"/>
        <v>5.4864000000000006</v>
      </c>
      <c r="G59" s="39">
        <f t="shared" si="1"/>
        <v>35.470256117710861</v>
      </c>
      <c r="K59" s="73"/>
      <c r="N59" s="39">
        <v>18</v>
      </c>
      <c r="O59" s="337">
        <v>23</v>
      </c>
      <c r="P59" s="48" t="s">
        <v>2515</v>
      </c>
    </row>
    <row r="60" spans="1:16" x14ac:dyDescent="0.2">
      <c r="A60" s="37">
        <v>7120140602</v>
      </c>
      <c r="B60" s="48" t="s">
        <v>1930</v>
      </c>
      <c r="C60" s="38">
        <v>41811</v>
      </c>
      <c r="D60" s="39">
        <v>18</v>
      </c>
      <c r="F60" s="39">
        <f t="shared" si="0"/>
        <v>5.4864000000000006</v>
      </c>
      <c r="G60" s="39">
        <f t="shared" si="1"/>
        <v>35.470256117710861</v>
      </c>
      <c r="K60" s="73"/>
      <c r="N60" s="39">
        <v>19</v>
      </c>
      <c r="O60" s="337">
        <v>12</v>
      </c>
      <c r="P60" s="48" t="s">
        <v>2516</v>
      </c>
    </row>
    <row r="61" spans="1:16" x14ac:dyDescent="0.2">
      <c r="A61" s="37">
        <v>7120140603</v>
      </c>
      <c r="B61" s="48" t="s">
        <v>1930</v>
      </c>
      <c r="C61" s="38">
        <v>41817</v>
      </c>
      <c r="D61" s="39">
        <v>21</v>
      </c>
      <c r="F61" s="39">
        <f t="shared" si="0"/>
        <v>6.4008000000000003</v>
      </c>
      <c r="G61" s="39">
        <f t="shared" si="1"/>
        <v>33.248944821400073</v>
      </c>
      <c r="K61" s="73"/>
      <c r="N61" s="39">
        <v>20</v>
      </c>
      <c r="O61" s="337">
        <v>23</v>
      </c>
      <c r="P61" s="48" t="s">
        <v>2517</v>
      </c>
    </row>
    <row r="62" spans="1:16" x14ac:dyDescent="0.2">
      <c r="A62" s="37">
        <v>7120140701</v>
      </c>
      <c r="B62" s="48" t="s">
        <v>1930</v>
      </c>
      <c r="C62" s="38">
        <v>41824</v>
      </c>
      <c r="D62" s="39">
        <v>12</v>
      </c>
      <c r="F62" s="39">
        <f t="shared" si="0"/>
        <v>3.6576000000000004</v>
      </c>
      <c r="G62" s="39">
        <f t="shared" si="1"/>
        <v>41.313008325549511</v>
      </c>
      <c r="K62" s="73"/>
      <c r="N62" s="39">
        <v>20</v>
      </c>
      <c r="O62" s="337">
        <v>17</v>
      </c>
      <c r="P62" s="48" t="s">
        <v>2518</v>
      </c>
    </row>
    <row r="63" spans="1:16" x14ac:dyDescent="0.2">
      <c r="A63" s="37">
        <v>7120140702</v>
      </c>
      <c r="B63" s="48" t="s">
        <v>1930</v>
      </c>
      <c r="C63" s="38">
        <v>41831</v>
      </c>
      <c r="D63" s="39">
        <v>14</v>
      </c>
      <c r="F63" s="39">
        <f t="shared" si="0"/>
        <v>4.2671999999999999</v>
      </c>
      <c r="G63" s="39">
        <f t="shared" si="1"/>
        <v>39.091697029238723</v>
      </c>
      <c r="K63" s="73"/>
      <c r="N63" s="39">
        <v>20</v>
      </c>
      <c r="O63" s="337">
        <v>24</v>
      </c>
      <c r="P63" s="48" t="s">
        <v>2519</v>
      </c>
    </row>
    <row r="64" spans="1:16" x14ac:dyDescent="0.2">
      <c r="A64" s="37">
        <v>7120140703</v>
      </c>
      <c r="B64" s="48" t="s">
        <v>1930</v>
      </c>
      <c r="C64" s="38">
        <v>41838</v>
      </c>
      <c r="D64" s="39">
        <v>17</v>
      </c>
      <c r="F64" s="39">
        <f t="shared" si="0"/>
        <v>5.1816000000000004</v>
      </c>
      <c r="G64" s="39">
        <f t="shared" si="1"/>
        <v>36.293908861144516</v>
      </c>
      <c r="K64" s="73"/>
      <c r="N64" s="39">
        <v>19</v>
      </c>
      <c r="O64" s="337">
        <v>24</v>
      </c>
      <c r="P64" s="48" t="s">
        <v>403</v>
      </c>
    </row>
    <row r="65" spans="1:16" x14ac:dyDescent="0.2">
      <c r="A65" s="37">
        <v>7120140801</v>
      </c>
      <c r="B65" s="48" t="s">
        <v>1930</v>
      </c>
      <c r="C65" s="38">
        <v>41846</v>
      </c>
      <c r="D65" s="39">
        <v>16</v>
      </c>
      <c r="F65" s="39">
        <f t="shared" si="0"/>
        <v>4.8768000000000002</v>
      </c>
      <c r="G65" s="39">
        <f t="shared" si="1"/>
        <v>37.167509661519347</v>
      </c>
      <c r="K65" s="73"/>
      <c r="N65" s="39">
        <v>21</v>
      </c>
      <c r="O65" s="337">
        <v>19</v>
      </c>
      <c r="P65" s="48" t="s">
        <v>403</v>
      </c>
    </row>
    <row r="66" spans="1:16" x14ac:dyDescent="0.2">
      <c r="A66" s="37">
        <v>7120140802</v>
      </c>
      <c r="B66" s="48" t="s">
        <v>1930</v>
      </c>
      <c r="C66" s="38">
        <v>41852</v>
      </c>
      <c r="D66" s="39">
        <v>17</v>
      </c>
      <c r="F66" s="39">
        <f t="shared" si="0"/>
        <v>5.1816000000000004</v>
      </c>
      <c r="G66" s="39">
        <f t="shared" si="1"/>
        <v>36.293908861144516</v>
      </c>
      <c r="K66" s="73"/>
      <c r="N66" s="39">
        <v>20</v>
      </c>
      <c r="O66" s="337">
        <v>22</v>
      </c>
      <c r="P66" s="48" t="s">
        <v>394</v>
      </c>
    </row>
    <row r="67" spans="1:16" x14ac:dyDescent="0.2">
      <c r="A67" s="37">
        <v>7120140803</v>
      </c>
      <c r="B67" s="48" t="s">
        <v>1930</v>
      </c>
      <c r="C67" s="38">
        <v>41860</v>
      </c>
      <c r="D67" s="39">
        <v>18</v>
      </c>
      <c r="F67" s="39">
        <f t="shared" si="0"/>
        <v>5.4864000000000006</v>
      </c>
      <c r="G67" s="39">
        <f t="shared" si="1"/>
        <v>35.470256117710861</v>
      </c>
      <c r="K67" s="73"/>
      <c r="N67" s="39">
        <v>23</v>
      </c>
      <c r="O67" s="337">
        <v>22</v>
      </c>
      <c r="P67" s="48" t="s">
        <v>391</v>
      </c>
    </row>
    <row r="68" spans="1:16" x14ac:dyDescent="0.2">
      <c r="A68" s="37">
        <v>7120140803</v>
      </c>
      <c r="B68" s="48" t="s">
        <v>1930</v>
      </c>
      <c r="C68" s="38">
        <v>41868</v>
      </c>
      <c r="D68" s="39">
        <v>14</v>
      </c>
      <c r="F68" s="39">
        <f t="shared" si="0"/>
        <v>4.2671999999999999</v>
      </c>
      <c r="G68" s="39">
        <f t="shared" si="1"/>
        <v>39.091697029238723</v>
      </c>
      <c r="K68" s="73"/>
      <c r="N68" s="39">
        <v>19</v>
      </c>
      <c r="O68" s="337">
        <v>17</v>
      </c>
      <c r="P68" s="48" t="s">
        <v>428</v>
      </c>
    </row>
    <row r="69" spans="1:16" x14ac:dyDescent="0.2">
      <c r="A69" s="37">
        <v>7120140804</v>
      </c>
      <c r="B69" s="48" t="s">
        <v>1930</v>
      </c>
      <c r="C69" s="38">
        <v>41874</v>
      </c>
      <c r="D69" s="39">
        <v>14</v>
      </c>
      <c r="F69" s="39">
        <f t="shared" si="0"/>
        <v>4.2671999999999999</v>
      </c>
      <c r="G69" s="39">
        <f t="shared" si="1"/>
        <v>39.091697029238723</v>
      </c>
      <c r="H69" s="39">
        <f>AVERAGE(G59:G69)</f>
        <v>37.091194542873332</v>
      </c>
      <c r="K69" s="73"/>
      <c r="N69" s="39">
        <v>22</v>
      </c>
      <c r="O69" s="337">
        <v>19</v>
      </c>
      <c r="P69" s="48" t="s">
        <v>2520</v>
      </c>
    </row>
  </sheetData>
  <pageMargins left="0.75" right="0.75" top="1" bottom="1" header="0.5" footer="0.5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workbookViewId="0">
      <pane xSplit="3" ySplit="1" topLeftCell="D172" activePane="bottomRight" state="frozen"/>
      <selection pane="topRight" activeCell="D1" sqref="D1"/>
      <selection pane="bottomLeft" activeCell="A2" sqref="A2"/>
      <selection pane="bottomRight" activeCell="R206" sqref="R206"/>
    </sheetView>
  </sheetViews>
  <sheetFormatPr defaultRowHeight="12.75" x14ac:dyDescent="0.2"/>
  <cols>
    <col min="1" max="1" width="12" style="37" bestFit="1" customWidth="1"/>
    <col min="2" max="2" width="15" style="37" customWidth="1"/>
    <col min="3" max="3" width="10.140625" style="37" bestFit="1" customWidth="1"/>
    <col min="4" max="8" width="9.140625" style="39"/>
    <col min="9" max="9" width="9.140625" style="45"/>
    <col min="10" max="10" width="9.140625" style="39"/>
    <col min="11" max="13" width="9.140625" style="45"/>
    <col min="14" max="14" width="15" style="39" bestFit="1" customWidth="1"/>
    <col min="15" max="15" width="11.85546875" style="37" customWidth="1"/>
    <col min="16" max="16" width="39.1406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9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7" t="s">
        <v>269</v>
      </c>
      <c r="P1" s="67" t="s">
        <v>264</v>
      </c>
      <c r="Q1" s="234" t="s">
        <v>294</v>
      </c>
      <c r="R1" s="236" t="s">
        <v>692</v>
      </c>
      <c r="S1" s="237" t="s">
        <v>279</v>
      </c>
      <c r="T1" s="237" t="s">
        <v>643</v>
      </c>
    </row>
    <row r="2" spans="1:20" ht="15" x14ac:dyDescent="0.25">
      <c r="A2" s="37">
        <v>6820030601</v>
      </c>
      <c r="B2" s="37" t="s">
        <v>219</v>
      </c>
      <c r="C2" s="76">
        <v>37774</v>
      </c>
      <c r="D2" s="72">
        <v>15</v>
      </c>
      <c r="E2" s="72"/>
      <c r="F2" s="72">
        <f t="shared" ref="F2:F83" si="0">D2*0.3048</f>
        <v>4.5720000000000001</v>
      </c>
      <c r="G2" s="72">
        <f t="shared" ref="G2:G85" si="1" xml:space="preserve"> 60-(14.41*(LN(F2)))</f>
        <v>38.097509751111744</v>
      </c>
      <c r="H2" s="72"/>
      <c r="I2" s="73">
        <v>0.02</v>
      </c>
      <c r="J2" s="72"/>
      <c r="K2" s="73">
        <f>(9.81*(LN(I2)))+30.6</f>
        <v>-7.776945683250112</v>
      </c>
      <c r="L2" s="73"/>
      <c r="M2" s="73"/>
      <c r="N2" s="72">
        <v>17</v>
      </c>
      <c r="Q2" s="233">
        <v>2003</v>
      </c>
      <c r="R2" s="238">
        <v>16.25</v>
      </c>
      <c r="S2" s="238">
        <v>37.114762185302723</v>
      </c>
      <c r="T2" s="238">
        <v>0.5575</v>
      </c>
    </row>
    <row r="3" spans="1:20" ht="15" x14ac:dyDescent="0.25">
      <c r="A3" s="37">
        <v>6820030602</v>
      </c>
      <c r="B3" s="37" t="s">
        <v>219</v>
      </c>
      <c r="C3" s="76">
        <v>37792</v>
      </c>
      <c r="D3" s="72">
        <v>13</v>
      </c>
      <c r="E3" s="72"/>
      <c r="F3" s="72">
        <f t="shared" si="0"/>
        <v>3.9624000000000001</v>
      </c>
      <c r="G3" s="72">
        <f t="shared" si="1"/>
        <v>40.159592907973853</v>
      </c>
      <c r="H3" s="72"/>
      <c r="I3" s="73"/>
      <c r="J3" s="72"/>
      <c r="K3" s="73"/>
      <c r="L3" s="73"/>
      <c r="M3" s="73"/>
      <c r="N3" s="72">
        <v>21</v>
      </c>
      <c r="Q3" s="233">
        <v>2004</v>
      </c>
      <c r="R3" s="235">
        <v>19</v>
      </c>
      <c r="S3" s="235">
        <v>34.778182791348385</v>
      </c>
      <c r="T3" s="235">
        <v>0.69599999999999995</v>
      </c>
    </row>
    <row r="4" spans="1:20" ht="15" x14ac:dyDescent="0.25">
      <c r="A4" s="37">
        <v>6820030701</v>
      </c>
      <c r="B4" s="37" t="s">
        <v>219</v>
      </c>
      <c r="C4" s="76">
        <v>37808</v>
      </c>
      <c r="D4" s="72">
        <v>20</v>
      </c>
      <c r="E4" s="72"/>
      <c r="F4" s="72">
        <f t="shared" si="0"/>
        <v>6.0960000000000001</v>
      </c>
      <c r="G4" s="72">
        <f t="shared" si="1"/>
        <v>33.952011087081587</v>
      </c>
      <c r="H4" s="72"/>
      <c r="I4" s="73">
        <v>0.93</v>
      </c>
      <c r="J4" s="72"/>
      <c r="K4" s="73">
        <f t="shared" ref="K4:K131" si="2">(9.81*(LN(I4)))+30.6</f>
        <v>29.888081503290266</v>
      </c>
      <c r="L4" s="73"/>
      <c r="M4" s="73"/>
      <c r="N4" s="72">
        <v>23</v>
      </c>
      <c r="Q4" s="233">
        <v>2005</v>
      </c>
      <c r="R4" s="235">
        <v>17.777777777777779</v>
      </c>
      <c r="S4" s="235">
        <v>35.698019073061388</v>
      </c>
      <c r="T4" s="235">
        <v>0.8640000000000001</v>
      </c>
    </row>
    <row r="5" spans="1:20" ht="15" x14ac:dyDescent="0.25">
      <c r="A5" s="37">
        <v>6820030702</v>
      </c>
      <c r="B5" s="37" t="s">
        <v>219</v>
      </c>
      <c r="C5" s="76">
        <v>37827</v>
      </c>
      <c r="D5" s="72">
        <v>20</v>
      </c>
      <c r="E5" s="72"/>
      <c r="F5" s="72">
        <f t="shared" si="0"/>
        <v>6.0960000000000001</v>
      </c>
      <c r="G5" s="72">
        <f t="shared" si="1"/>
        <v>33.952011087081587</v>
      </c>
      <c r="H5" s="72"/>
      <c r="I5" s="73"/>
      <c r="J5" s="72"/>
      <c r="K5" s="73"/>
      <c r="L5" s="73"/>
      <c r="M5" s="73"/>
      <c r="N5" s="72">
        <v>22</v>
      </c>
      <c r="Q5" s="233">
        <v>2006</v>
      </c>
      <c r="R5" s="235">
        <v>17.111111111111111</v>
      </c>
      <c r="S5" s="235">
        <v>36.257014036249558</v>
      </c>
      <c r="T5" s="235">
        <v>0.82200000000000006</v>
      </c>
    </row>
    <row r="6" spans="1:20" ht="15" x14ac:dyDescent="0.25">
      <c r="A6" s="37">
        <v>6820030801</v>
      </c>
      <c r="B6" s="37" t="s">
        <v>219</v>
      </c>
      <c r="C6" s="76">
        <v>37838</v>
      </c>
      <c r="D6" s="72">
        <v>18</v>
      </c>
      <c r="E6" s="72"/>
      <c r="F6" s="72">
        <f t="shared" si="0"/>
        <v>5.4864000000000006</v>
      </c>
      <c r="G6" s="72">
        <f t="shared" si="1"/>
        <v>35.470256117710861</v>
      </c>
      <c r="H6" s="72"/>
      <c r="I6" s="73">
        <v>0.05</v>
      </c>
      <c r="J6" s="72"/>
      <c r="K6" s="73">
        <f t="shared" si="2"/>
        <v>1.2118663964353509</v>
      </c>
      <c r="L6" s="73"/>
      <c r="M6" s="73"/>
      <c r="N6" s="72">
        <v>24</v>
      </c>
      <c r="Q6" s="233">
        <v>2007</v>
      </c>
      <c r="R6" s="235">
        <v>15.7</v>
      </c>
      <c r="S6" s="235">
        <v>37.508409509447361</v>
      </c>
      <c r="T6" s="235">
        <v>0.81799999999999995</v>
      </c>
    </row>
    <row r="7" spans="1:20" ht="15" x14ac:dyDescent="0.25">
      <c r="A7" s="37">
        <v>6820030802</v>
      </c>
      <c r="B7" s="37" t="s">
        <v>219</v>
      </c>
      <c r="C7" s="76">
        <v>37845</v>
      </c>
      <c r="D7" s="72">
        <v>15</v>
      </c>
      <c r="E7" s="72"/>
      <c r="F7" s="72">
        <f t="shared" si="0"/>
        <v>4.5720000000000001</v>
      </c>
      <c r="G7" s="72">
        <f t="shared" si="1"/>
        <v>38.097509751111744</v>
      </c>
      <c r="H7" s="72"/>
      <c r="I7" s="73"/>
      <c r="J7" s="72"/>
      <c r="K7" s="73"/>
      <c r="L7" s="73"/>
      <c r="M7" s="73"/>
      <c r="N7" s="72">
        <v>24</v>
      </c>
      <c r="Q7" s="233">
        <v>2008</v>
      </c>
      <c r="R7" s="235">
        <v>16.600000000000001</v>
      </c>
      <c r="S7" s="235">
        <v>36.67025857944796</v>
      </c>
      <c r="T7" s="235">
        <v>0.70399999999999996</v>
      </c>
    </row>
    <row r="8" spans="1:20" ht="15" x14ac:dyDescent="0.25">
      <c r="A8" s="37">
        <v>6820030803</v>
      </c>
      <c r="B8" s="37" t="s">
        <v>219</v>
      </c>
      <c r="C8" s="76">
        <v>37852</v>
      </c>
      <c r="D8" s="72">
        <v>14</v>
      </c>
      <c r="E8" s="72"/>
      <c r="F8" s="72">
        <f t="shared" si="0"/>
        <v>4.2671999999999999</v>
      </c>
      <c r="G8" s="72">
        <f t="shared" si="1"/>
        <v>39.091697029238723</v>
      </c>
      <c r="H8" s="72"/>
      <c r="I8" s="73">
        <v>1.23</v>
      </c>
      <c r="J8" s="72"/>
      <c r="K8" s="73">
        <f t="shared" si="2"/>
        <v>32.630809001660239</v>
      </c>
      <c r="L8" s="73"/>
      <c r="M8" s="73"/>
      <c r="N8" s="72">
        <v>25</v>
      </c>
      <c r="Q8" s="233">
        <v>2009</v>
      </c>
      <c r="R8" s="235">
        <v>17.100000000000001</v>
      </c>
      <c r="S8" s="235">
        <v>36.337428864160664</v>
      </c>
      <c r="T8" s="235">
        <v>0.84800000000000009</v>
      </c>
    </row>
    <row r="9" spans="1:20" ht="15" x14ac:dyDescent="0.25">
      <c r="A9" s="37">
        <v>6820030804</v>
      </c>
      <c r="B9" s="37" t="s">
        <v>219</v>
      </c>
      <c r="C9" s="76">
        <v>37858</v>
      </c>
      <c r="D9" s="72">
        <v>15</v>
      </c>
      <c r="E9" s="72"/>
      <c r="F9" s="72">
        <f t="shared" si="0"/>
        <v>4.5720000000000001</v>
      </c>
      <c r="G9" s="72">
        <f t="shared" si="1"/>
        <v>38.097509751111744</v>
      </c>
      <c r="H9" s="72"/>
      <c r="I9" s="73"/>
      <c r="J9" s="72"/>
      <c r="K9" s="73"/>
      <c r="L9" s="73"/>
      <c r="M9" s="73"/>
      <c r="N9" s="72">
        <v>25</v>
      </c>
      <c r="Q9" s="233">
        <v>2010</v>
      </c>
      <c r="R9" s="235">
        <v>16.399999999999999</v>
      </c>
      <c r="S9" s="235">
        <v>36.532491958821268</v>
      </c>
      <c r="T9" s="235">
        <v>0.68</v>
      </c>
    </row>
    <row r="10" spans="1:20" ht="15" x14ac:dyDescent="0.25">
      <c r="A10" s="37">
        <v>6820030901</v>
      </c>
      <c r="B10" s="37" t="s">
        <v>219</v>
      </c>
      <c r="C10" s="76">
        <v>37866</v>
      </c>
      <c r="D10" s="72">
        <v>16</v>
      </c>
      <c r="E10" s="72"/>
      <c r="F10" s="72">
        <f t="shared" si="0"/>
        <v>4.8768000000000002</v>
      </c>
      <c r="G10" s="72">
        <f t="shared" si="1"/>
        <v>37.167509661519347</v>
      </c>
      <c r="H10" s="72"/>
      <c r="I10" s="73">
        <v>1.52</v>
      </c>
      <c r="J10" s="72"/>
      <c r="K10" s="73">
        <f t="shared" si="2"/>
        <v>34.707548384958798</v>
      </c>
      <c r="L10" s="73"/>
      <c r="M10" s="73"/>
      <c r="N10" s="72">
        <v>23</v>
      </c>
      <c r="Q10" s="233">
        <v>2011</v>
      </c>
      <c r="R10" s="235">
        <v>16.3</v>
      </c>
      <c r="S10" s="235">
        <v>36.98238226745643</v>
      </c>
      <c r="T10" s="235">
        <v>0.72399999999999998</v>
      </c>
    </row>
    <row r="11" spans="1:20" ht="15" x14ac:dyDescent="0.25">
      <c r="A11" s="37">
        <v>6820030902</v>
      </c>
      <c r="B11" s="37" t="s">
        <v>219</v>
      </c>
      <c r="C11" s="76">
        <v>37874</v>
      </c>
      <c r="D11" s="72">
        <v>18</v>
      </c>
      <c r="E11" s="72"/>
      <c r="F11" s="72">
        <f t="shared" si="0"/>
        <v>5.4864000000000006</v>
      </c>
      <c r="G11" s="72">
        <f t="shared" si="1"/>
        <v>35.470256117710861</v>
      </c>
      <c r="H11" s="72"/>
      <c r="I11" s="73"/>
      <c r="J11" s="72"/>
      <c r="K11" s="73"/>
      <c r="L11" s="73"/>
      <c r="M11" s="73"/>
      <c r="N11" s="72">
        <v>22</v>
      </c>
      <c r="Q11" s="233">
        <v>2012</v>
      </c>
      <c r="R11" s="235">
        <v>16.222222222222221</v>
      </c>
      <c r="S11" s="235">
        <v>37.136437495723094</v>
      </c>
      <c r="T11" s="235">
        <v>0.80599999999999983</v>
      </c>
    </row>
    <row r="12" spans="1:20" x14ac:dyDescent="0.2">
      <c r="A12" s="37">
        <v>6820030903</v>
      </c>
      <c r="B12" s="37" t="s">
        <v>219</v>
      </c>
      <c r="C12" s="76">
        <v>37881</v>
      </c>
      <c r="D12" s="72">
        <v>19</v>
      </c>
      <c r="E12" s="72"/>
      <c r="F12" s="72">
        <f t="shared" si="0"/>
        <v>5.7911999999999999</v>
      </c>
      <c r="G12" s="72">
        <f t="shared" si="1"/>
        <v>34.691147459206192</v>
      </c>
      <c r="H12" s="72"/>
      <c r="I12" s="73">
        <v>0.93</v>
      </c>
      <c r="J12" s="72"/>
      <c r="K12" s="73">
        <f t="shared" si="2"/>
        <v>29.888081503290266</v>
      </c>
      <c r="L12" s="73"/>
      <c r="M12" s="73"/>
      <c r="N12" s="72">
        <v>21</v>
      </c>
      <c r="Q12" s="79">
        <v>2013</v>
      </c>
      <c r="R12" s="39">
        <v>16</v>
      </c>
      <c r="S12" s="39">
        <v>37.190848167138071</v>
      </c>
      <c r="T12" s="39">
        <v>1.3</v>
      </c>
    </row>
    <row r="13" spans="1:20" x14ac:dyDescent="0.2">
      <c r="A13" s="37">
        <v>6820031001</v>
      </c>
      <c r="B13" s="37" t="s">
        <v>219</v>
      </c>
      <c r="C13" s="76">
        <v>37900</v>
      </c>
      <c r="D13" s="72">
        <v>21</v>
      </c>
      <c r="E13" s="72"/>
      <c r="F13" s="72">
        <f t="shared" si="0"/>
        <v>6.4008000000000003</v>
      </c>
      <c r="G13" s="72">
        <f t="shared" si="1"/>
        <v>33.248944821400073</v>
      </c>
      <c r="H13" s="72"/>
      <c r="I13" s="73"/>
      <c r="J13" s="72"/>
      <c r="K13" s="73"/>
      <c r="L13" s="73"/>
      <c r="M13" s="73"/>
      <c r="N13" s="72">
        <v>13</v>
      </c>
      <c r="Q13" s="79"/>
      <c r="R13" s="39"/>
      <c r="S13" s="39"/>
      <c r="T13" s="39"/>
    </row>
    <row r="14" spans="1:20" x14ac:dyDescent="0.2">
      <c r="A14" s="37">
        <v>6820031002</v>
      </c>
      <c r="B14" s="37" t="s">
        <v>219</v>
      </c>
      <c r="C14" s="76">
        <v>37912</v>
      </c>
      <c r="D14" s="72">
        <v>22</v>
      </c>
      <c r="E14" s="72"/>
      <c r="F14" s="72">
        <f t="shared" si="0"/>
        <v>6.7056000000000004</v>
      </c>
      <c r="G14" s="72">
        <f t="shared" si="1"/>
        <v>32.57859139610126</v>
      </c>
      <c r="H14" s="72"/>
      <c r="I14" s="73">
        <v>0.49</v>
      </c>
      <c r="J14" s="72"/>
      <c r="K14" s="73">
        <f t="shared" si="2"/>
        <v>23.60203759992207</v>
      </c>
      <c r="L14" s="73"/>
      <c r="M14" s="73"/>
      <c r="N14" s="72">
        <v>12</v>
      </c>
      <c r="Q14" s="79"/>
      <c r="R14" s="39"/>
      <c r="S14" s="39"/>
      <c r="T14" s="39"/>
    </row>
    <row r="15" spans="1:20" x14ac:dyDescent="0.2">
      <c r="A15" s="37">
        <v>6820031003</v>
      </c>
      <c r="B15" s="37" t="s">
        <v>219</v>
      </c>
      <c r="C15" s="76">
        <v>37924</v>
      </c>
      <c r="D15" s="72">
        <v>22</v>
      </c>
      <c r="E15" s="72">
        <f>AVERAGE(D2:D9)</f>
        <v>16.25</v>
      </c>
      <c r="F15" s="72">
        <f t="shared" si="0"/>
        <v>6.7056000000000004</v>
      </c>
      <c r="G15" s="72">
        <f t="shared" si="1"/>
        <v>32.57859139610126</v>
      </c>
      <c r="H15" s="72">
        <f>AVERAGE(G2:G9)</f>
        <v>37.114762185302723</v>
      </c>
      <c r="I15" s="73"/>
      <c r="J15" s="72">
        <f>AVERAGE(I2:I9)</f>
        <v>0.5575</v>
      </c>
      <c r="K15" s="73"/>
      <c r="L15" s="72">
        <f>AVERAGE(K2:K9)</f>
        <v>13.988452804533935</v>
      </c>
      <c r="M15" s="73">
        <f>AVERAGE(L15,H15)</f>
        <v>25.551607494918329</v>
      </c>
      <c r="N15" s="72">
        <v>10</v>
      </c>
      <c r="Q15" s="79"/>
      <c r="R15" s="39"/>
      <c r="S15" s="39"/>
      <c r="T15" s="39"/>
    </row>
    <row r="16" spans="1:20" x14ac:dyDescent="0.2">
      <c r="A16" s="37">
        <v>6820040501</v>
      </c>
      <c r="B16" s="37" t="s">
        <v>219</v>
      </c>
      <c r="C16" s="38">
        <v>38119</v>
      </c>
      <c r="D16" s="39">
        <v>22</v>
      </c>
      <c r="F16" s="72">
        <f t="shared" si="0"/>
        <v>6.7056000000000004</v>
      </c>
      <c r="G16" s="72">
        <f t="shared" si="1"/>
        <v>32.57859139610126</v>
      </c>
      <c r="I16" s="45">
        <v>0.38</v>
      </c>
      <c r="K16" s="73">
        <f t="shared" si="2"/>
        <v>21.108000702372671</v>
      </c>
      <c r="N16" s="39">
        <v>12</v>
      </c>
      <c r="Q16" s="79"/>
      <c r="R16" s="39"/>
      <c r="S16" s="39"/>
      <c r="T16" s="39"/>
    </row>
    <row r="17" spans="1:20" x14ac:dyDescent="0.2">
      <c r="A17" s="37">
        <v>6820040502</v>
      </c>
      <c r="B17" s="37" t="s">
        <v>219</v>
      </c>
      <c r="C17" s="38">
        <v>38125</v>
      </c>
      <c r="D17" s="39">
        <v>23</v>
      </c>
      <c r="F17" s="72">
        <f t="shared" si="0"/>
        <v>7.0104000000000006</v>
      </c>
      <c r="G17" s="72">
        <f t="shared" si="1"/>
        <v>31.938041497455547</v>
      </c>
      <c r="K17" s="73"/>
      <c r="N17" s="39">
        <v>14</v>
      </c>
      <c r="Q17" s="79"/>
      <c r="R17" s="39"/>
      <c r="S17" s="39"/>
      <c r="T17" s="39"/>
    </row>
    <row r="18" spans="1:20" x14ac:dyDescent="0.2">
      <c r="A18" s="37">
        <v>6820040601</v>
      </c>
      <c r="B18" s="37" t="s">
        <v>219</v>
      </c>
      <c r="C18" s="38">
        <v>38142</v>
      </c>
      <c r="D18" s="39">
        <v>21</v>
      </c>
      <c r="F18" s="72">
        <f t="shared" si="0"/>
        <v>6.4008000000000003</v>
      </c>
      <c r="G18" s="72">
        <f t="shared" si="1"/>
        <v>33.248944821400073</v>
      </c>
      <c r="I18" s="45">
        <v>0.55000000000000004</v>
      </c>
      <c r="K18" s="73">
        <f t="shared" si="2"/>
        <v>24.735219022587366</v>
      </c>
      <c r="N18" s="39">
        <v>17</v>
      </c>
      <c r="R18" s="72"/>
      <c r="S18" s="72"/>
      <c r="T18" s="72"/>
    </row>
    <row r="19" spans="1:20" x14ac:dyDescent="0.2">
      <c r="A19" s="37">
        <v>6820040602</v>
      </c>
      <c r="B19" s="37" t="s">
        <v>219</v>
      </c>
      <c r="C19" s="38">
        <v>38151</v>
      </c>
      <c r="D19" s="39">
        <v>20</v>
      </c>
      <c r="F19" s="72">
        <f t="shared" si="0"/>
        <v>6.0960000000000001</v>
      </c>
      <c r="G19" s="72">
        <f t="shared" si="1"/>
        <v>33.952011087081587</v>
      </c>
      <c r="K19" s="73"/>
      <c r="N19" s="39">
        <v>18</v>
      </c>
      <c r="R19" s="39"/>
      <c r="S19" s="39"/>
      <c r="T19" s="39"/>
    </row>
    <row r="20" spans="1:20" x14ac:dyDescent="0.2">
      <c r="A20" s="37">
        <v>6820040603</v>
      </c>
      <c r="B20" s="37" t="s">
        <v>219</v>
      </c>
      <c r="C20" s="38">
        <v>38158</v>
      </c>
      <c r="D20" s="39">
        <v>19</v>
      </c>
      <c r="F20" s="72">
        <f t="shared" si="0"/>
        <v>5.7911999999999999</v>
      </c>
      <c r="G20" s="72">
        <f t="shared" si="1"/>
        <v>34.691147459206192</v>
      </c>
      <c r="I20" s="45">
        <v>0.6</v>
      </c>
      <c r="K20" s="73">
        <f t="shared" si="2"/>
        <v>25.588800630855634</v>
      </c>
      <c r="N20" s="39">
        <v>19</v>
      </c>
      <c r="R20" s="39"/>
      <c r="S20" s="39"/>
      <c r="T20" s="39"/>
    </row>
    <row r="21" spans="1:20" x14ac:dyDescent="0.2">
      <c r="A21" s="37">
        <v>6820040701</v>
      </c>
      <c r="B21" s="37" t="s">
        <v>219</v>
      </c>
      <c r="C21" s="38">
        <v>38169</v>
      </c>
      <c r="D21" s="39">
        <v>20</v>
      </c>
      <c r="F21" s="72">
        <f t="shared" si="0"/>
        <v>6.0960000000000001</v>
      </c>
      <c r="G21" s="72">
        <f t="shared" si="1"/>
        <v>33.952011087081587</v>
      </c>
      <c r="K21" s="73"/>
      <c r="N21" s="39">
        <v>20</v>
      </c>
      <c r="R21" s="39"/>
      <c r="S21" s="39"/>
      <c r="T21" s="39"/>
    </row>
    <row r="22" spans="1:20" x14ac:dyDescent="0.2">
      <c r="A22" s="37">
        <v>6820040702</v>
      </c>
      <c r="B22" s="37" t="s">
        <v>219</v>
      </c>
      <c r="C22" s="38">
        <v>38178</v>
      </c>
      <c r="D22" s="39">
        <v>22</v>
      </c>
      <c r="F22" s="72">
        <f t="shared" si="0"/>
        <v>6.7056000000000004</v>
      </c>
      <c r="G22" s="72">
        <f t="shared" si="1"/>
        <v>32.57859139610126</v>
      </c>
      <c r="I22" s="45">
        <v>0.53</v>
      </c>
      <c r="K22" s="73">
        <f t="shared" si="2"/>
        <v>24.371844147403142</v>
      </c>
      <c r="N22" s="39">
        <v>22</v>
      </c>
      <c r="R22" s="39"/>
      <c r="S22" s="39"/>
      <c r="T22" s="39"/>
    </row>
    <row r="23" spans="1:20" x14ac:dyDescent="0.2">
      <c r="A23" s="37">
        <v>6820040703</v>
      </c>
      <c r="B23" s="37" t="s">
        <v>219</v>
      </c>
      <c r="C23" s="38">
        <v>38193</v>
      </c>
      <c r="D23" s="39">
        <v>20</v>
      </c>
      <c r="F23" s="72">
        <f t="shared" si="0"/>
        <v>6.0960000000000001</v>
      </c>
      <c r="G23" s="72">
        <f t="shared" si="1"/>
        <v>33.952011087081587</v>
      </c>
      <c r="K23" s="73"/>
      <c r="N23" s="39">
        <v>23</v>
      </c>
      <c r="R23" s="39"/>
      <c r="S23" s="39"/>
      <c r="T23" s="39"/>
    </row>
    <row r="24" spans="1:20" x14ac:dyDescent="0.2">
      <c r="A24" s="37">
        <v>6820040801</v>
      </c>
      <c r="B24" s="37" t="s">
        <v>219</v>
      </c>
      <c r="C24" s="38">
        <v>38206</v>
      </c>
      <c r="D24" s="39">
        <v>16</v>
      </c>
      <c r="F24" s="72">
        <f t="shared" si="0"/>
        <v>4.8768000000000002</v>
      </c>
      <c r="G24" s="72">
        <f t="shared" si="1"/>
        <v>37.167509661519347</v>
      </c>
      <c r="I24" s="45">
        <v>1.2</v>
      </c>
      <c r="K24" s="73">
        <f t="shared" si="2"/>
        <v>32.388574472148697</v>
      </c>
      <c r="N24" s="39">
        <v>23</v>
      </c>
      <c r="R24" s="39"/>
      <c r="S24" s="39"/>
      <c r="T24" s="39"/>
    </row>
    <row r="25" spans="1:20" x14ac:dyDescent="0.2">
      <c r="A25" s="37">
        <v>6820040802</v>
      </c>
      <c r="B25" s="37" t="s">
        <v>219</v>
      </c>
      <c r="C25" s="38">
        <v>38214</v>
      </c>
      <c r="D25" s="39">
        <v>17</v>
      </c>
      <c r="F25" s="72">
        <f t="shared" si="0"/>
        <v>5.1816000000000004</v>
      </c>
      <c r="G25" s="72">
        <f t="shared" si="1"/>
        <v>36.293908861144516</v>
      </c>
      <c r="K25" s="73"/>
      <c r="N25" s="39">
        <v>21</v>
      </c>
      <c r="R25" s="39"/>
      <c r="S25" s="38"/>
      <c r="T25" s="39"/>
    </row>
    <row r="26" spans="1:20" x14ac:dyDescent="0.2">
      <c r="A26" s="37">
        <v>6820040803</v>
      </c>
      <c r="B26" s="37" t="s">
        <v>219</v>
      </c>
      <c r="C26" s="38">
        <v>38224</v>
      </c>
      <c r="D26" s="39">
        <v>16</v>
      </c>
      <c r="F26" s="72">
        <f t="shared" si="0"/>
        <v>4.8768000000000002</v>
      </c>
      <c r="G26" s="72">
        <f t="shared" si="1"/>
        <v>37.167509661519347</v>
      </c>
      <c r="I26" s="45">
        <v>0.6</v>
      </c>
      <c r="K26" s="73">
        <f t="shared" si="2"/>
        <v>25.588800630855634</v>
      </c>
      <c r="N26" s="39">
        <v>20</v>
      </c>
      <c r="R26" s="39"/>
      <c r="S26" s="39"/>
      <c r="T26" s="39"/>
    </row>
    <row r="27" spans="1:20" x14ac:dyDescent="0.2">
      <c r="A27" s="37">
        <v>6820040901</v>
      </c>
      <c r="B27" s="37" t="s">
        <v>219</v>
      </c>
      <c r="C27" s="38">
        <v>38240</v>
      </c>
      <c r="D27" s="39">
        <v>14</v>
      </c>
      <c r="F27" s="72">
        <f t="shared" si="0"/>
        <v>4.2671999999999999</v>
      </c>
      <c r="G27" s="72">
        <f t="shared" si="1"/>
        <v>39.091697029238723</v>
      </c>
      <c r="K27" s="73"/>
      <c r="N27" s="39">
        <v>21</v>
      </c>
      <c r="R27" s="39"/>
      <c r="S27" s="39"/>
      <c r="T27" s="39"/>
    </row>
    <row r="28" spans="1:20" x14ac:dyDescent="0.2">
      <c r="A28" s="37">
        <v>6820040902</v>
      </c>
      <c r="B28" s="37" t="s">
        <v>219</v>
      </c>
      <c r="C28" s="38">
        <v>38249</v>
      </c>
      <c r="D28" s="39">
        <v>17</v>
      </c>
      <c r="F28" s="72">
        <f t="shared" si="0"/>
        <v>5.1816000000000004</v>
      </c>
      <c r="G28" s="72">
        <f t="shared" si="1"/>
        <v>36.293908861144516</v>
      </c>
      <c r="I28" s="45">
        <v>1.2</v>
      </c>
      <c r="K28" s="73">
        <f t="shared" si="2"/>
        <v>32.388574472148697</v>
      </c>
      <c r="N28" s="39">
        <v>20</v>
      </c>
    </row>
    <row r="29" spans="1:20" x14ac:dyDescent="0.2">
      <c r="A29" s="37">
        <v>6820040903</v>
      </c>
      <c r="B29" s="37" t="s">
        <v>219</v>
      </c>
      <c r="C29" s="38">
        <v>38259</v>
      </c>
      <c r="D29" s="39">
        <v>15</v>
      </c>
      <c r="F29" s="72">
        <f t="shared" si="0"/>
        <v>4.5720000000000001</v>
      </c>
      <c r="G29" s="72">
        <f t="shared" si="1"/>
        <v>38.097509751111744</v>
      </c>
      <c r="K29" s="73"/>
      <c r="N29" s="39">
        <v>19</v>
      </c>
    </row>
    <row r="30" spans="1:20" x14ac:dyDescent="0.2">
      <c r="A30" s="37">
        <v>6820041001</v>
      </c>
      <c r="B30" s="37" t="s">
        <v>219</v>
      </c>
      <c r="C30" s="38">
        <v>38271</v>
      </c>
      <c r="D30" s="39">
        <v>17</v>
      </c>
      <c r="F30" s="72">
        <f t="shared" si="0"/>
        <v>5.1816000000000004</v>
      </c>
      <c r="G30" s="72">
        <f t="shared" si="1"/>
        <v>36.293908861144516</v>
      </c>
      <c r="I30" s="45">
        <v>0.45</v>
      </c>
      <c r="K30" s="73">
        <f t="shared" si="2"/>
        <v>22.766639500103661</v>
      </c>
      <c r="N30" s="39">
        <v>15</v>
      </c>
    </row>
    <row r="31" spans="1:20" x14ac:dyDescent="0.2">
      <c r="A31" s="37">
        <v>6820041002</v>
      </c>
      <c r="B31" s="37" t="s">
        <v>219</v>
      </c>
      <c r="C31" s="38">
        <v>38281</v>
      </c>
      <c r="D31" s="39">
        <v>19</v>
      </c>
      <c r="F31" s="72">
        <f t="shared" si="0"/>
        <v>5.7911999999999999</v>
      </c>
      <c r="G31" s="72">
        <f t="shared" si="1"/>
        <v>34.691147459206192</v>
      </c>
      <c r="K31" s="73"/>
      <c r="N31" s="39">
        <v>12</v>
      </c>
    </row>
    <row r="32" spans="1:20" x14ac:dyDescent="0.2">
      <c r="A32" s="37">
        <v>6820041003</v>
      </c>
      <c r="B32" s="37" t="s">
        <v>219</v>
      </c>
      <c r="C32" s="38">
        <v>38288</v>
      </c>
      <c r="D32" s="39">
        <v>18</v>
      </c>
      <c r="E32" s="39">
        <f>AVERAGE(D18:D26)</f>
        <v>19</v>
      </c>
      <c r="F32" s="72">
        <f t="shared" si="0"/>
        <v>5.4864000000000006</v>
      </c>
      <c r="G32" s="72">
        <f t="shared" si="1"/>
        <v>35.470256117710861</v>
      </c>
      <c r="H32" s="39">
        <f>AVERAGE(G18:G26)</f>
        <v>34.778182791348385</v>
      </c>
      <c r="I32" s="45">
        <v>0.23</v>
      </c>
      <c r="J32" s="39">
        <f>AVERAGE(I18:I26)</f>
        <v>0.69599999999999995</v>
      </c>
      <c r="K32" s="73">
        <f t="shared" si="2"/>
        <v>16.182478733721783</v>
      </c>
      <c r="L32" s="39">
        <f>AVERAGE(K18:K26)</f>
        <v>26.534647780770097</v>
      </c>
      <c r="M32" s="45">
        <f>AVERAGE(L32,H32)</f>
        <v>30.656415286059243</v>
      </c>
      <c r="N32" s="39">
        <v>12</v>
      </c>
    </row>
    <row r="33" spans="1:16" x14ac:dyDescent="0.2">
      <c r="A33" s="37">
        <v>6820050501</v>
      </c>
      <c r="B33" s="37" t="s">
        <v>219</v>
      </c>
      <c r="C33" s="38">
        <v>38497</v>
      </c>
      <c r="D33" s="39">
        <v>23</v>
      </c>
      <c r="E33" s="29"/>
      <c r="F33" s="39">
        <f t="shared" si="0"/>
        <v>7.0104000000000006</v>
      </c>
      <c r="G33" s="39">
        <f t="shared" si="1"/>
        <v>31.938041497455547</v>
      </c>
      <c r="H33" s="29"/>
      <c r="I33" s="30">
        <v>0.4</v>
      </c>
      <c r="J33" s="29"/>
      <c r="K33" s="73">
        <f t="shared" si="2"/>
        <v>21.611187920314542</v>
      </c>
      <c r="N33" s="39">
        <v>16</v>
      </c>
      <c r="P33" s="67" t="s">
        <v>362</v>
      </c>
    </row>
    <row r="34" spans="1:16" x14ac:dyDescent="0.2">
      <c r="A34" s="37">
        <v>6820050502</v>
      </c>
      <c r="B34" s="37" t="s">
        <v>219</v>
      </c>
      <c r="C34" s="38">
        <v>38503</v>
      </c>
      <c r="D34" s="39">
        <v>23</v>
      </c>
      <c r="E34" s="29"/>
      <c r="F34" s="39">
        <f t="shared" si="0"/>
        <v>7.0104000000000006</v>
      </c>
      <c r="G34" s="39">
        <f t="shared" si="1"/>
        <v>31.938041497455547</v>
      </c>
      <c r="H34" s="29"/>
      <c r="I34" s="30"/>
      <c r="J34" s="29"/>
      <c r="N34" s="39">
        <v>17</v>
      </c>
    </row>
    <row r="35" spans="1:16" x14ac:dyDescent="0.2">
      <c r="A35" s="37">
        <v>6820050601</v>
      </c>
      <c r="B35" s="37" t="s">
        <v>219</v>
      </c>
      <c r="C35" s="38">
        <v>38515</v>
      </c>
      <c r="D35" s="39">
        <v>18</v>
      </c>
      <c r="E35" s="29"/>
      <c r="F35" s="39">
        <f t="shared" si="0"/>
        <v>5.4864000000000006</v>
      </c>
      <c r="G35" s="39">
        <f t="shared" si="1"/>
        <v>35.470256117710861</v>
      </c>
      <c r="H35" s="29"/>
      <c r="I35" s="30">
        <v>0.75</v>
      </c>
      <c r="J35" s="29"/>
      <c r="K35" s="73">
        <f t="shared" si="2"/>
        <v>27.777838869248029</v>
      </c>
      <c r="N35" s="39">
        <v>23</v>
      </c>
    </row>
    <row r="36" spans="1:16" x14ac:dyDescent="0.2">
      <c r="A36" s="37">
        <v>6820050602</v>
      </c>
      <c r="B36" s="37" t="s">
        <v>219</v>
      </c>
      <c r="C36" s="38">
        <v>38522</v>
      </c>
      <c r="D36" s="39">
        <v>20</v>
      </c>
      <c r="E36" s="29"/>
      <c r="F36" s="39">
        <f t="shared" si="0"/>
        <v>6.0960000000000001</v>
      </c>
      <c r="G36" s="39">
        <f t="shared" si="1"/>
        <v>33.952011087081587</v>
      </c>
      <c r="H36" s="29"/>
      <c r="I36" s="30"/>
      <c r="J36" s="29"/>
      <c r="N36" s="39">
        <v>21</v>
      </c>
    </row>
    <row r="37" spans="1:16" x14ac:dyDescent="0.2">
      <c r="A37" s="37">
        <v>6820050603</v>
      </c>
      <c r="B37" s="37" t="s">
        <v>219</v>
      </c>
      <c r="C37" s="38">
        <v>38529</v>
      </c>
      <c r="D37" s="39">
        <v>20</v>
      </c>
      <c r="E37" s="29"/>
      <c r="F37" s="39">
        <f t="shared" si="0"/>
        <v>6.0960000000000001</v>
      </c>
      <c r="G37" s="39">
        <f t="shared" si="1"/>
        <v>33.952011087081587</v>
      </c>
      <c r="H37" s="29"/>
      <c r="I37" s="30">
        <v>0.55000000000000004</v>
      </c>
      <c r="J37" s="29"/>
      <c r="K37" s="73">
        <f t="shared" si="2"/>
        <v>24.735219022587366</v>
      </c>
      <c r="N37" s="39">
        <v>23</v>
      </c>
    </row>
    <row r="38" spans="1:16" x14ac:dyDescent="0.2">
      <c r="A38" s="37">
        <v>6820050701</v>
      </c>
      <c r="B38" s="37" t="s">
        <v>219</v>
      </c>
      <c r="C38" s="38">
        <v>38538</v>
      </c>
      <c r="D38" s="39">
        <v>19</v>
      </c>
      <c r="E38" s="29"/>
      <c r="F38" s="39">
        <f t="shared" si="0"/>
        <v>5.7911999999999999</v>
      </c>
      <c r="G38" s="39">
        <f t="shared" si="1"/>
        <v>34.691147459206192</v>
      </c>
      <c r="H38" s="29"/>
      <c r="I38" s="30"/>
      <c r="J38" s="29"/>
      <c r="N38" s="39">
        <v>22</v>
      </c>
    </row>
    <row r="39" spans="1:16" x14ac:dyDescent="0.2">
      <c r="A39" s="37">
        <v>6820050702</v>
      </c>
      <c r="B39" s="37" t="s">
        <v>219</v>
      </c>
      <c r="C39" s="38">
        <v>38548</v>
      </c>
      <c r="D39" s="39">
        <v>17</v>
      </c>
      <c r="E39" s="29"/>
      <c r="F39" s="39">
        <f t="shared" si="0"/>
        <v>5.1816000000000004</v>
      </c>
      <c r="G39" s="39">
        <f t="shared" si="1"/>
        <v>36.293908861144516</v>
      </c>
      <c r="H39" s="29"/>
      <c r="I39" s="30">
        <v>0.57999999999999996</v>
      </c>
      <c r="J39" s="29"/>
      <c r="K39" s="73">
        <f t="shared" si="2"/>
        <v>25.256226408917197</v>
      </c>
      <c r="N39" s="39">
        <v>27</v>
      </c>
    </row>
    <row r="40" spans="1:16" x14ac:dyDescent="0.2">
      <c r="A40" s="37">
        <v>6820050703</v>
      </c>
      <c r="B40" s="37" t="s">
        <v>219</v>
      </c>
      <c r="C40" s="38">
        <v>38558</v>
      </c>
      <c r="D40" s="39">
        <v>16</v>
      </c>
      <c r="E40" s="29"/>
      <c r="F40" s="39">
        <f t="shared" si="0"/>
        <v>4.8768000000000002</v>
      </c>
      <c r="G40" s="39">
        <f t="shared" si="1"/>
        <v>37.167509661519347</v>
      </c>
      <c r="H40" s="29"/>
      <c r="I40" s="30"/>
      <c r="J40" s="29"/>
      <c r="N40" s="39">
        <v>25</v>
      </c>
    </row>
    <row r="41" spans="1:16" x14ac:dyDescent="0.2">
      <c r="A41" s="37">
        <v>6820050801</v>
      </c>
      <c r="B41" s="37" t="s">
        <v>219</v>
      </c>
      <c r="C41" s="38">
        <v>38567</v>
      </c>
      <c r="D41" s="39">
        <v>17</v>
      </c>
      <c r="E41" s="29"/>
      <c r="F41" s="39">
        <f t="shared" si="0"/>
        <v>5.1816000000000004</v>
      </c>
      <c r="G41" s="39">
        <f t="shared" si="1"/>
        <v>36.293908861144516</v>
      </c>
      <c r="H41" s="29"/>
      <c r="I41" s="30">
        <v>0.77</v>
      </c>
      <c r="J41" s="29"/>
      <c r="K41" s="73">
        <f t="shared" si="2"/>
        <v>28.036011663841464</v>
      </c>
      <c r="N41" s="39">
        <v>26</v>
      </c>
    </row>
    <row r="42" spans="1:16" x14ac:dyDescent="0.2">
      <c r="A42" s="37">
        <v>6820050802</v>
      </c>
      <c r="B42" s="37" t="s">
        <v>219</v>
      </c>
      <c r="C42" s="38">
        <v>38581</v>
      </c>
      <c r="D42" s="39">
        <v>16</v>
      </c>
      <c r="E42" s="29"/>
      <c r="F42" s="39">
        <f t="shared" si="0"/>
        <v>4.8768000000000002</v>
      </c>
      <c r="G42" s="39">
        <f t="shared" si="1"/>
        <v>37.167509661519347</v>
      </c>
      <c r="H42" s="29"/>
      <c r="I42" s="30"/>
      <c r="J42" s="29"/>
      <c r="N42" s="39">
        <v>24</v>
      </c>
    </row>
    <row r="43" spans="1:16" x14ac:dyDescent="0.2">
      <c r="A43" s="37">
        <v>6830050803</v>
      </c>
      <c r="B43" s="37" t="s">
        <v>219</v>
      </c>
      <c r="C43" s="38">
        <v>38593</v>
      </c>
      <c r="D43" s="39">
        <v>17</v>
      </c>
      <c r="E43" s="29"/>
      <c r="F43" s="39">
        <f t="shared" si="0"/>
        <v>5.1816000000000004</v>
      </c>
      <c r="G43" s="39">
        <f t="shared" si="1"/>
        <v>36.293908861144516</v>
      </c>
      <c r="H43" s="29"/>
      <c r="I43" s="30">
        <v>1.67</v>
      </c>
      <c r="J43" s="29"/>
      <c r="K43" s="73">
        <f t="shared" si="2"/>
        <v>35.630799775265196</v>
      </c>
      <c r="N43" s="39">
        <v>22</v>
      </c>
    </row>
    <row r="44" spans="1:16" x14ac:dyDescent="0.2">
      <c r="A44" s="37">
        <v>6820050901</v>
      </c>
      <c r="B44" s="37" t="s">
        <v>219</v>
      </c>
      <c r="C44" s="38">
        <v>38602</v>
      </c>
      <c r="D44" s="39">
        <v>17</v>
      </c>
      <c r="E44" s="29"/>
      <c r="F44" s="39">
        <f t="shared" si="0"/>
        <v>5.1816000000000004</v>
      </c>
      <c r="G44" s="39">
        <f t="shared" si="1"/>
        <v>36.293908861144516</v>
      </c>
      <c r="H44" s="29"/>
      <c r="I44" s="30"/>
      <c r="J44" s="29"/>
      <c r="N44" s="39">
        <v>22</v>
      </c>
    </row>
    <row r="45" spans="1:16" x14ac:dyDescent="0.2">
      <c r="A45" s="37">
        <v>6820050902</v>
      </c>
      <c r="B45" s="37" t="s">
        <v>219</v>
      </c>
      <c r="C45" s="38">
        <v>38613</v>
      </c>
      <c r="D45" s="39">
        <v>17</v>
      </c>
      <c r="E45" s="29"/>
      <c r="F45" s="39">
        <f t="shared" si="0"/>
        <v>5.1816000000000004</v>
      </c>
      <c r="G45" s="39">
        <f t="shared" si="1"/>
        <v>36.293908861144516</v>
      </c>
      <c r="H45" s="29"/>
      <c r="I45" s="30">
        <v>0.93</v>
      </c>
      <c r="J45" s="29"/>
      <c r="K45" s="73">
        <f t="shared" si="2"/>
        <v>29.888081503290266</v>
      </c>
      <c r="N45" s="39">
        <v>21</v>
      </c>
    </row>
    <row r="46" spans="1:16" x14ac:dyDescent="0.2">
      <c r="A46" s="37">
        <v>6820051001</v>
      </c>
      <c r="B46" s="37" t="s">
        <v>219</v>
      </c>
      <c r="C46" s="38">
        <v>38626</v>
      </c>
      <c r="D46" s="39">
        <v>16</v>
      </c>
      <c r="E46" s="29"/>
      <c r="F46" s="39">
        <f t="shared" si="0"/>
        <v>4.8768000000000002</v>
      </c>
      <c r="G46" s="39">
        <f t="shared" si="1"/>
        <v>37.167509661519347</v>
      </c>
      <c r="H46" s="29"/>
      <c r="I46" s="30"/>
      <c r="J46" s="29"/>
      <c r="N46" s="39">
        <v>18</v>
      </c>
    </row>
    <row r="47" spans="1:16" x14ac:dyDescent="0.2">
      <c r="A47" s="37">
        <v>6820051002</v>
      </c>
      <c r="B47" s="37" t="s">
        <v>219</v>
      </c>
      <c r="C47" s="38">
        <v>38636</v>
      </c>
      <c r="D47" s="39">
        <v>16</v>
      </c>
      <c r="E47" s="29"/>
      <c r="F47" s="39">
        <f t="shared" si="0"/>
        <v>4.8768000000000002</v>
      </c>
      <c r="G47" s="39">
        <f t="shared" si="1"/>
        <v>37.167509661519347</v>
      </c>
      <c r="H47" s="29"/>
      <c r="I47" s="30">
        <v>0.56999999999999995</v>
      </c>
      <c r="J47" s="29"/>
      <c r="K47" s="73">
        <f t="shared" si="2"/>
        <v>25.085613412913759</v>
      </c>
      <c r="N47" s="39">
        <v>16</v>
      </c>
    </row>
    <row r="48" spans="1:16" x14ac:dyDescent="0.2">
      <c r="A48" s="37">
        <v>6820051003</v>
      </c>
      <c r="B48" s="37" t="s">
        <v>219</v>
      </c>
      <c r="C48" s="38">
        <v>38647</v>
      </c>
      <c r="D48" s="39">
        <v>19</v>
      </c>
      <c r="E48" s="29"/>
      <c r="F48" s="39">
        <f t="shared" si="0"/>
        <v>5.7911999999999999</v>
      </c>
      <c r="G48" s="39">
        <f t="shared" si="1"/>
        <v>34.691147459206192</v>
      </c>
      <c r="H48" s="29"/>
      <c r="I48" s="30"/>
      <c r="J48" s="29"/>
      <c r="N48" s="39">
        <v>14</v>
      </c>
    </row>
    <row r="49" spans="1:18" x14ac:dyDescent="0.2">
      <c r="A49" s="37">
        <v>6820051101</v>
      </c>
      <c r="B49" s="37" t="s">
        <v>219</v>
      </c>
      <c r="C49" s="38">
        <v>38661</v>
      </c>
      <c r="D49" s="39">
        <v>21</v>
      </c>
      <c r="E49" s="29"/>
      <c r="F49" s="39">
        <f t="shared" si="0"/>
        <v>6.4008000000000003</v>
      </c>
      <c r="G49" s="39">
        <f t="shared" si="1"/>
        <v>33.248944821400073</v>
      </c>
      <c r="H49" s="29"/>
      <c r="I49" s="30">
        <v>0.3</v>
      </c>
      <c r="J49" s="29"/>
      <c r="K49" s="73">
        <f t="shared" si="2"/>
        <v>18.78902678956257</v>
      </c>
      <c r="N49" s="39">
        <v>11</v>
      </c>
    </row>
    <row r="50" spans="1:18" x14ac:dyDescent="0.2">
      <c r="A50" s="37">
        <v>6820051102</v>
      </c>
      <c r="B50" s="37" t="s">
        <v>219</v>
      </c>
      <c r="C50" s="38">
        <v>38668</v>
      </c>
      <c r="D50" s="39">
        <v>20</v>
      </c>
      <c r="E50" s="39">
        <f>AVERAGE(D35:D43)</f>
        <v>17.777777777777779</v>
      </c>
      <c r="F50" s="39">
        <f t="shared" si="0"/>
        <v>6.0960000000000001</v>
      </c>
      <c r="G50" s="39">
        <f t="shared" si="1"/>
        <v>33.952011087081587</v>
      </c>
      <c r="H50" s="39">
        <f>AVERAGE(G35:G43)</f>
        <v>35.698019073061388</v>
      </c>
      <c r="J50" s="39">
        <f>AVERAGE(I35:I43)</f>
        <v>0.8640000000000001</v>
      </c>
      <c r="L50" s="39">
        <f>AVERAGE(K35:K43)</f>
        <v>28.287219147971847</v>
      </c>
      <c r="M50" s="45">
        <f>AVERAGE(L50,H50)</f>
        <v>31.992619110516618</v>
      </c>
      <c r="N50" s="39">
        <v>9</v>
      </c>
    </row>
    <row r="51" spans="1:18" x14ac:dyDescent="0.2">
      <c r="A51" s="37">
        <v>6820060501</v>
      </c>
      <c r="B51" s="37" t="s">
        <v>219</v>
      </c>
      <c r="C51" s="38">
        <v>38845</v>
      </c>
      <c r="D51" s="39">
        <v>23</v>
      </c>
      <c r="F51" s="39">
        <f t="shared" si="0"/>
        <v>7.0104000000000006</v>
      </c>
      <c r="G51" s="39">
        <f t="shared" si="1"/>
        <v>31.938041497455547</v>
      </c>
      <c r="I51" s="37">
        <v>0.38</v>
      </c>
      <c r="K51" s="73">
        <f t="shared" si="2"/>
        <v>21.108000702372671</v>
      </c>
      <c r="N51" s="39">
        <v>12</v>
      </c>
      <c r="O51" s="37">
        <v>21.1</v>
      </c>
      <c r="P51" s="37" t="s">
        <v>608</v>
      </c>
      <c r="Q51" s="37">
        <v>70</v>
      </c>
      <c r="R51" s="37">
        <f>(Q51-32)/1.8</f>
        <v>21.111111111111111</v>
      </c>
    </row>
    <row r="52" spans="1:18" x14ac:dyDescent="0.2">
      <c r="A52" s="37">
        <v>6820060502</v>
      </c>
      <c r="B52" s="37" t="s">
        <v>219</v>
      </c>
      <c r="C52" s="38">
        <v>38860</v>
      </c>
      <c r="D52" s="39">
        <v>23</v>
      </c>
      <c r="F52" s="39">
        <f t="shared" si="0"/>
        <v>7.0104000000000006</v>
      </c>
      <c r="G52" s="39">
        <f t="shared" si="1"/>
        <v>31.938041497455547</v>
      </c>
      <c r="N52" s="39">
        <v>14</v>
      </c>
      <c r="O52" s="37">
        <v>16.100000000000001</v>
      </c>
      <c r="P52" s="37" t="s">
        <v>609</v>
      </c>
      <c r="Q52" s="37">
        <v>61</v>
      </c>
      <c r="R52" s="37">
        <f t="shared" ref="R52:R115" si="3">(Q52-32)/1.8</f>
        <v>16.111111111111111</v>
      </c>
    </row>
    <row r="53" spans="1:18" x14ac:dyDescent="0.2">
      <c r="A53" s="37">
        <v>6820060601</v>
      </c>
      <c r="B53" s="37" t="s">
        <v>219</v>
      </c>
      <c r="C53" s="38">
        <v>38872</v>
      </c>
      <c r="D53" s="39">
        <v>20</v>
      </c>
      <c r="F53" s="39">
        <f t="shared" si="0"/>
        <v>6.0960000000000001</v>
      </c>
      <c r="G53" s="39">
        <f t="shared" si="1"/>
        <v>33.952011087081587</v>
      </c>
      <c r="I53" s="37">
        <v>0.73</v>
      </c>
      <c r="K53" s="73">
        <f t="shared" si="2"/>
        <v>27.512687593122543</v>
      </c>
      <c r="N53" s="39">
        <v>22</v>
      </c>
      <c r="O53" s="37">
        <v>18.899999999999999</v>
      </c>
      <c r="P53" s="37" t="s">
        <v>610</v>
      </c>
      <c r="Q53" s="37">
        <v>66</v>
      </c>
      <c r="R53" s="37">
        <f t="shared" si="3"/>
        <v>18.888888888888889</v>
      </c>
    </row>
    <row r="54" spans="1:18" x14ac:dyDescent="0.2">
      <c r="A54" s="37">
        <v>6820060602</v>
      </c>
      <c r="B54" s="37" t="s">
        <v>219</v>
      </c>
      <c r="C54" s="38">
        <v>38880</v>
      </c>
      <c r="D54" s="39">
        <v>17</v>
      </c>
      <c r="F54" s="39">
        <f t="shared" si="0"/>
        <v>5.1816000000000004</v>
      </c>
      <c r="G54" s="39">
        <f t="shared" si="1"/>
        <v>36.293908861144516</v>
      </c>
      <c r="N54" s="39">
        <v>19</v>
      </c>
      <c r="O54" s="37">
        <v>16.7</v>
      </c>
      <c r="P54" s="37" t="s">
        <v>611</v>
      </c>
      <c r="Q54" s="37">
        <v>62</v>
      </c>
      <c r="R54" s="37">
        <f t="shared" si="3"/>
        <v>16.666666666666668</v>
      </c>
    </row>
    <row r="55" spans="1:18" x14ac:dyDescent="0.2">
      <c r="A55" s="37">
        <v>6820060603</v>
      </c>
      <c r="B55" s="37" t="s">
        <v>219</v>
      </c>
      <c r="C55" s="38">
        <v>38890</v>
      </c>
      <c r="D55" s="39">
        <v>18</v>
      </c>
      <c r="F55" s="39">
        <f t="shared" si="0"/>
        <v>5.4864000000000006</v>
      </c>
      <c r="G55" s="39">
        <f t="shared" si="1"/>
        <v>35.470256117710861</v>
      </c>
      <c r="I55" s="37">
        <v>0.77</v>
      </c>
      <c r="K55" s="73">
        <f t="shared" si="2"/>
        <v>28.036011663841464</v>
      </c>
      <c r="N55" s="39">
        <v>20</v>
      </c>
      <c r="O55" s="37">
        <v>23.3</v>
      </c>
      <c r="P55" s="37" t="s">
        <v>612</v>
      </c>
      <c r="Q55" s="37">
        <v>74</v>
      </c>
      <c r="R55" s="37">
        <f t="shared" si="3"/>
        <v>23.333333333333332</v>
      </c>
    </row>
    <row r="56" spans="1:18" x14ac:dyDescent="0.2">
      <c r="A56" s="37">
        <v>6820060604</v>
      </c>
      <c r="B56" s="37" t="s">
        <v>219</v>
      </c>
      <c r="C56" s="38">
        <v>38898</v>
      </c>
      <c r="D56" s="39">
        <v>18</v>
      </c>
      <c r="F56" s="39">
        <f t="shared" si="0"/>
        <v>5.4864000000000006</v>
      </c>
      <c r="G56" s="39">
        <f t="shared" si="1"/>
        <v>35.470256117710861</v>
      </c>
      <c r="N56" s="39">
        <v>22</v>
      </c>
      <c r="O56" s="37">
        <v>23.9</v>
      </c>
      <c r="P56" s="37" t="s">
        <v>613</v>
      </c>
      <c r="Q56" s="37">
        <v>75</v>
      </c>
      <c r="R56" s="37">
        <f t="shared" si="3"/>
        <v>23.888888888888889</v>
      </c>
    </row>
    <row r="57" spans="1:18" x14ac:dyDescent="0.2">
      <c r="A57" s="37">
        <v>6820060701</v>
      </c>
      <c r="B57" s="37" t="s">
        <v>219</v>
      </c>
      <c r="C57" s="38">
        <v>38908</v>
      </c>
      <c r="D57" s="39">
        <v>18</v>
      </c>
      <c r="F57" s="39">
        <f t="shared" si="0"/>
        <v>5.4864000000000006</v>
      </c>
      <c r="G57" s="39">
        <f t="shared" si="1"/>
        <v>35.470256117710861</v>
      </c>
      <c r="I57" s="37">
        <v>0.68</v>
      </c>
      <c r="K57" s="73">
        <f t="shared" si="2"/>
        <v>26.816651063234431</v>
      </c>
      <c r="N57" s="39">
        <v>23</v>
      </c>
      <c r="O57" s="37">
        <v>22.8</v>
      </c>
      <c r="P57" s="37" t="s">
        <v>614</v>
      </c>
      <c r="Q57" s="37">
        <v>73</v>
      </c>
      <c r="R57" s="37">
        <f t="shared" si="3"/>
        <v>22.777777777777779</v>
      </c>
    </row>
    <row r="58" spans="1:18" x14ac:dyDescent="0.2">
      <c r="A58" s="37">
        <v>6820060702</v>
      </c>
      <c r="B58" s="37" t="s">
        <v>219</v>
      </c>
      <c r="C58" s="38">
        <v>38923</v>
      </c>
      <c r="D58" s="39">
        <v>15</v>
      </c>
      <c r="F58" s="39">
        <f t="shared" si="0"/>
        <v>4.5720000000000001</v>
      </c>
      <c r="G58" s="39">
        <f t="shared" si="1"/>
        <v>38.097509751111744</v>
      </c>
      <c r="N58" s="39">
        <v>24</v>
      </c>
      <c r="O58" s="37">
        <v>25.6</v>
      </c>
      <c r="P58" s="37" t="s">
        <v>615</v>
      </c>
      <c r="Q58" s="37">
        <v>78</v>
      </c>
      <c r="R58" s="37">
        <f t="shared" si="3"/>
        <v>25.555555555555554</v>
      </c>
    </row>
    <row r="59" spans="1:18" x14ac:dyDescent="0.2">
      <c r="A59" s="37">
        <v>6820060801</v>
      </c>
      <c r="B59" s="37" t="s">
        <v>219</v>
      </c>
      <c r="C59" s="38">
        <v>38937</v>
      </c>
      <c r="D59" s="39">
        <v>16</v>
      </c>
      <c r="F59" s="39">
        <f t="shared" si="0"/>
        <v>4.8768000000000002</v>
      </c>
      <c r="G59" s="39">
        <f t="shared" si="1"/>
        <v>37.167509661519347</v>
      </c>
      <c r="I59" s="37">
        <v>0.93</v>
      </c>
      <c r="K59" s="73">
        <f t="shared" si="2"/>
        <v>29.888081503290266</v>
      </c>
      <c r="N59" s="39">
        <v>25</v>
      </c>
      <c r="O59" s="37">
        <v>22.2</v>
      </c>
      <c r="P59" s="37" t="s">
        <v>616</v>
      </c>
      <c r="Q59" s="37">
        <v>72</v>
      </c>
      <c r="R59" s="37">
        <f t="shared" si="3"/>
        <v>22.222222222222221</v>
      </c>
    </row>
    <row r="60" spans="1:18" x14ac:dyDescent="0.2">
      <c r="A60" s="37">
        <v>6820060802</v>
      </c>
      <c r="B60" s="37" t="s">
        <v>219</v>
      </c>
      <c r="C60" s="38">
        <v>38947</v>
      </c>
      <c r="D60" s="39">
        <v>17</v>
      </c>
      <c r="F60" s="39">
        <f t="shared" si="0"/>
        <v>5.1816000000000004</v>
      </c>
      <c r="G60" s="39">
        <f t="shared" si="1"/>
        <v>36.293908861144516</v>
      </c>
      <c r="N60" s="39">
        <v>23</v>
      </c>
      <c r="O60" s="37">
        <v>21.1</v>
      </c>
      <c r="P60" s="37" t="s">
        <v>617</v>
      </c>
      <c r="Q60" s="37">
        <v>70</v>
      </c>
      <c r="R60" s="37">
        <f t="shared" si="3"/>
        <v>21.111111111111111</v>
      </c>
    </row>
    <row r="61" spans="1:18" x14ac:dyDescent="0.2">
      <c r="A61" s="37">
        <v>6820060901</v>
      </c>
      <c r="B61" s="37" t="s">
        <v>219</v>
      </c>
      <c r="C61" s="38">
        <v>38961</v>
      </c>
      <c r="D61" s="39">
        <v>15</v>
      </c>
      <c r="F61" s="39">
        <f t="shared" si="0"/>
        <v>4.5720000000000001</v>
      </c>
      <c r="G61" s="39">
        <f t="shared" si="1"/>
        <v>38.097509751111744</v>
      </c>
      <c r="I61" s="37">
        <v>1</v>
      </c>
      <c r="K61" s="73">
        <f t="shared" si="2"/>
        <v>30.6</v>
      </c>
      <c r="N61" s="39">
        <v>21</v>
      </c>
      <c r="O61" s="37">
        <v>20</v>
      </c>
      <c r="P61" s="37" t="s">
        <v>618</v>
      </c>
      <c r="Q61" s="37">
        <v>68</v>
      </c>
      <c r="R61" s="37">
        <f t="shared" si="3"/>
        <v>20</v>
      </c>
    </row>
    <row r="62" spans="1:18" x14ac:dyDescent="0.2">
      <c r="A62" s="37">
        <v>6820060902</v>
      </c>
      <c r="B62" s="37" t="s">
        <v>219</v>
      </c>
      <c r="C62" s="38">
        <v>38882</v>
      </c>
      <c r="D62" s="39">
        <v>17</v>
      </c>
      <c r="F62" s="39">
        <f t="shared" si="0"/>
        <v>5.1816000000000004</v>
      </c>
      <c r="G62" s="39">
        <f t="shared" si="1"/>
        <v>36.293908861144516</v>
      </c>
      <c r="N62" s="39">
        <v>20</v>
      </c>
      <c r="O62" s="37">
        <v>22.2</v>
      </c>
      <c r="P62" s="37" t="s">
        <v>619</v>
      </c>
      <c r="Q62" s="37">
        <v>72</v>
      </c>
      <c r="R62" s="37">
        <f t="shared" si="3"/>
        <v>22.222222222222221</v>
      </c>
    </row>
    <row r="63" spans="1:18" x14ac:dyDescent="0.2">
      <c r="A63" s="37">
        <v>6820060903</v>
      </c>
      <c r="B63" s="37" t="s">
        <v>219</v>
      </c>
      <c r="C63" s="38">
        <v>38981</v>
      </c>
      <c r="D63" s="39">
        <v>17</v>
      </c>
      <c r="F63" s="39">
        <f t="shared" si="0"/>
        <v>5.1816000000000004</v>
      </c>
      <c r="G63" s="39">
        <f t="shared" si="1"/>
        <v>36.293908861144516</v>
      </c>
      <c r="I63" s="37">
        <v>0.57999999999999996</v>
      </c>
      <c r="K63" s="73">
        <f t="shared" si="2"/>
        <v>25.256226408917197</v>
      </c>
      <c r="N63" s="39">
        <v>18</v>
      </c>
      <c r="O63" s="37">
        <v>15.6</v>
      </c>
      <c r="P63" s="37" t="s">
        <v>620</v>
      </c>
      <c r="Q63" s="37">
        <v>60</v>
      </c>
      <c r="R63" s="37">
        <f t="shared" si="3"/>
        <v>15.555555555555555</v>
      </c>
    </row>
    <row r="64" spans="1:18" x14ac:dyDescent="0.2">
      <c r="A64" s="37">
        <v>6820060904</v>
      </c>
      <c r="B64" s="37" t="s">
        <v>219</v>
      </c>
      <c r="C64" s="38">
        <v>38989</v>
      </c>
      <c r="D64" s="39">
        <v>16</v>
      </c>
      <c r="F64" s="39">
        <f t="shared" si="0"/>
        <v>4.8768000000000002</v>
      </c>
      <c r="G64" s="39">
        <f t="shared" si="1"/>
        <v>37.167509661519347</v>
      </c>
      <c r="N64" s="39">
        <v>15</v>
      </c>
      <c r="O64" s="37">
        <v>2.9</v>
      </c>
      <c r="P64" s="37" t="s">
        <v>621</v>
      </c>
      <c r="Q64" s="37">
        <v>48</v>
      </c>
      <c r="R64" s="37">
        <f t="shared" si="3"/>
        <v>8.8888888888888893</v>
      </c>
    </row>
    <row r="65" spans="1:18" x14ac:dyDescent="0.2">
      <c r="A65" s="37">
        <v>6820061001</v>
      </c>
      <c r="B65" s="37" t="s">
        <v>219</v>
      </c>
      <c r="C65" s="38">
        <v>38995</v>
      </c>
      <c r="D65" s="39">
        <v>13</v>
      </c>
      <c r="F65" s="39">
        <f t="shared" si="0"/>
        <v>3.9624000000000001</v>
      </c>
      <c r="G65" s="39">
        <f t="shared" si="1"/>
        <v>40.159592907973853</v>
      </c>
      <c r="I65" s="37">
        <v>1</v>
      </c>
      <c r="K65" s="73">
        <f t="shared" si="2"/>
        <v>30.6</v>
      </c>
      <c r="N65" s="39">
        <v>15</v>
      </c>
      <c r="O65" s="37">
        <v>11.1</v>
      </c>
      <c r="P65" s="37" t="s">
        <v>622</v>
      </c>
      <c r="Q65" s="37">
        <v>52</v>
      </c>
      <c r="R65" s="37">
        <f t="shared" si="3"/>
        <v>11.111111111111111</v>
      </c>
    </row>
    <row r="66" spans="1:18" x14ac:dyDescent="0.2">
      <c r="A66" s="37">
        <v>6820061002</v>
      </c>
      <c r="B66" s="37" t="s">
        <v>219</v>
      </c>
      <c r="C66" s="38">
        <v>39015</v>
      </c>
      <c r="D66" s="39">
        <v>19</v>
      </c>
      <c r="F66" s="39">
        <f t="shared" si="0"/>
        <v>5.7911999999999999</v>
      </c>
      <c r="G66" s="39">
        <f t="shared" si="1"/>
        <v>34.691147459206192</v>
      </c>
      <c r="N66" s="39">
        <v>10</v>
      </c>
      <c r="O66" s="37">
        <v>5.6</v>
      </c>
      <c r="P66" s="37" t="s">
        <v>623</v>
      </c>
      <c r="Q66" s="37">
        <v>42</v>
      </c>
      <c r="R66" s="37">
        <f t="shared" si="3"/>
        <v>5.5555555555555554</v>
      </c>
    </row>
    <row r="67" spans="1:18" x14ac:dyDescent="0.2">
      <c r="A67" s="37">
        <v>6820061101</v>
      </c>
      <c r="B67" s="37" t="s">
        <v>219</v>
      </c>
      <c r="C67" s="38">
        <v>39026</v>
      </c>
      <c r="D67" s="39">
        <v>20</v>
      </c>
      <c r="E67" s="39">
        <f>AVERAGE(D53:D61)</f>
        <v>17.111111111111111</v>
      </c>
      <c r="F67" s="39">
        <f t="shared" si="0"/>
        <v>6.0960000000000001</v>
      </c>
      <c r="G67" s="39">
        <f t="shared" si="1"/>
        <v>33.952011087081587</v>
      </c>
      <c r="H67" s="39">
        <f>AVERAGE(G53:G61)</f>
        <v>36.257014036249558</v>
      </c>
      <c r="I67" s="37">
        <v>0.32</v>
      </c>
      <c r="J67" s="39">
        <f>AVERAGE(I53:I61)</f>
        <v>0.82200000000000006</v>
      </c>
      <c r="K67" s="73">
        <f t="shared" si="2"/>
        <v>19.422149681922143</v>
      </c>
      <c r="L67" s="39">
        <f>AVERAGE(K53:K61)</f>
        <v>28.570686364697742</v>
      </c>
      <c r="M67" s="45">
        <f>AVERAGE(L67,H67)</f>
        <v>32.413850200473647</v>
      </c>
      <c r="N67" s="39">
        <v>8</v>
      </c>
      <c r="O67" s="37">
        <v>10</v>
      </c>
      <c r="P67" s="37" t="s">
        <v>624</v>
      </c>
      <c r="Q67" s="37">
        <v>50</v>
      </c>
      <c r="R67" s="37">
        <f t="shared" si="3"/>
        <v>10</v>
      </c>
    </row>
    <row r="68" spans="1:18" x14ac:dyDescent="0.2">
      <c r="A68" s="37">
        <v>6820070501</v>
      </c>
      <c r="B68" s="37" t="s">
        <v>219</v>
      </c>
      <c r="C68" s="38">
        <v>39209</v>
      </c>
      <c r="D68" s="39">
        <v>20</v>
      </c>
      <c r="F68" s="39">
        <f t="shared" si="0"/>
        <v>6.0960000000000001</v>
      </c>
      <c r="G68" s="39">
        <f t="shared" si="1"/>
        <v>33.952011087081587</v>
      </c>
      <c r="I68" s="45">
        <v>0.83</v>
      </c>
      <c r="K68" s="73">
        <f t="shared" si="2"/>
        <v>28.77210683794145</v>
      </c>
      <c r="N68" s="39">
        <v>10</v>
      </c>
      <c r="O68" s="37">
        <v>10.6</v>
      </c>
      <c r="P68" s="37" t="s">
        <v>675</v>
      </c>
      <c r="Q68" s="37">
        <v>51</v>
      </c>
      <c r="R68" s="37">
        <f t="shared" si="3"/>
        <v>10.555555555555555</v>
      </c>
    </row>
    <row r="69" spans="1:18" x14ac:dyDescent="0.2">
      <c r="A69" s="37">
        <v>6820070502</v>
      </c>
      <c r="B69" s="37" t="s">
        <v>219</v>
      </c>
      <c r="C69" s="38">
        <v>39230</v>
      </c>
      <c r="D69" s="39">
        <v>18</v>
      </c>
      <c r="F69" s="39">
        <f t="shared" si="0"/>
        <v>5.4864000000000006</v>
      </c>
      <c r="G69" s="39">
        <f t="shared" si="1"/>
        <v>35.470256117710861</v>
      </c>
      <c r="N69" s="39">
        <v>16</v>
      </c>
      <c r="O69" s="37">
        <v>16.7</v>
      </c>
      <c r="P69" s="37" t="s">
        <v>676</v>
      </c>
      <c r="Q69" s="37">
        <v>62</v>
      </c>
      <c r="R69" s="37">
        <f t="shared" si="3"/>
        <v>16.666666666666668</v>
      </c>
    </row>
    <row r="70" spans="1:18" x14ac:dyDescent="0.2">
      <c r="A70" s="37">
        <v>6820070601</v>
      </c>
      <c r="B70" s="37" t="s">
        <v>219</v>
      </c>
      <c r="C70" s="38">
        <v>39242</v>
      </c>
      <c r="D70" s="39">
        <v>16</v>
      </c>
      <c r="F70" s="39">
        <f t="shared" si="0"/>
        <v>4.8768000000000002</v>
      </c>
      <c r="G70" s="39">
        <f t="shared" si="1"/>
        <v>37.167509661519347</v>
      </c>
      <c r="I70" s="45">
        <v>0.41</v>
      </c>
      <c r="K70" s="73">
        <f t="shared" si="2"/>
        <v>21.853422449826084</v>
      </c>
      <c r="N70" s="39">
        <v>16</v>
      </c>
      <c r="O70" s="37">
        <v>18.899999999999999</v>
      </c>
      <c r="P70" s="37" t="s">
        <v>677</v>
      </c>
      <c r="Q70" s="37">
        <v>66</v>
      </c>
      <c r="R70" s="37">
        <f t="shared" si="3"/>
        <v>18.888888888888889</v>
      </c>
    </row>
    <row r="71" spans="1:18" x14ac:dyDescent="0.2">
      <c r="A71" s="37">
        <v>6820070602</v>
      </c>
      <c r="B71" s="37" t="s">
        <v>219</v>
      </c>
      <c r="C71" s="38">
        <v>39250</v>
      </c>
      <c r="D71" s="39">
        <v>19</v>
      </c>
      <c r="F71" s="39">
        <f t="shared" si="0"/>
        <v>5.7911999999999999</v>
      </c>
      <c r="G71" s="39">
        <f t="shared" si="1"/>
        <v>34.691147459206192</v>
      </c>
      <c r="N71" s="39">
        <v>26</v>
      </c>
      <c r="O71" s="37">
        <v>25.6</v>
      </c>
      <c r="P71" s="37" t="s">
        <v>678</v>
      </c>
      <c r="Q71" s="37">
        <v>78</v>
      </c>
      <c r="R71" s="37">
        <f t="shared" si="3"/>
        <v>25.555555555555554</v>
      </c>
    </row>
    <row r="72" spans="1:18" x14ac:dyDescent="0.2">
      <c r="A72" s="37">
        <v>6820070603</v>
      </c>
      <c r="B72" s="37" t="s">
        <v>219</v>
      </c>
      <c r="C72" s="38">
        <v>39262</v>
      </c>
      <c r="D72" s="39">
        <v>17</v>
      </c>
      <c r="F72" s="39">
        <f t="shared" si="0"/>
        <v>5.1816000000000004</v>
      </c>
      <c r="G72" s="39">
        <f t="shared" si="1"/>
        <v>36.293908861144516</v>
      </c>
      <c r="I72" s="45">
        <v>0.62</v>
      </c>
      <c r="K72" s="73">
        <f t="shared" si="2"/>
        <v>25.910468792749171</v>
      </c>
      <c r="N72" s="39">
        <v>23</v>
      </c>
      <c r="O72" s="37">
        <v>20.6</v>
      </c>
      <c r="P72" s="37" t="s">
        <v>679</v>
      </c>
      <c r="Q72" s="37">
        <v>69</v>
      </c>
      <c r="R72" s="37">
        <f t="shared" si="3"/>
        <v>20.555555555555554</v>
      </c>
    </row>
    <row r="73" spans="1:18" x14ac:dyDescent="0.2">
      <c r="A73" s="37">
        <v>6820070701</v>
      </c>
      <c r="B73" s="37" t="s">
        <v>219</v>
      </c>
      <c r="C73" s="38">
        <v>39272</v>
      </c>
      <c r="D73" s="39">
        <v>16</v>
      </c>
      <c r="F73" s="39">
        <f t="shared" si="0"/>
        <v>4.8768000000000002</v>
      </c>
      <c r="G73" s="39">
        <f t="shared" si="1"/>
        <v>37.167509661519347</v>
      </c>
      <c r="N73" s="39">
        <v>23</v>
      </c>
      <c r="O73" s="37">
        <v>21.1</v>
      </c>
      <c r="P73" s="37" t="s">
        <v>680</v>
      </c>
      <c r="Q73" s="37">
        <v>70</v>
      </c>
      <c r="R73" s="37">
        <f t="shared" si="3"/>
        <v>21.111111111111111</v>
      </c>
    </row>
    <row r="74" spans="1:18" x14ac:dyDescent="0.2">
      <c r="A74" s="37">
        <v>6820070702</v>
      </c>
      <c r="B74" s="37" t="s">
        <v>219</v>
      </c>
      <c r="C74" s="38">
        <v>39279</v>
      </c>
      <c r="D74" s="39">
        <v>17</v>
      </c>
      <c r="F74" s="39">
        <f t="shared" si="0"/>
        <v>5.1816000000000004</v>
      </c>
      <c r="G74" s="39">
        <f t="shared" si="1"/>
        <v>36.293908861144516</v>
      </c>
      <c r="I74" s="45">
        <v>1</v>
      </c>
      <c r="K74" s="73">
        <f t="shared" si="2"/>
        <v>30.6</v>
      </c>
      <c r="N74" s="39">
        <v>21</v>
      </c>
      <c r="O74" s="37">
        <v>15.6</v>
      </c>
      <c r="P74" s="37" t="s">
        <v>681</v>
      </c>
      <c r="Q74" s="37">
        <v>60</v>
      </c>
      <c r="R74" s="37">
        <f t="shared" si="3"/>
        <v>15.555555555555555</v>
      </c>
    </row>
    <row r="75" spans="1:18" x14ac:dyDescent="0.2">
      <c r="A75" s="37">
        <v>6820070703</v>
      </c>
      <c r="B75" s="37" t="s">
        <v>219</v>
      </c>
      <c r="C75" s="38">
        <v>39284</v>
      </c>
      <c r="D75" s="39">
        <v>14</v>
      </c>
      <c r="F75" s="39">
        <f t="shared" si="0"/>
        <v>4.2671999999999999</v>
      </c>
      <c r="G75" s="39">
        <f t="shared" si="1"/>
        <v>39.091697029238723</v>
      </c>
      <c r="N75" s="39">
        <v>23</v>
      </c>
      <c r="O75" s="37">
        <v>22.2</v>
      </c>
      <c r="P75" s="37" t="s">
        <v>682</v>
      </c>
      <c r="Q75" s="37">
        <v>72</v>
      </c>
      <c r="R75" s="37">
        <f t="shared" si="3"/>
        <v>22.222222222222221</v>
      </c>
    </row>
    <row r="76" spans="1:18" x14ac:dyDescent="0.2">
      <c r="A76" s="37">
        <v>6820070801</v>
      </c>
      <c r="B76" s="37" t="s">
        <v>219</v>
      </c>
      <c r="C76" s="38">
        <v>39295</v>
      </c>
      <c r="D76" s="39">
        <v>15</v>
      </c>
      <c r="F76" s="39">
        <f t="shared" si="0"/>
        <v>4.5720000000000001</v>
      </c>
      <c r="G76" s="39">
        <f t="shared" si="1"/>
        <v>38.097509751111744</v>
      </c>
      <c r="I76" s="45">
        <v>1.05</v>
      </c>
      <c r="K76" s="73">
        <f t="shared" si="2"/>
        <v>31.078631510502131</v>
      </c>
      <c r="N76" s="39">
        <v>25</v>
      </c>
      <c r="O76" s="37">
        <v>23.3</v>
      </c>
      <c r="P76" s="37" t="s">
        <v>683</v>
      </c>
      <c r="Q76" s="37">
        <v>74</v>
      </c>
      <c r="R76" s="37">
        <f t="shared" si="3"/>
        <v>23.333333333333332</v>
      </c>
    </row>
    <row r="77" spans="1:18" x14ac:dyDescent="0.2">
      <c r="A77" s="37">
        <v>6820070802</v>
      </c>
      <c r="B77" s="37" t="s">
        <v>219</v>
      </c>
      <c r="C77" s="38">
        <v>39303</v>
      </c>
      <c r="D77" s="39">
        <v>15</v>
      </c>
      <c r="F77" s="39">
        <f t="shared" si="0"/>
        <v>4.5720000000000001</v>
      </c>
      <c r="G77" s="39">
        <f t="shared" si="1"/>
        <v>38.097509751111744</v>
      </c>
      <c r="N77" s="39">
        <v>24</v>
      </c>
      <c r="O77" s="37">
        <v>22.8</v>
      </c>
      <c r="P77" s="37" t="s">
        <v>684</v>
      </c>
      <c r="Q77" s="37">
        <v>73</v>
      </c>
      <c r="R77" s="37">
        <f t="shared" si="3"/>
        <v>22.777777777777779</v>
      </c>
    </row>
    <row r="78" spans="1:18" x14ac:dyDescent="0.2">
      <c r="A78" s="37">
        <v>6820070803</v>
      </c>
      <c r="B78" s="37" t="s">
        <v>219</v>
      </c>
      <c r="C78" s="38">
        <v>39315</v>
      </c>
      <c r="D78" s="39">
        <v>14</v>
      </c>
      <c r="F78" s="39">
        <f t="shared" si="0"/>
        <v>4.2671999999999999</v>
      </c>
      <c r="G78" s="39">
        <f t="shared" si="1"/>
        <v>39.091697029238723</v>
      </c>
      <c r="I78" s="45">
        <v>1.01</v>
      </c>
      <c r="K78" s="73">
        <f t="shared" si="2"/>
        <v>30.697612745669581</v>
      </c>
      <c r="N78" s="39">
        <v>21</v>
      </c>
      <c r="O78" s="37">
        <v>16.7</v>
      </c>
      <c r="P78" s="37" t="s">
        <v>685</v>
      </c>
      <c r="Q78" s="37">
        <v>62</v>
      </c>
      <c r="R78" s="37">
        <f t="shared" si="3"/>
        <v>16.666666666666668</v>
      </c>
    </row>
    <row r="79" spans="1:18" x14ac:dyDescent="0.2">
      <c r="A79" s="37">
        <v>6820070804</v>
      </c>
      <c r="B79" s="37" t="s">
        <v>219</v>
      </c>
      <c r="C79" s="38">
        <v>39324</v>
      </c>
      <c r="D79" s="39">
        <v>14</v>
      </c>
      <c r="F79" s="39">
        <f t="shared" si="0"/>
        <v>4.2671999999999999</v>
      </c>
      <c r="G79" s="39">
        <f t="shared" si="1"/>
        <v>39.091697029238723</v>
      </c>
      <c r="N79" s="39">
        <v>22</v>
      </c>
      <c r="O79" s="37">
        <v>18.3</v>
      </c>
      <c r="P79" s="37" t="s">
        <v>686</v>
      </c>
      <c r="Q79" s="37">
        <v>65</v>
      </c>
      <c r="R79" s="37">
        <f t="shared" si="3"/>
        <v>18.333333333333332</v>
      </c>
    </row>
    <row r="80" spans="1:18" x14ac:dyDescent="0.2">
      <c r="A80" s="37">
        <v>6820070901</v>
      </c>
      <c r="B80" s="37" t="s">
        <v>219</v>
      </c>
      <c r="C80" s="38">
        <v>39341</v>
      </c>
      <c r="D80" s="39">
        <v>15</v>
      </c>
      <c r="F80" s="39">
        <f t="shared" si="0"/>
        <v>4.5720000000000001</v>
      </c>
      <c r="G80" s="39">
        <f t="shared" si="1"/>
        <v>38.097509751111744</v>
      </c>
      <c r="I80" s="45">
        <v>1.42</v>
      </c>
      <c r="K80" s="73">
        <f t="shared" si="2"/>
        <v>34.039943910525196</v>
      </c>
      <c r="N80" s="39">
        <v>17</v>
      </c>
      <c r="O80" s="37">
        <v>12.8</v>
      </c>
      <c r="P80" s="37" t="s">
        <v>687</v>
      </c>
      <c r="Q80" s="37">
        <v>55</v>
      </c>
      <c r="R80" s="37">
        <f t="shared" si="3"/>
        <v>12.777777777777777</v>
      </c>
    </row>
    <row r="81" spans="1:18" x14ac:dyDescent="0.2">
      <c r="A81" s="37">
        <v>6820070902</v>
      </c>
      <c r="B81" s="37" t="s">
        <v>219</v>
      </c>
      <c r="C81" s="38">
        <v>39349</v>
      </c>
      <c r="D81" s="39">
        <v>16</v>
      </c>
      <c r="F81" s="39">
        <f t="shared" si="0"/>
        <v>4.8768000000000002</v>
      </c>
      <c r="G81" s="39">
        <f t="shared" si="1"/>
        <v>37.167509661519347</v>
      </c>
      <c r="N81" s="39">
        <v>20</v>
      </c>
      <c r="O81" s="37">
        <v>23.9</v>
      </c>
      <c r="P81" s="37" t="s">
        <v>688</v>
      </c>
      <c r="Q81" s="37">
        <v>75</v>
      </c>
      <c r="R81" s="37">
        <f t="shared" si="3"/>
        <v>23.888888888888889</v>
      </c>
    </row>
    <row r="82" spans="1:18" x14ac:dyDescent="0.2">
      <c r="A82" s="37">
        <v>6820071001</v>
      </c>
      <c r="B82" s="37" t="s">
        <v>219</v>
      </c>
      <c r="C82" s="38">
        <v>39359</v>
      </c>
      <c r="D82" s="39">
        <v>15</v>
      </c>
      <c r="F82" s="39">
        <f t="shared" si="0"/>
        <v>4.5720000000000001</v>
      </c>
      <c r="G82" s="39">
        <f t="shared" si="1"/>
        <v>38.097509751111744</v>
      </c>
      <c r="I82" s="45">
        <v>0.96</v>
      </c>
      <c r="K82" s="73">
        <f t="shared" si="2"/>
        <v>30.199536233756298</v>
      </c>
      <c r="N82" s="39">
        <v>17</v>
      </c>
      <c r="O82" s="37">
        <v>12.8</v>
      </c>
      <c r="P82" s="37" t="s">
        <v>689</v>
      </c>
      <c r="Q82" s="37">
        <v>55</v>
      </c>
      <c r="R82" s="37">
        <f t="shared" si="3"/>
        <v>12.777777777777777</v>
      </c>
    </row>
    <row r="83" spans="1:18" x14ac:dyDescent="0.2">
      <c r="A83" s="37">
        <v>6820071002</v>
      </c>
      <c r="B83" s="37" t="s">
        <v>219</v>
      </c>
      <c r="C83" s="38">
        <v>39372</v>
      </c>
      <c r="D83" s="39">
        <v>16</v>
      </c>
      <c r="F83" s="39">
        <f t="shared" si="0"/>
        <v>4.8768000000000002</v>
      </c>
      <c r="G83" s="39">
        <f t="shared" si="1"/>
        <v>37.167509661519347</v>
      </c>
      <c r="N83" s="39">
        <v>15</v>
      </c>
      <c r="O83" s="37">
        <v>12.8</v>
      </c>
      <c r="P83" s="37" t="s">
        <v>617</v>
      </c>
      <c r="Q83" s="37">
        <v>55</v>
      </c>
      <c r="R83" s="37">
        <f t="shared" si="3"/>
        <v>12.777777777777777</v>
      </c>
    </row>
    <row r="84" spans="1:18" x14ac:dyDescent="0.2">
      <c r="A84" s="37">
        <v>6820071003</v>
      </c>
      <c r="B84" s="37" t="s">
        <v>219</v>
      </c>
      <c r="C84" s="38">
        <v>39380</v>
      </c>
      <c r="D84" s="39">
        <v>15</v>
      </c>
      <c r="F84" s="39">
        <f>D84*0.3048</f>
        <v>4.5720000000000001</v>
      </c>
      <c r="G84" s="39">
        <f t="shared" si="1"/>
        <v>38.097509751111744</v>
      </c>
      <c r="I84" s="45">
        <v>0.57999999999999996</v>
      </c>
      <c r="K84" s="73">
        <f t="shared" si="2"/>
        <v>25.256226408917197</v>
      </c>
      <c r="N84" s="39">
        <v>13</v>
      </c>
      <c r="O84" s="37">
        <v>7.2</v>
      </c>
      <c r="P84" s="37" t="s">
        <v>690</v>
      </c>
      <c r="Q84" s="37">
        <v>45</v>
      </c>
      <c r="R84" s="37">
        <f t="shared" si="3"/>
        <v>7.2222222222222223</v>
      </c>
    </row>
    <row r="85" spans="1:18" x14ac:dyDescent="0.2">
      <c r="A85" s="37">
        <v>6820071101</v>
      </c>
      <c r="B85" s="37" t="s">
        <v>219</v>
      </c>
      <c r="C85" s="38">
        <v>39390</v>
      </c>
      <c r="D85" s="39">
        <v>17</v>
      </c>
      <c r="E85" s="39">
        <f>AVERAGE(D70:D79)</f>
        <v>15.7</v>
      </c>
      <c r="F85" s="39">
        <f>D85*0.3048</f>
        <v>5.1816000000000004</v>
      </c>
      <c r="G85" s="39">
        <f t="shared" si="1"/>
        <v>36.293908861144516</v>
      </c>
      <c r="H85" s="39">
        <f>AVERAGE(G70:G79)</f>
        <v>37.508409509447361</v>
      </c>
      <c r="J85" s="39">
        <f>AVERAGE(I70:I79)</f>
        <v>0.81799999999999995</v>
      </c>
      <c r="L85" s="39">
        <f>AVERAGE(K70:K79)</f>
        <v>28.028027099749391</v>
      </c>
      <c r="M85" s="45">
        <f>AVERAGE(L85,H85)</f>
        <v>32.768218304598378</v>
      </c>
      <c r="N85" s="39">
        <v>11</v>
      </c>
      <c r="O85" s="37">
        <v>7.7</v>
      </c>
      <c r="P85" s="37" t="s">
        <v>691</v>
      </c>
      <c r="Q85" s="37">
        <v>46</v>
      </c>
      <c r="R85" s="37">
        <f t="shared" si="3"/>
        <v>7.7777777777777777</v>
      </c>
    </row>
    <row r="86" spans="1:18" x14ac:dyDescent="0.2">
      <c r="A86" s="37">
        <v>3820080501</v>
      </c>
      <c r="B86" s="37" t="s">
        <v>219</v>
      </c>
      <c r="C86" s="38">
        <v>39578</v>
      </c>
      <c r="D86" s="39">
        <v>18</v>
      </c>
      <c r="F86" s="39">
        <f t="shared" ref="F86:F145" si="4">D86*0.3048</f>
        <v>5.4864000000000006</v>
      </c>
      <c r="G86" s="39">
        <f t="shared" ref="G86:G145" si="5" xml:space="preserve"> 60-(14.41*(LN(F86)))</f>
        <v>35.470256117710861</v>
      </c>
      <c r="I86" s="37">
        <v>0.69</v>
      </c>
      <c r="K86" s="73">
        <f t="shared" si="2"/>
        <v>26.959865285555939</v>
      </c>
      <c r="L86" s="39"/>
      <c r="N86" s="39">
        <v>12</v>
      </c>
      <c r="P86" s="37" t="s">
        <v>390</v>
      </c>
    </row>
    <row r="87" spans="1:18" x14ac:dyDescent="0.2">
      <c r="A87" s="37">
        <v>3820080502</v>
      </c>
      <c r="B87" s="37" t="s">
        <v>219</v>
      </c>
      <c r="C87" s="38">
        <v>39593</v>
      </c>
      <c r="D87" s="39">
        <v>20</v>
      </c>
      <c r="F87" s="39">
        <f t="shared" si="4"/>
        <v>6.0960000000000001</v>
      </c>
      <c r="G87" s="39">
        <f t="shared" si="5"/>
        <v>33.952011087081587</v>
      </c>
      <c r="I87" s="39"/>
      <c r="L87" s="39"/>
      <c r="N87" s="39">
        <v>13</v>
      </c>
      <c r="P87" s="37" t="s">
        <v>390</v>
      </c>
    </row>
    <row r="88" spans="1:18" x14ac:dyDescent="0.2">
      <c r="A88" s="37">
        <v>3820080601</v>
      </c>
      <c r="B88" s="37" t="s">
        <v>219</v>
      </c>
      <c r="C88" s="38">
        <v>39600</v>
      </c>
      <c r="D88" s="39">
        <v>18</v>
      </c>
      <c r="F88" s="39">
        <f t="shared" si="4"/>
        <v>5.4864000000000006</v>
      </c>
      <c r="G88" s="39">
        <f t="shared" si="5"/>
        <v>35.470256117710861</v>
      </c>
      <c r="I88" s="37">
        <v>0.48</v>
      </c>
      <c r="K88" s="73">
        <f t="shared" si="2"/>
        <v>23.399762392463234</v>
      </c>
      <c r="L88" s="39"/>
      <c r="N88" s="39">
        <v>14</v>
      </c>
      <c r="P88" s="37" t="s">
        <v>942</v>
      </c>
    </row>
    <row r="89" spans="1:18" x14ac:dyDescent="0.2">
      <c r="A89" s="37">
        <v>3820080602</v>
      </c>
      <c r="B89" s="37" t="s">
        <v>219</v>
      </c>
      <c r="C89" s="38">
        <v>39607</v>
      </c>
      <c r="D89" s="39">
        <v>18</v>
      </c>
      <c r="F89" s="39">
        <f t="shared" si="4"/>
        <v>5.4864000000000006</v>
      </c>
      <c r="G89" s="39">
        <f t="shared" si="5"/>
        <v>35.470256117710861</v>
      </c>
      <c r="I89" s="39"/>
      <c r="L89" s="39"/>
      <c r="N89" s="39">
        <v>17</v>
      </c>
      <c r="P89" s="37" t="s">
        <v>946</v>
      </c>
    </row>
    <row r="90" spans="1:18" x14ac:dyDescent="0.2">
      <c r="A90" s="37">
        <v>3820080603</v>
      </c>
      <c r="B90" s="37" t="s">
        <v>219</v>
      </c>
      <c r="C90" s="38">
        <v>39617</v>
      </c>
      <c r="D90" s="39">
        <v>15</v>
      </c>
      <c r="F90" s="39">
        <f t="shared" si="4"/>
        <v>4.5720000000000001</v>
      </c>
      <c r="G90" s="39">
        <f t="shared" si="5"/>
        <v>38.097509751111744</v>
      </c>
      <c r="I90" s="37">
        <v>0.43</v>
      </c>
      <c r="K90" s="73">
        <f t="shared" si="2"/>
        <v>22.320653610410673</v>
      </c>
      <c r="L90" s="39"/>
      <c r="N90" s="39">
        <v>16</v>
      </c>
      <c r="P90" s="37" t="s">
        <v>943</v>
      </c>
    </row>
    <row r="91" spans="1:18" x14ac:dyDescent="0.2">
      <c r="A91" s="37">
        <v>3820080604</v>
      </c>
      <c r="B91" s="37" t="s">
        <v>219</v>
      </c>
      <c r="C91" s="38">
        <v>39626</v>
      </c>
      <c r="D91" s="39">
        <v>15</v>
      </c>
      <c r="F91" s="39">
        <f t="shared" si="4"/>
        <v>4.5720000000000001</v>
      </c>
      <c r="G91" s="39">
        <f t="shared" si="5"/>
        <v>38.097509751111744</v>
      </c>
      <c r="I91" s="39"/>
      <c r="L91" s="39"/>
      <c r="N91" s="39">
        <v>24</v>
      </c>
      <c r="P91" s="37" t="s">
        <v>944</v>
      </c>
    </row>
    <row r="92" spans="1:18" x14ac:dyDescent="0.2">
      <c r="A92" s="37">
        <v>3820080701</v>
      </c>
      <c r="B92" s="37" t="s">
        <v>219</v>
      </c>
      <c r="C92" s="38">
        <v>39633</v>
      </c>
      <c r="D92" s="39">
        <v>17</v>
      </c>
      <c r="F92" s="39">
        <f t="shared" si="4"/>
        <v>5.1816000000000004</v>
      </c>
      <c r="G92" s="39">
        <f t="shared" si="5"/>
        <v>36.293908861144516</v>
      </c>
      <c r="I92" s="37">
        <v>0.41</v>
      </c>
      <c r="K92" s="73">
        <f t="shared" si="2"/>
        <v>21.853422449826084</v>
      </c>
      <c r="L92" s="39"/>
      <c r="N92" s="39">
        <v>22</v>
      </c>
      <c r="P92" s="37" t="s">
        <v>945</v>
      </c>
    </row>
    <row r="93" spans="1:18" x14ac:dyDescent="0.2">
      <c r="A93" s="37">
        <v>3820080702</v>
      </c>
      <c r="B93" s="37" t="s">
        <v>219</v>
      </c>
      <c r="C93" s="38">
        <v>39644</v>
      </c>
      <c r="D93" s="39">
        <v>17</v>
      </c>
      <c r="F93" s="39">
        <f t="shared" si="4"/>
        <v>5.1816000000000004</v>
      </c>
      <c r="G93" s="39">
        <f t="shared" si="5"/>
        <v>36.293908861144516</v>
      </c>
      <c r="I93" s="39"/>
      <c r="L93" s="39"/>
      <c r="N93" s="39">
        <v>19</v>
      </c>
      <c r="P93" s="37" t="s">
        <v>943</v>
      </c>
    </row>
    <row r="94" spans="1:18" x14ac:dyDescent="0.2">
      <c r="A94" s="37">
        <v>3820080703</v>
      </c>
      <c r="B94" s="37" t="s">
        <v>219</v>
      </c>
      <c r="C94" s="38">
        <v>39652</v>
      </c>
      <c r="D94" s="39">
        <v>17</v>
      </c>
      <c r="F94" s="39">
        <f t="shared" si="4"/>
        <v>5.1816000000000004</v>
      </c>
      <c r="G94" s="39">
        <f t="shared" si="5"/>
        <v>36.293908861144516</v>
      </c>
      <c r="I94" s="37">
        <v>0.94</v>
      </c>
      <c r="K94" s="73">
        <f t="shared" si="2"/>
        <v>29.993002289525563</v>
      </c>
      <c r="L94" s="39"/>
      <c r="N94" s="39">
        <v>22</v>
      </c>
      <c r="P94" s="37" t="s">
        <v>945</v>
      </c>
    </row>
    <row r="95" spans="1:18" x14ac:dyDescent="0.2">
      <c r="A95" s="37">
        <v>3820080801</v>
      </c>
      <c r="B95" s="37" t="s">
        <v>219</v>
      </c>
      <c r="C95" s="38">
        <v>39666</v>
      </c>
      <c r="D95" s="39">
        <v>17</v>
      </c>
      <c r="F95" s="39">
        <f t="shared" si="4"/>
        <v>5.1816000000000004</v>
      </c>
      <c r="G95" s="39">
        <f t="shared" si="5"/>
        <v>36.293908861144516</v>
      </c>
      <c r="I95" s="39"/>
      <c r="L95" s="39"/>
      <c r="N95" s="39">
        <v>24</v>
      </c>
      <c r="P95" s="37" t="s">
        <v>947</v>
      </c>
    </row>
    <row r="96" spans="1:18" x14ac:dyDescent="0.2">
      <c r="A96" s="37">
        <v>3820080802</v>
      </c>
      <c r="B96" s="37" t="s">
        <v>219</v>
      </c>
      <c r="C96" s="38">
        <v>39672</v>
      </c>
      <c r="D96" s="39">
        <v>15</v>
      </c>
      <c r="F96" s="39">
        <f t="shared" si="4"/>
        <v>4.5720000000000001</v>
      </c>
      <c r="G96" s="39">
        <f t="shared" si="5"/>
        <v>38.097509751111744</v>
      </c>
      <c r="I96" s="37">
        <v>1.26</v>
      </c>
      <c r="K96" s="73">
        <f t="shared" si="2"/>
        <v>32.867205982650823</v>
      </c>
      <c r="L96" s="39"/>
      <c r="N96" s="39">
        <v>23</v>
      </c>
      <c r="P96" s="37" t="s">
        <v>947</v>
      </c>
    </row>
    <row r="97" spans="1:18" x14ac:dyDescent="0.2">
      <c r="A97" s="37">
        <v>3820080803</v>
      </c>
      <c r="B97" s="37" t="s">
        <v>219</v>
      </c>
      <c r="C97" s="38">
        <v>39686</v>
      </c>
      <c r="D97" s="39">
        <v>17</v>
      </c>
      <c r="F97" s="39">
        <f t="shared" si="4"/>
        <v>5.1816000000000004</v>
      </c>
      <c r="G97" s="39">
        <f t="shared" si="5"/>
        <v>36.293908861144516</v>
      </c>
      <c r="I97" s="39"/>
      <c r="L97" s="39"/>
      <c r="N97" s="39">
        <v>21</v>
      </c>
      <c r="P97" s="37" t="s">
        <v>508</v>
      </c>
    </row>
    <row r="98" spans="1:18" x14ac:dyDescent="0.2">
      <c r="A98" s="37">
        <v>3820080901</v>
      </c>
      <c r="B98" s="37" t="s">
        <v>219</v>
      </c>
      <c r="C98" s="38">
        <v>39695</v>
      </c>
      <c r="D98" s="39">
        <v>16</v>
      </c>
      <c r="F98" s="39">
        <f t="shared" si="4"/>
        <v>4.8768000000000002</v>
      </c>
      <c r="G98" s="39">
        <f t="shared" si="5"/>
        <v>37.167509661519347</v>
      </c>
      <c r="I98" s="37">
        <v>0.89</v>
      </c>
      <c r="K98" s="73">
        <f t="shared" si="2"/>
        <v>29.456803262529117</v>
      </c>
      <c r="L98" s="39"/>
      <c r="N98" s="39">
        <v>21</v>
      </c>
      <c r="P98" s="37" t="s">
        <v>948</v>
      </c>
    </row>
    <row r="99" spans="1:18" x14ac:dyDescent="0.2">
      <c r="A99" s="37">
        <v>3820080902</v>
      </c>
      <c r="B99" s="37" t="s">
        <v>219</v>
      </c>
      <c r="C99" s="38">
        <v>39701</v>
      </c>
      <c r="D99" s="39">
        <v>16</v>
      </c>
      <c r="F99" s="39">
        <f t="shared" si="4"/>
        <v>4.8768000000000002</v>
      </c>
      <c r="G99" s="39">
        <f t="shared" si="5"/>
        <v>37.167509661519347</v>
      </c>
      <c r="I99" s="39"/>
      <c r="L99" s="39"/>
      <c r="N99" s="39">
        <v>19</v>
      </c>
      <c r="P99" s="37" t="s">
        <v>949</v>
      </c>
    </row>
    <row r="100" spans="1:18" x14ac:dyDescent="0.2">
      <c r="A100" s="37">
        <v>3820080903</v>
      </c>
      <c r="B100" s="37" t="s">
        <v>219</v>
      </c>
      <c r="C100" s="38">
        <v>39713</v>
      </c>
      <c r="D100" s="39">
        <v>18</v>
      </c>
      <c r="F100" s="39">
        <f t="shared" si="4"/>
        <v>5.4864000000000006</v>
      </c>
      <c r="G100" s="39">
        <f t="shared" si="5"/>
        <v>35.470256117710861</v>
      </c>
      <c r="I100" s="37">
        <v>0.97</v>
      </c>
      <c r="K100" s="73">
        <f t="shared" si="2"/>
        <v>30.30119517457501</v>
      </c>
      <c r="L100" s="39"/>
      <c r="N100" s="39">
        <v>18</v>
      </c>
      <c r="P100" s="37" t="s">
        <v>950</v>
      </c>
    </row>
    <row r="101" spans="1:18" x14ac:dyDescent="0.2">
      <c r="A101" s="37">
        <v>3820081001</v>
      </c>
      <c r="B101" s="37" t="s">
        <v>219</v>
      </c>
      <c r="C101" s="38">
        <v>39726</v>
      </c>
      <c r="D101" s="39">
        <v>17</v>
      </c>
      <c r="F101" s="39">
        <f t="shared" si="4"/>
        <v>5.1816000000000004</v>
      </c>
      <c r="G101" s="39">
        <f t="shared" si="5"/>
        <v>36.293908861144516</v>
      </c>
      <c r="I101" s="39"/>
      <c r="L101" s="39"/>
      <c r="N101" s="39">
        <v>15</v>
      </c>
      <c r="P101" s="37" t="s">
        <v>947</v>
      </c>
    </row>
    <row r="102" spans="1:18" x14ac:dyDescent="0.2">
      <c r="A102" s="37">
        <v>3820081002</v>
      </c>
      <c r="B102" s="37" t="s">
        <v>219</v>
      </c>
      <c r="C102" s="38">
        <v>39732</v>
      </c>
      <c r="D102" s="39">
        <v>16</v>
      </c>
      <c r="F102" s="39">
        <f t="shared" si="4"/>
        <v>4.8768000000000002</v>
      </c>
      <c r="G102" s="39">
        <f t="shared" si="5"/>
        <v>37.167509661519347</v>
      </c>
      <c r="I102" s="37">
        <v>0.88</v>
      </c>
      <c r="K102" s="73">
        <f t="shared" si="2"/>
        <v>29.34595462548803</v>
      </c>
      <c r="L102" s="39"/>
      <c r="N102" s="39">
        <v>15</v>
      </c>
      <c r="P102" s="37" t="s">
        <v>451</v>
      </c>
    </row>
    <row r="103" spans="1:18" x14ac:dyDescent="0.2">
      <c r="A103" s="37">
        <v>3820081103</v>
      </c>
      <c r="B103" s="37" t="s">
        <v>219</v>
      </c>
      <c r="C103" s="38">
        <v>39744</v>
      </c>
      <c r="D103" s="39">
        <v>18</v>
      </c>
      <c r="F103" s="39">
        <f t="shared" si="4"/>
        <v>5.4864000000000006</v>
      </c>
      <c r="G103" s="39">
        <f t="shared" si="5"/>
        <v>35.470256117710861</v>
      </c>
      <c r="I103" s="39"/>
      <c r="L103" s="39"/>
      <c r="N103" s="39">
        <v>12</v>
      </c>
      <c r="P103" s="37" t="s">
        <v>947</v>
      </c>
    </row>
    <row r="104" spans="1:18" x14ac:dyDescent="0.2">
      <c r="A104" s="37">
        <v>3820081101</v>
      </c>
      <c r="B104" s="37" t="s">
        <v>219</v>
      </c>
      <c r="C104" s="38">
        <v>39755</v>
      </c>
      <c r="D104" s="39">
        <v>19</v>
      </c>
      <c r="E104" s="39">
        <f>AVERAGE(D88:D97)</f>
        <v>16.600000000000001</v>
      </c>
      <c r="F104" s="39">
        <f t="shared" si="4"/>
        <v>5.7911999999999999</v>
      </c>
      <c r="G104" s="39">
        <f t="shared" si="5"/>
        <v>34.691147459206192</v>
      </c>
      <c r="H104" s="39">
        <f>AVERAGE(G88:G97)</f>
        <v>36.67025857944796</v>
      </c>
      <c r="I104" s="37">
        <v>0.83</v>
      </c>
      <c r="J104" s="39">
        <f>AVERAGE(I88:I97)</f>
        <v>0.70399999999999996</v>
      </c>
      <c r="K104" s="73">
        <f t="shared" si="2"/>
        <v>28.77210683794145</v>
      </c>
      <c r="L104" s="39">
        <f>AVERAGE(K88:K97)</f>
        <v>26.086809344975272</v>
      </c>
      <c r="M104" s="45">
        <f>AVERAGE(L104,H104)</f>
        <v>31.378533962211616</v>
      </c>
      <c r="N104" s="39">
        <v>11</v>
      </c>
      <c r="P104" s="37" t="s">
        <v>945</v>
      </c>
    </row>
    <row r="105" spans="1:18" x14ac:dyDescent="0.2">
      <c r="A105" s="37">
        <v>3820090401</v>
      </c>
      <c r="B105" s="37" t="s">
        <v>219</v>
      </c>
      <c r="C105" s="38">
        <v>39932</v>
      </c>
      <c r="D105" s="39">
        <v>19</v>
      </c>
      <c r="E105" s="38"/>
      <c r="F105" s="39">
        <f t="shared" si="4"/>
        <v>5.7911999999999999</v>
      </c>
      <c r="G105" s="39">
        <f t="shared" si="5"/>
        <v>34.691147459206192</v>
      </c>
      <c r="I105" s="37">
        <v>1.1000000000000001</v>
      </c>
      <c r="J105" s="38"/>
      <c r="K105" s="73">
        <f t="shared" si="2"/>
        <v>31.534992863880429</v>
      </c>
      <c r="N105" s="39">
        <v>8</v>
      </c>
      <c r="O105" s="37">
        <v>10</v>
      </c>
      <c r="P105" s="37" t="s">
        <v>1184</v>
      </c>
      <c r="Q105" s="37">
        <v>50</v>
      </c>
      <c r="R105" s="37">
        <f t="shared" si="3"/>
        <v>10</v>
      </c>
    </row>
    <row r="106" spans="1:18" x14ac:dyDescent="0.2">
      <c r="A106" s="37">
        <v>3820090501</v>
      </c>
      <c r="B106" s="37" t="s">
        <v>219</v>
      </c>
      <c r="C106" s="38">
        <v>39941</v>
      </c>
      <c r="D106" s="39">
        <v>18</v>
      </c>
      <c r="E106" s="38"/>
      <c r="F106" s="39">
        <f t="shared" si="4"/>
        <v>5.4864000000000006</v>
      </c>
      <c r="G106" s="39">
        <f t="shared" si="5"/>
        <v>35.470256117710861</v>
      </c>
      <c r="J106" s="38"/>
      <c r="N106" s="39">
        <v>10</v>
      </c>
      <c r="O106" s="37">
        <v>10</v>
      </c>
      <c r="P106" s="37" t="s">
        <v>1185</v>
      </c>
      <c r="Q106" s="37">
        <v>50</v>
      </c>
      <c r="R106" s="37">
        <f t="shared" si="3"/>
        <v>10</v>
      </c>
    </row>
    <row r="107" spans="1:18" x14ac:dyDescent="0.2">
      <c r="A107" s="37">
        <v>3820090502</v>
      </c>
      <c r="B107" s="37" t="s">
        <v>219</v>
      </c>
      <c r="C107" s="38">
        <v>39955</v>
      </c>
      <c r="D107" s="39">
        <v>19</v>
      </c>
      <c r="E107" s="38"/>
      <c r="F107" s="39">
        <f t="shared" si="4"/>
        <v>5.7911999999999999</v>
      </c>
      <c r="G107" s="39">
        <f t="shared" si="5"/>
        <v>34.691147459206192</v>
      </c>
      <c r="I107" s="37">
        <v>0.36</v>
      </c>
      <c r="J107" s="38"/>
      <c r="K107" s="73">
        <f t="shared" si="2"/>
        <v>20.577601261711266</v>
      </c>
      <c r="N107" s="39">
        <v>13</v>
      </c>
      <c r="O107" s="37">
        <v>15.6</v>
      </c>
      <c r="P107" s="37" t="s">
        <v>1186</v>
      </c>
      <c r="Q107" s="37">
        <v>60</v>
      </c>
      <c r="R107" s="37">
        <f t="shared" si="3"/>
        <v>15.555555555555555</v>
      </c>
    </row>
    <row r="108" spans="1:18" x14ac:dyDescent="0.2">
      <c r="A108" s="37">
        <v>3820090503</v>
      </c>
      <c r="B108" s="37" t="s">
        <v>219</v>
      </c>
      <c r="C108" s="38">
        <v>39962</v>
      </c>
      <c r="D108" s="39">
        <v>20</v>
      </c>
      <c r="E108" s="38"/>
      <c r="F108" s="39">
        <f t="shared" si="4"/>
        <v>6.0960000000000001</v>
      </c>
      <c r="G108" s="39">
        <f t="shared" si="5"/>
        <v>33.952011087081587</v>
      </c>
      <c r="J108" s="38"/>
      <c r="N108" s="39">
        <v>13</v>
      </c>
      <c r="O108" s="37">
        <v>10</v>
      </c>
      <c r="P108" s="37" t="s">
        <v>1187</v>
      </c>
      <c r="Q108" s="37">
        <v>50</v>
      </c>
      <c r="R108" s="37">
        <f t="shared" si="3"/>
        <v>10</v>
      </c>
    </row>
    <row r="109" spans="1:18" x14ac:dyDescent="0.2">
      <c r="A109" s="37">
        <v>3820090601</v>
      </c>
      <c r="B109" s="37" t="s">
        <v>219</v>
      </c>
      <c r="C109" s="38">
        <v>39970</v>
      </c>
      <c r="D109" s="39">
        <v>18</v>
      </c>
      <c r="E109" s="38"/>
      <c r="F109" s="39">
        <f t="shared" si="4"/>
        <v>5.4864000000000006</v>
      </c>
      <c r="G109" s="39">
        <f t="shared" si="5"/>
        <v>35.470256117710861</v>
      </c>
      <c r="I109" s="37">
        <v>0.27</v>
      </c>
      <c r="J109" s="38"/>
      <c r="K109" s="73">
        <f t="shared" si="2"/>
        <v>17.755440130959293</v>
      </c>
      <c r="N109" s="39">
        <v>15</v>
      </c>
      <c r="O109" s="37">
        <v>14.4</v>
      </c>
      <c r="P109" s="37" t="s">
        <v>1188</v>
      </c>
      <c r="Q109" s="37">
        <v>58</v>
      </c>
      <c r="R109" s="37">
        <f t="shared" si="3"/>
        <v>14.444444444444445</v>
      </c>
    </row>
    <row r="110" spans="1:18" x14ac:dyDescent="0.2">
      <c r="A110" s="37">
        <v>3820090602</v>
      </c>
      <c r="B110" s="37" t="s">
        <v>219</v>
      </c>
      <c r="C110" s="38" t="s">
        <v>1183</v>
      </c>
      <c r="D110" s="39">
        <v>20</v>
      </c>
      <c r="E110" s="38"/>
      <c r="F110" s="39">
        <f t="shared" si="4"/>
        <v>6.0960000000000001</v>
      </c>
      <c r="G110" s="39">
        <f t="shared" si="5"/>
        <v>33.952011087081587</v>
      </c>
      <c r="J110" s="38"/>
      <c r="N110" s="39">
        <v>20</v>
      </c>
      <c r="O110" s="37">
        <v>23.3</v>
      </c>
      <c r="P110" s="37" t="s">
        <v>1189</v>
      </c>
      <c r="Q110" s="37">
        <v>74</v>
      </c>
      <c r="R110" s="37">
        <f t="shared" si="3"/>
        <v>23.333333333333332</v>
      </c>
    </row>
    <row r="111" spans="1:18" x14ac:dyDescent="0.2">
      <c r="A111" s="37">
        <v>3820090701</v>
      </c>
      <c r="B111" s="37" t="s">
        <v>219</v>
      </c>
      <c r="C111" s="38">
        <v>39998</v>
      </c>
      <c r="D111" s="39">
        <v>16</v>
      </c>
      <c r="E111" s="38"/>
      <c r="F111" s="39">
        <f t="shared" si="4"/>
        <v>4.8768000000000002</v>
      </c>
      <c r="G111" s="39">
        <f t="shared" si="5"/>
        <v>37.167509661519347</v>
      </c>
      <c r="I111" s="37">
        <v>0.91</v>
      </c>
      <c r="J111" s="38"/>
      <c r="K111" s="73">
        <f t="shared" si="2"/>
        <v>29.674812234387126</v>
      </c>
      <c r="N111" s="39">
        <v>19</v>
      </c>
      <c r="O111" s="37">
        <v>18.3</v>
      </c>
      <c r="P111" s="37" t="s">
        <v>1190</v>
      </c>
      <c r="Q111" s="37">
        <v>65</v>
      </c>
      <c r="R111" s="37">
        <f t="shared" si="3"/>
        <v>18.333333333333332</v>
      </c>
    </row>
    <row r="112" spans="1:18" x14ac:dyDescent="0.2">
      <c r="A112" s="37">
        <v>3820090702</v>
      </c>
      <c r="B112" s="37" t="s">
        <v>219</v>
      </c>
      <c r="C112" s="38">
        <v>40008</v>
      </c>
      <c r="D112" s="39">
        <v>16</v>
      </c>
      <c r="E112" s="38"/>
      <c r="F112" s="39">
        <f t="shared" si="4"/>
        <v>4.8768000000000002</v>
      </c>
      <c r="G112" s="39">
        <f t="shared" si="5"/>
        <v>37.167509661519347</v>
      </c>
      <c r="J112" s="38"/>
      <c r="N112" s="39">
        <v>21</v>
      </c>
      <c r="O112" s="37">
        <v>21.7</v>
      </c>
      <c r="P112" s="37" t="s">
        <v>1191</v>
      </c>
      <c r="Q112" s="37">
        <v>71</v>
      </c>
      <c r="R112" s="37">
        <f t="shared" si="3"/>
        <v>21.666666666666668</v>
      </c>
    </row>
    <row r="113" spans="1:18" x14ac:dyDescent="0.2">
      <c r="A113" s="37">
        <v>3820090703</v>
      </c>
      <c r="B113" s="37" t="s">
        <v>219</v>
      </c>
      <c r="C113" s="38">
        <v>40018</v>
      </c>
      <c r="D113" s="39">
        <v>17</v>
      </c>
      <c r="E113" s="38"/>
      <c r="F113" s="39">
        <f t="shared" si="4"/>
        <v>5.1816000000000004</v>
      </c>
      <c r="G113" s="39">
        <f t="shared" si="5"/>
        <v>36.293908861144516</v>
      </c>
      <c r="I113" s="37">
        <v>0.56000000000000005</v>
      </c>
      <c r="J113" s="38"/>
      <c r="K113" s="73">
        <f t="shared" si="2"/>
        <v>24.91198056156864</v>
      </c>
      <c r="N113" s="39">
        <v>21</v>
      </c>
      <c r="O113" s="37">
        <v>22.8</v>
      </c>
      <c r="P113" s="37" t="s">
        <v>1192</v>
      </c>
      <c r="Q113" s="37">
        <v>73</v>
      </c>
      <c r="R113" s="37">
        <f t="shared" si="3"/>
        <v>22.777777777777779</v>
      </c>
    </row>
    <row r="114" spans="1:18" x14ac:dyDescent="0.2">
      <c r="A114" s="37">
        <v>3820090801</v>
      </c>
      <c r="B114" s="37" t="s">
        <v>219</v>
      </c>
      <c r="C114" s="38">
        <v>40028</v>
      </c>
      <c r="D114" s="39">
        <v>17</v>
      </c>
      <c r="E114" s="38"/>
      <c r="F114" s="39">
        <f t="shared" si="4"/>
        <v>5.1816000000000004</v>
      </c>
      <c r="G114" s="39">
        <f t="shared" si="5"/>
        <v>36.293908861144516</v>
      </c>
      <c r="J114" s="38"/>
      <c r="N114" s="39">
        <v>20</v>
      </c>
      <c r="O114" s="37">
        <v>21.1</v>
      </c>
      <c r="P114" s="37" t="s">
        <v>1193</v>
      </c>
      <c r="Q114" s="37">
        <v>70</v>
      </c>
      <c r="R114" s="37">
        <f t="shared" si="3"/>
        <v>21.111111111111111</v>
      </c>
    </row>
    <row r="115" spans="1:18" x14ac:dyDescent="0.2">
      <c r="A115" s="37">
        <v>3820090802</v>
      </c>
      <c r="B115" s="37" t="s">
        <v>219</v>
      </c>
      <c r="C115" s="38">
        <v>40035</v>
      </c>
      <c r="D115" s="39">
        <v>18</v>
      </c>
      <c r="F115" s="39">
        <f t="shared" si="4"/>
        <v>5.4864000000000006</v>
      </c>
      <c r="G115" s="39">
        <f t="shared" si="5"/>
        <v>35.470256117710861</v>
      </c>
      <c r="I115" s="37">
        <v>1.2</v>
      </c>
      <c r="K115" s="73">
        <f t="shared" si="2"/>
        <v>32.388574472148697</v>
      </c>
      <c r="N115" s="39">
        <v>22</v>
      </c>
      <c r="O115" s="37">
        <v>24.4</v>
      </c>
      <c r="P115" s="37" t="s">
        <v>1194</v>
      </c>
      <c r="Q115" s="37">
        <v>76</v>
      </c>
      <c r="R115" s="37">
        <f t="shared" si="3"/>
        <v>24.444444444444443</v>
      </c>
    </row>
    <row r="116" spans="1:18" x14ac:dyDescent="0.2">
      <c r="A116" s="37">
        <v>3820090803</v>
      </c>
      <c r="B116" s="37" t="s">
        <v>219</v>
      </c>
      <c r="C116" s="38">
        <v>40042</v>
      </c>
      <c r="D116" s="39">
        <v>12</v>
      </c>
      <c r="F116" s="39">
        <f t="shared" si="4"/>
        <v>3.6576000000000004</v>
      </c>
      <c r="G116" s="39">
        <f t="shared" si="5"/>
        <v>41.313008325549511</v>
      </c>
      <c r="N116" s="39">
        <v>23</v>
      </c>
      <c r="O116" s="37">
        <v>24.4</v>
      </c>
      <c r="P116" s="37" t="s">
        <v>1195</v>
      </c>
      <c r="Q116" s="37">
        <v>76</v>
      </c>
      <c r="R116" s="37">
        <f t="shared" ref="R116:R144" si="6">(Q116-32)/1.8</f>
        <v>24.444444444444443</v>
      </c>
    </row>
    <row r="117" spans="1:18" x14ac:dyDescent="0.2">
      <c r="A117" s="37">
        <v>3820090804</v>
      </c>
      <c r="B117" s="37" t="s">
        <v>219</v>
      </c>
      <c r="C117" s="38">
        <v>40049</v>
      </c>
      <c r="D117" s="39">
        <v>17</v>
      </c>
      <c r="F117" s="39">
        <f t="shared" si="4"/>
        <v>5.1816000000000004</v>
      </c>
      <c r="G117" s="39">
        <f t="shared" si="5"/>
        <v>36.293908861144516</v>
      </c>
      <c r="I117" s="37">
        <v>1.3</v>
      </c>
      <c r="K117" s="73">
        <f t="shared" si="2"/>
        <v>33.173793434426088</v>
      </c>
      <c r="N117" s="39">
        <v>21</v>
      </c>
      <c r="O117" s="37">
        <v>20</v>
      </c>
      <c r="P117" s="37" t="s">
        <v>1196</v>
      </c>
      <c r="Q117" s="37">
        <v>68</v>
      </c>
      <c r="R117" s="37">
        <f t="shared" si="6"/>
        <v>20</v>
      </c>
    </row>
    <row r="118" spans="1:18" x14ac:dyDescent="0.2">
      <c r="A118" s="37">
        <v>3820090901</v>
      </c>
      <c r="B118" s="37" t="s">
        <v>219</v>
      </c>
      <c r="C118" s="38">
        <v>40058</v>
      </c>
      <c r="D118" s="39">
        <v>17</v>
      </c>
      <c r="F118" s="39">
        <f t="shared" si="4"/>
        <v>5.1816000000000004</v>
      </c>
      <c r="G118" s="39">
        <f t="shared" si="5"/>
        <v>36.293908861144516</v>
      </c>
      <c r="N118" s="39">
        <v>21</v>
      </c>
      <c r="O118" s="37">
        <v>22.2</v>
      </c>
      <c r="P118" s="37" t="s">
        <v>1197</v>
      </c>
      <c r="Q118" s="37">
        <v>72</v>
      </c>
      <c r="R118" s="37">
        <f t="shared" si="6"/>
        <v>22.222222222222221</v>
      </c>
    </row>
    <row r="119" spans="1:18" x14ac:dyDescent="0.2">
      <c r="A119" s="37">
        <v>3820090902</v>
      </c>
      <c r="B119" s="37" t="s">
        <v>219</v>
      </c>
      <c r="C119" s="38">
        <v>40066</v>
      </c>
      <c r="D119" s="39">
        <v>19</v>
      </c>
      <c r="F119" s="39">
        <f t="shared" si="4"/>
        <v>5.7911999999999999</v>
      </c>
      <c r="G119" s="39">
        <f t="shared" si="5"/>
        <v>34.691147459206192</v>
      </c>
      <c r="I119" s="37">
        <v>1</v>
      </c>
      <c r="K119" s="73">
        <f t="shared" si="2"/>
        <v>30.6</v>
      </c>
      <c r="N119" s="39">
        <v>22</v>
      </c>
      <c r="O119" s="37">
        <v>21.1</v>
      </c>
      <c r="P119" s="37" t="s">
        <v>1198</v>
      </c>
      <c r="Q119" s="37">
        <v>70</v>
      </c>
      <c r="R119" s="37">
        <f t="shared" si="6"/>
        <v>21.111111111111111</v>
      </c>
    </row>
    <row r="120" spans="1:18" x14ac:dyDescent="0.2">
      <c r="A120" s="37">
        <v>3820090903</v>
      </c>
      <c r="B120" s="37" t="s">
        <v>219</v>
      </c>
      <c r="C120" s="38">
        <v>40073</v>
      </c>
      <c r="D120" s="39">
        <v>18</v>
      </c>
      <c r="F120" s="39">
        <f t="shared" si="4"/>
        <v>5.4864000000000006</v>
      </c>
      <c r="G120" s="39">
        <f t="shared" si="5"/>
        <v>35.470256117710861</v>
      </c>
      <c r="N120" s="39">
        <v>20</v>
      </c>
      <c r="O120" s="37">
        <v>13.9</v>
      </c>
      <c r="P120" s="37" t="s">
        <v>1199</v>
      </c>
      <c r="Q120" s="37">
        <v>57</v>
      </c>
      <c r="R120" s="37">
        <f t="shared" si="6"/>
        <v>13.888888888888889</v>
      </c>
    </row>
    <row r="121" spans="1:18" x14ac:dyDescent="0.2">
      <c r="A121" s="37">
        <v>3820090904</v>
      </c>
      <c r="B121" s="37" t="s">
        <v>219</v>
      </c>
      <c r="C121" s="38">
        <v>40080</v>
      </c>
      <c r="D121" s="39">
        <v>19</v>
      </c>
      <c r="F121" s="39">
        <f t="shared" si="4"/>
        <v>5.7911999999999999</v>
      </c>
      <c r="G121" s="39">
        <f t="shared" si="5"/>
        <v>34.691147459206192</v>
      </c>
      <c r="I121" s="37">
        <v>1.7</v>
      </c>
      <c r="K121" s="73">
        <f t="shared" si="2"/>
        <v>35.805463142919891</v>
      </c>
      <c r="N121" s="39">
        <v>20</v>
      </c>
      <c r="O121" s="37">
        <v>20</v>
      </c>
      <c r="P121" s="37" t="s">
        <v>1200</v>
      </c>
      <c r="Q121" s="37">
        <v>68</v>
      </c>
      <c r="R121" s="37">
        <f t="shared" si="6"/>
        <v>20</v>
      </c>
    </row>
    <row r="122" spans="1:18" x14ac:dyDescent="0.2">
      <c r="A122" s="37">
        <v>3820091001</v>
      </c>
      <c r="B122" s="37" t="s">
        <v>219</v>
      </c>
      <c r="C122" s="38">
        <v>40094</v>
      </c>
      <c r="D122" s="39">
        <v>17</v>
      </c>
      <c r="F122" s="39">
        <f t="shared" si="4"/>
        <v>5.1816000000000004</v>
      </c>
      <c r="G122" s="39">
        <f t="shared" si="5"/>
        <v>36.293908861144516</v>
      </c>
      <c r="N122" s="39">
        <v>14</v>
      </c>
      <c r="O122" s="37">
        <v>12.8</v>
      </c>
      <c r="P122" s="37" t="s">
        <v>1201</v>
      </c>
      <c r="Q122" s="37">
        <v>55</v>
      </c>
      <c r="R122" s="37">
        <f t="shared" si="6"/>
        <v>12.777777777777777</v>
      </c>
    </row>
    <row r="123" spans="1:18" x14ac:dyDescent="0.2">
      <c r="A123" s="37">
        <v>3820091002</v>
      </c>
      <c r="B123" s="37" t="s">
        <v>219</v>
      </c>
      <c r="C123" s="38">
        <v>40100</v>
      </c>
      <c r="D123" s="39">
        <v>18</v>
      </c>
      <c r="F123" s="39">
        <f t="shared" si="4"/>
        <v>5.4864000000000006</v>
      </c>
      <c r="G123" s="39">
        <f t="shared" si="5"/>
        <v>35.470256117710861</v>
      </c>
      <c r="I123" s="37">
        <v>3</v>
      </c>
      <c r="K123" s="73">
        <f t="shared" si="2"/>
        <v>41.377386551834157</v>
      </c>
      <c r="N123" s="39">
        <v>13</v>
      </c>
      <c r="O123" s="37">
        <v>6.7</v>
      </c>
      <c r="P123" s="37" t="s">
        <v>1202</v>
      </c>
      <c r="Q123" s="37">
        <v>44</v>
      </c>
      <c r="R123" s="37">
        <f t="shared" si="6"/>
        <v>6.6666666666666661</v>
      </c>
    </row>
    <row r="124" spans="1:18" x14ac:dyDescent="0.2">
      <c r="A124" s="37">
        <v>3820091003</v>
      </c>
      <c r="B124" s="37" t="s">
        <v>219</v>
      </c>
      <c r="C124" s="38">
        <v>40113</v>
      </c>
      <c r="D124" s="39">
        <v>19</v>
      </c>
      <c r="E124" s="39">
        <f>AVERAGE(D108:D117)</f>
        <v>17.100000000000001</v>
      </c>
      <c r="F124" s="39">
        <f t="shared" si="4"/>
        <v>5.7911999999999999</v>
      </c>
      <c r="G124" s="39">
        <f t="shared" si="5"/>
        <v>34.691147459206192</v>
      </c>
      <c r="H124" s="39">
        <f>AVERAGE(G108:G117)</f>
        <v>36.337428864160664</v>
      </c>
      <c r="J124" s="39">
        <f>AVERAGE(I108:I117)</f>
        <v>0.84800000000000009</v>
      </c>
      <c r="L124" s="39">
        <f>AVERAGE(K108:K117)</f>
        <v>27.580920166697968</v>
      </c>
      <c r="M124" s="45">
        <f>AVERAGE(L124,H124)</f>
        <v>31.959174515429318</v>
      </c>
      <c r="N124" s="39">
        <v>10</v>
      </c>
      <c r="O124" s="37">
        <v>11.1</v>
      </c>
      <c r="P124" s="37" t="s">
        <v>1203</v>
      </c>
      <c r="Q124" s="37">
        <v>52</v>
      </c>
      <c r="R124" s="37">
        <f t="shared" si="6"/>
        <v>11.111111111111111</v>
      </c>
    </row>
    <row r="125" spans="1:18" x14ac:dyDescent="0.2">
      <c r="A125" s="37">
        <v>3820100501</v>
      </c>
      <c r="B125" s="37" t="s">
        <v>219</v>
      </c>
      <c r="C125" s="38">
        <v>40299</v>
      </c>
      <c r="D125" s="39">
        <v>20</v>
      </c>
      <c r="F125" s="39">
        <f t="shared" si="4"/>
        <v>6.0960000000000001</v>
      </c>
      <c r="G125" s="39">
        <f t="shared" si="5"/>
        <v>33.952011087081587</v>
      </c>
      <c r="I125" s="46">
        <v>0.4</v>
      </c>
      <c r="K125" s="73">
        <f t="shared" si="2"/>
        <v>21.611187920314542</v>
      </c>
      <c r="N125" s="39">
        <v>12</v>
      </c>
      <c r="O125" s="37">
        <v>18.3</v>
      </c>
      <c r="P125" s="37" t="s">
        <v>1328</v>
      </c>
      <c r="Q125" s="37">
        <v>65</v>
      </c>
      <c r="R125" s="37">
        <f t="shared" si="6"/>
        <v>18.333333333333332</v>
      </c>
    </row>
    <row r="126" spans="1:18" x14ac:dyDescent="0.2">
      <c r="A126" s="37">
        <v>3820100502</v>
      </c>
      <c r="B126" s="37" t="s">
        <v>219</v>
      </c>
      <c r="C126" s="38">
        <v>40311</v>
      </c>
      <c r="D126" s="39">
        <v>20</v>
      </c>
      <c r="F126" s="39">
        <f t="shared" si="4"/>
        <v>6.0960000000000001</v>
      </c>
      <c r="G126" s="39">
        <f t="shared" si="5"/>
        <v>33.952011087081587</v>
      </c>
      <c r="H126" s="78"/>
      <c r="N126" s="39">
        <v>11</v>
      </c>
      <c r="O126" s="37">
        <v>9.4</v>
      </c>
      <c r="P126" s="37" t="s">
        <v>1329</v>
      </c>
      <c r="Q126" s="37">
        <v>49</v>
      </c>
      <c r="R126" s="37">
        <f t="shared" si="6"/>
        <v>9.4444444444444446</v>
      </c>
    </row>
    <row r="127" spans="1:18" x14ac:dyDescent="0.2">
      <c r="A127" s="37">
        <v>3820100503</v>
      </c>
      <c r="B127" s="37" t="s">
        <v>219</v>
      </c>
      <c r="C127" s="38">
        <v>40318</v>
      </c>
      <c r="D127" s="39">
        <v>21</v>
      </c>
      <c r="F127" s="39">
        <f t="shared" si="4"/>
        <v>6.4008000000000003</v>
      </c>
      <c r="G127" s="39">
        <f t="shared" si="5"/>
        <v>33.248944821400073</v>
      </c>
      <c r="H127" s="78"/>
      <c r="I127" s="46">
        <v>0.4</v>
      </c>
      <c r="K127" s="73">
        <f t="shared" si="2"/>
        <v>21.611187920314542</v>
      </c>
      <c r="N127" s="39">
        <v>18</v>
      </c>
      <c r="O127" s="37">
        <v>23.3</v>
      </c>
      <c r="P127" s="37" t="s">
        <v>1330</v>
      </c>
      <c r="Q127" s="37">
        <v>74</v>
      </c>
      <c r="R127" s="37">
        <f t="shared" si="6"/>
        <v>23.333333333333332</v>
      </c>
    </row>
    <row r="128" spans="1:18" x14ac:dyDescent="0.2">
      <c r="A128" s="37">
        <v>3820100504</v>
      </c>
      <c r="B128" s="37" t="s">
        <v>219</v>
      </c>
      <c r="C128" s="38">
        <v>40324</v>
      </c>
      <c r="D128" s="39">
        <v>21</v>
      </c>
      <c r="F128" s="39">
        <f t="shared" si="4"/>
        <v>6.4008000000000003</v>
      </c>
      <c r="G128" s="39">
        <f t="shared" si="5"/>
        <v>33.248944821400073</v>
      </c>
      <c r="H128" s="78"/>
      <c r="N128" s="39">
        <v>23</v>
      </c>
      <c r="O128" s="37">
        <v>27.8</v>
      </c>
      <c r="P128" s="37" t="s">
        <v>1331</v>
      </c>
      <c r="Q128" s="37">
        <v>82</v>
      </c>
      <c r="R128" s="37">
        <f t="shared" si="6"/>
        <v>27.777777777777779</v>
      </c>
    </row>
    <row r="129" spans="1:18" x14ac:dyDescent="0.2">
      <c r="A129" s="37">
        <v>3820100601</v>
      </c>
      <c r="B129" s="37" t="s">
        <v>219</v>
      </c>
      <c r="C129" s="38">
        <v>40333</v>
      </c>
      <c r="D129" s="39">
        <v>19</v>
      </c>
      <c r="F129" s="39">
        <f t="shared" si="4"/>
        <v>5.7911999999999999</v>
      </c>
      <c r="G129" s="39">
        <f t="shared" si="5"/>
        <v>34.691147459206192</v>
      </c>
      <c r="H129" s="78"/>
      <c r="I129" s="46">
        <v>0.9</v>
      </c>
      <c r="K129" s="73">
        <f t="shared" si="2"/>
        <v>29.566413341396725</v>
      </c>
      <c r="N129" s="39">
        <v>21</v>
      </c>
      <c r="O129" s="37">
        <v>16.7</v>
      </c>
      <c r="P129" s="37" t="s">
        <v>1332</v>
      </c>
      <c r="Q129" s="37">
        <v>62</v>
      </c>
      <c r="R129" s="37">
        <f t="shared" si="6"/>
        <v>16.666666666666668</v>
      </c>
    </row>
    <row r="130" spans="1:18" x14ac:dyDescent="0.2">
      <c r="A130" s="37">
        <v>3820100602</v>
      </c>
      <c r="B130" s="37" t="s">
        <v>219</v>
      </c>
      <c r="C130" s="38">
        <v>40340</v>
      </c>
      <c r="D130" s="39">
        <v>18</v>
      </c>
      <c r="F130" s="39">
        <f t="shared" si="4"/>
        <v>5.4864000000000006</v>
      </c>
      <c r="G130" s="39">
        <f t="shared" si="5"/>
        <v>35.470256117710861</v>
      </c>
      <c r="H130" s="78"/>
      <c r="N130" s="39">
        <v>19</v>
      </c>
      <c r="O130" s="37">
        <v>20</v>
      </c>
      <c r="P130" s="37" t="s">
        <v>1333</v>
      </c>
      <c r="Q130" s="37">
        <v>68</v>
      </c>
      <c r="R130" s="37">
        <f t="shared" si="6"/>
        <v>20</v>
      </c>
    </row>
    <row r="131" spans="1:18" x14ac:dyDescent="0.2">
      <c r="A131" s="37">
        <v>3820100603</v>
      </c>
      <c r="B131" s="37" t="s">
        <v>219</v>
      </c>
      <c r="C131" s="38">
        <v>40346</v>
      </c>
      <c r="D131" s="39">
        <v>15</v>
      </c>
      <c r="F131" s="39">
        <f t="shared" si="4"/>
        <v>4.5720000000000001</v>
      </c>
      <c r="G131" s="39">
        <f t="shared" si="5"/>
        <v>38.097509751111744</v>
      </c>
      <c r="H131" s="78"/>
      <c r="I131" s="46">
        <v>1</v>
      </c>
      <c r="K131" s="73">
        <f t="shared" si="2"/>
        <v>30.6</v>
      </c>
      <c r="N131" s="39">
        <v>20</v>
      </c>
      <c r="O131" s="37">
        <v>18.899999999999999</v>
      </c>
      <c r="P131" s="37" t="s">
        <v>1334</v>
      </c>
      <c r="Q131" s="37">
        <v>66</v>
      </c>
      <c r="R131" s="37">
        <f t="shared" si="6"/>
        <v>18.888888888888889</v>
      </c>
    </row>
    <row r="132" spans="1:18" x14ac:dyDescent="0.2">
      <c r="A132" s="37">
        <v>3820100701</v>
      </c>
      <c r="B132" s="37" t="s">
        <v>219</v>
      </c>
      <c r="C132" s="38">
        <v>40365</v>
      </c>
      <c r="D132" s="39">
        <v>17</v>
      </c>
      <c r="F132" s="39">
        <f t="shared" si="4"/>
        <v>5.1816000000000004</v>
      </c>
      <c r="G132" s="39">
        <f t="shared" si="5"/>
        <v>36.293908861144516</v>
      </c>
      <c r="H132" s="78"/>
      <c r="N132" s="39">
        <v>22</v>
      </c>
      <c r="O132" s="37">
        <v>26.7</v>
      </c>
      <c r="P132" s="37" t="s">
        <v>1335</v>
      </c>
      <c r="Q132" s="37">
        <v>80</v>
      </c>
      <c r="R132" s="37">
        <f t="shared" si="6"/>
        <v>26.666666666666664</v>
      </c>
    </row>
    <row r="133" spans="1:18" x14ac:dyDescent="0.2">
      <c r="A133" s="37">
        <v>3820100702</v>
      </c>
      <c r="B133" s="37" t="s">
        <v>219</v>
      </c>
      <c r="C133" s="38">
        <v>40373</v>
      </c>
      <c r="D133" s="39">
        <v>16</v>
      </c>
      <c r="F133" s="39">
        <f t="shared" si="4"/>
        <v>4.8768000000000002</v>
      </c>
      <c r="G133" s="39">
        <f t="shared" si="5"/>
        <v>37.167509661519347</v>
      </c>
      <c r="H133" s="78"/>
      <c r="I133" s="46">
        <v>1.1000000000000001</v>
      </c>
      <c r="K133" s="73">
        <f t="shared" ref="K133:K143" si="7">(9.81*(LN(I133)))+30.6</f>
        <v>31.534992863880429</v>
      </c>
      <c r="N133" s="39">
        <v>25</v>
      </c>
      <c r="O133" s="37">
        <v>29.4</v>
      </c>
      <c r="P133" s="37" t="s">
        <v>1336</v>
      </c>
      <c r="Q133" s="37">
        <v>85</v>
      </c>
      <c r="R133" s="37">
        <f t="shared" si="6"/>
        <v>29.444444444444443</v>
      </c>
    </row>
    <row r="134" spans="1:18" x14ac:dyDescent="0.2">
      <c r="A134" s="37">
        <v>3820100703</v>
      </c>
      <c r="B134" s="37" t="s">
        <v>219</v>
      </c>
      <c r="C134" s="38">
        <v>40386</v>
      </c>
      <c r="D134" s="39">
        <v>16</v>
      </c>
      <c r="F134" s="39">
        <f t="shared" si="4"/>
        <v>4.8768000000000002</v>
      </c>
      <c r="G134" s="39">
        <f t="shared" si="5"/>
        <v>37.167509661519347</v>
      </c>
      <c r="H134" s="78"/>
      <c r="N134" s="39">
        <v>24</v>
      </c>
      <c r="O134" s="37">
        <v>23.9</v>
      </c>
      <c r="P134" s="37" t="s">
        <v>1337</v>
      </c>
      <c r="Q134" s="37">
        <v>75</v>
      </c>
      <c r="R134" s="37">
        <f t="shared" si="6"/>
        <v>23.888888888888889</v>
      </c>
    </row>
    <row r="135" spans="1:18" x14ac:dyDescent="0.2">
      <c r="A135" s="37">
        <v>3820100801</v>
      </c>
      <c r="B135" s="37" t="s">
        <v>219</v>
      </c>
      <c r="C135" s="38">
        <v>40394</v>
      </c>
      <c r="D135" s="39">
        <v>16</v>
      </c>
      <c r="F135" s="39">
        <f t="shared" si="4"/>
        <v>4.8768000000000002</v>
      </c>
      <c r="G135" s="39">
        <f t="shared" si="5"/>
        <v>37.167509661519347</v>
      </c>
      <c r="H135" s="78"/>
      <c r="I135" s="46">
        <v>0.2</v>
      </c>
      <c r="K135" s="73">
        <f t="shared" si="7"/>
        <v>14.811414079021477</v>
      </c>
      <c r="N135" s="39">
        <v>24</v>
      </c>
      <c r="O135" s="37">
        <v>24.4</v>
      </c>
      <c r="P135" s="37" t="s">
        <v>1338</v>
      </c>
      <c r="Q135" s="37">
        <v>76</v>
      </c>
      <c r="R135" s="37">
        <f t="shared" si="6"/>
        <v>24.444444444444443</v>
      </c>
    </row>
    <row r="136" spans="1:18" x14ac:dyDescent="0.2">
      <c r="A136" s="37">
        <v>3820100802</v>
      </c>
      <c r="B136" s="37" t="s">
        <v>219</v>
      </c>
      <c r="C136" s="38">
        <v>40400</v>
      </c>
      <c r="D136" s="39">
        <v>17</v>
      </c>
      <c r="F136" s="39">
        <f t="shared" si="4"/>
        <v>5.1816000000000004</v>
      </c>
      <c r="G136" s="39">
        <f t="shared" si="5"/>
        <v>36.293908861144516</v>
      </c>
      <c r="N136" s="39">
        <v>24</v>
      </c>
      <c r="O136" s="37">
        <v>25.6</v>
      </c>
      <c r="P136" s="37" t="s">
        <v>1339</v>
      </c>
      <c r="Q136" s="37">
        <v>78</v>
      </c>
      <c r="R136" s="37">
        <f t="shared" si="6"/>
        <v>25.555555555555554</v>
      </c>
    </row>
    <row r="137" spans="1:18" x14ac:dyDescent="0.2">
      <c r="A137" s="37">
        <v>3820100803</v>
      </c>
      <c r="B137" s="37" t="s">
        <v>219</v>
      </c>
      <c r="C137" s="38">
        <v>40414</v>
      </c>
      <c r="D137" s="39">
        <v>14</v>
      </c>
      <c r="F137" s="39">
        <f t="shared" si="4"/>
        <v>4.2671999999999999</v>
      </c>
      <c r="G137" s="39">
        <f t="shared" si="5"/>
        <v>39.091697029238723</v>
      </c>
      <c r="I137" s="46">
        <v>0.2</v>
      </c>
      <c r="K137" s="73">
        <f t="shared" si="7"/>
        <v>14.811414079021477</v>
      </c>
      <c r="N137" s="39">
        <v>22</v>
      </c>
      <c r="O137" s="37">
        <v>21.1</v>
      </c>
      <c r="P137" s="37" t="s">
        <v>1340</v>
      </c>
      <c r="Q137" s="37">
        <v>70</v>
      </c>
      <c r="R137" s="37">
        <f t="shared" si="6"/>
        <v>21.111111111111111</v>
      </c>
    </row>
    <row r="138" spans="1:18" x14ac:dyDescent="0.2">
      <c r="A138" s="37">
        <v>3820100804</v>
      </c>
      <c r="B138" s="37" t="s">
        <v>219</v>
      </c>
      <c r="C138" s="38">
        <v>40420</v>
      </c>
      <c r="D138" s="39">
        <v>16</v>
      </c>
      <c r="F138" s="39">
        <f t="shared" si="4"/>
        <v>4.8768000000000002</v>
      </c>
      <c r="G138" s="39">
        <f t="shared" si="5"/>
        <v>37.167509661519347</v>
      </c>
      <c r="N138" s="39">
        <v>24</v>
      </c>
      <c r="O138" s="37">
        <v>24.4</v>
      </c>
      <c r="P138" s="37" t="s">
        <v>1341</v>
      </c>
      <c r="Q138" s="37">
        <v>76</v>
      </c>
      <c r="R138" s="37">
        <f t="shared" si="6"/>
        <v>24.444444444444443</v>
      </c>
    </row>
    <row r="139" spans="1:18" x14ac:dyDescent="0.2">
      <c r="A139" s="37">
        <v>3820100901</v>
      </c>
      <c r="B139" s="37" t="s">
        <v>219</v>
      </c>
      <c r="C139" s="38">
        <v>40432</v>
      </c>
      <c r="D139" s="39">
        <v>16</v>
      </c>
      <c r="F139" s="39">
        <f t="shared" si="4"/>
        <v>4.8768000000000002</v>
      </c>
      <c r="G139" s="39">
        <f t="shared" si="5"/>
        <v>37.167509661519347</v>
      </c>
      <c r="I139" s="46">
        <v>0.3</v>
      </c>
      <c r="K139" s="73">
        <f t="shared" si="7"/>
        <v>18.78902678956257</v>
      </c>
      <c r="N139" s="39">
        <v>18</v>
      </c>
      <c r="O139" s="37">
        <v>16.100000000000001</v>
      </c>
      <c r="P139" s="37" t="s">
        <v>1342</v>
      </c>
      <c r="Q139" s="37">
        <v>61</v>
      </c>
      <c r="R139" s="37">
        <f t="shared" si="6"/>
        <v>16.111111111111111</v>
      </c>
    </row>
    <row r="140" spans="1:18" x14ac:dyDescent="0.2">
      <c r="A140" s="37">
        <v>3820100902</v>
      </c>
      <c r="B140" s="37" t="s">
        <v>219</v>
      </c>
      <c r="C140" s="38">
        <v>40448</v>
      </c>
      <c r="D140" s="39">
        <v>12</v>
      </c>
      <c r="F140" s="39">
        <f t="shared" si="4"/>
        <v>3.6576000000000004</v>
      </c>
      <c r="G140" s="39">
        <f t="shared" si="5"/>
        <v>41.313008325549511</v>
      </c>
      <c r="N140" s="39">
        <v>15</v>
      </c>
      <c r="O140" s="37">
        <v>8.9</v>
      </c>
      <c r="P140" s="37" t="s">
        <v>1343</v>
      </c>
      <c r="Q140" s="37">
        <v>48</v>
      </c>
      <c r="R140" s="37">
        <f t="shared" si="6"/>
        <v>8.8888888888888893</v>
      </c>
    </row>
    <row r="141" spans="1:18" x14ac:dyDescent="0.2">
      <c r="A141" s="37">
        <v>3820101001</v>
      </c>
      <c r="B141" s="37" t="s">
        <v>219</v>
      </c>
      <c r="C141" s="38">
        <v>40456</v>
      </c>
      <c r="D141" s="39">
        <v>13</v>
      </c>
      <c r="F141" s="39">
        <f t="shared" si="4"/>
        <v>3.9624000000000001</v>
      </c>
      <c r="G141" s="39">
        <f t="shared" si="5"/>
        <v>40.159592907973853</v>
      </c>
      <c r="I141" s="46">
        <v>0.3</v>
      </c>
      <c r="K141" s="73">
        <f t="shared" si="7"/>
        <v>18.78902678956257</v>
      </c>
      <c r="N141" s="39">
        <v>15</v>
      </c>
      <c r="O141" s="37">
        <v>13.9</v>
      </c>
      <c r="P141" s="37" t="s">
        <v>1344</v>
      </c>
      <c r="Q141" s="37">
        <v>57</v>
      </c>
      <c r="R141" s="37">
        <f t="shared" si="6"/>
        <v>13.888888888888889</v>
      </c>
    </row>
    <row r="142" spans="1:18" x14ac:dyDescent="0.2">
      <c r="A142" s="37">
        <v>3820101002</v>
      </c>
      <c r="B142" s="37" t="s">
        <v>219</v>
      </c>
      <c r="C142" s="38">
        <v>40465</v>
      </c>
      <c r="D142" s="39">
        <v>15</v>
      </c>
      <c r="F142" s="39">
        <f t="shared" si="4"/>
        <v>4.5720000000000001</v>
      </c>
      <c r="G142" s="39">
        <f t="shared" si="5"/>
        <v>38.097509751111744</v>
      </c>
      <c r="N142" s="39">
        <v>14</v>
      </c>
      <c r="O142" s="37">
        <v>12.8</v>
      </c>
      <c r="P142" s="37" t="s">
        <v>1345</v>
      </c>
      <c r="Q142" s="37">
        <v>55</v>
      </c>
      <c r="R142" s="37">
        <f t="shared" si="6"/>
        <v>12.777777777777777</v>
      </c>
    </row>
    <row r="143" spans="1:18" x14ac:dyDescent="0.2">
      <c r="A143" s="37">
        <v>3820101003</v>
      </c>
      <c r="B143" s="37" t="s">
        <v>219</v>
      </c>
      <c r="C143" s="38">
        <v>40473</v>
      </c>
      <c r="D143" s="39">
        <v>15</v>
      </c>
      <c r="F143" s="39">
        <f t="shared" si="4"/>
        <v>4.5720000000000001</v>
      </c>
      <c r="G143" s="39">
        <f t="shared" si="5"/>
        <v>38.097509751111744</v>
      </c>
      <c r="I143" s="46">
        <v>0.1</v>
      </c>
      <c r="K143" s="73">
        <f t="shared" si="7"/>
        <v>8.0116402377284146</v>
      </c>
      <c r="N143" s="39">
        <v>12</v>
      </c>
      <c r="O143" s="37">
        <v>4.4000000000000004</v>
      </c>
      <c r="P143" s="37" t="s">
        <v>1346</v>
      </c>
      <c r="Q143" s="37">
        <v>40</v>
      </c>
      <c r="R143" s="37">
        <f t="shared" si="6"/>
        <v>4.4444444444444446</v>
      </c>
    </row>
    <row r="144" spans="1:18" x14ac:dyDescent="0.2">
      <c r="A144" s="37">
        <v>3820101101</v>
      </c>
      <c r="B144" s="37" t="s">
        <v>219</v>
      </c>
      <c r="C144" s="38">
        <v>40491</v>
      </c>
      <c r="D144" s="39">
        <v>16</v>
      </c>
      <c r="E144" s="39">
        <f>AVERAGE(D129:D138)</f>
        <v>16.399999999999999</v>
      </c>
      <c r="F144" s="39">
        <f t="shared" si="4"/>
        <v>4.8768000000000002</v>
      </c>
      <c r="G144" s="39">
        <f t="shared" si="5"/>
        <v>37.167509661519347</v>
      </c>
      <c r="H144" s="39">
        <f>AVERAGE(G128:G138)</f>
        <v>36.532491958821268</v>
      </c>
      <c r="J144" s="39">
        <f>AVERAGE(I128:I138)</f>
        <v>0.68</v>
      </c>
      <c r="L144" s="39">
        <f>AVERAGE(K128:K138)</f>
        <v>24.26484687266402</v>
      </c>
      <c r="M144" s="45">
        <f>AVERAGE(L144,H144)</f>
        <v>30.398669415742646</v>
      </c>
      <c r="N144" s="39">
        <v>9</v>
      </c>
      <c r="O144" s="37">
        <v>7.2</v>
      </c>
      <c r="P144" s="37" t="s">
        <v>1347</v>
      </c>
      <c r="Q144" s="37">
        <v>45</v>
      </c>
      <c r="R144" s="37">
        <f t="shared" si="6"/>
        <v>7.2222222222222223</v>
      </c>
    </row>
    <row r="145" spans="1:18" x14ac:dyDescent="0.2">
      <c r="A145" s="88" t="s">
        <v>57</v>
      </c>
      <c r="B145" s="37" t="s">
        <v>219</v>
      </c>
      <c r="C145" s="38">
        <v>40714</v>
      </c>
      <c r="D145" s="39">
        <v>14</v>
      </c>
      <c r="F145" s="39">
        <f t="shared" si="4"/>
        <v>4.2671999999999999</v>
      </c>
      <c r="G145" s="39">
        <f t="shared" si="5"/>
        <v>39.091697029238723</v>
      </c>
      <c r="I145" s="45">
        <v>0.74</v>
      </c>
      <c r="K145" s="73">
        <f>(9.81*(LN(I145)))+30.6</f>
        <v>27.64615903978973</v>
      </c>
      <c r="N145" s="39">
        <v>20</v>
      </c>
      <c r="P145" s="88" t="s">
        <v>1425</v>
      </c>
    </row>
    <row r="146" spans="1:18" x14ac:dyDescent="0.2">
      <c r="A146" s="37">
        <v>3820110501</v>
      </c>
      <c r="B146" s="37" t="s">
        <v>219</v>
      </c>
      <c r="C146" s="38">
        <v>40671</v>
      </c>
      <c r="D146" s="39">
        <v>19</v>
      </c>
      <c r="F146" s="39">
        <f t="shared" ref="F146:F205" si="8">D146*0.3048</f>
        <v>5.7911999999999999</v>
      </c>
      <c r="G146" s="39">
        <f t="shared" ref="G146:G205" si="9" xml:space="preserve"> 60-(14.41*(LN(F146)))</f>
        <v>34.691147459206192</v>
      </c>
      <c r="I146" s="46">
        <v>0.12</v>
      </c>
      <c r="K146" s="73">
        <f>(9.81*(LN(I146)))+30.6</f>
        <v>9.8002147098771069</v>
      </c>
      <c r="N146" s="39">
        <v>10</v>
      </c>
      <c r="O146" s="72">
        <v>12.777777777777777</v>
      </c>
      <c r="P146" s="49" t="s">
        <v>1570</v>
      </c>
      <c r="Q146" s="36">
        <v>55</v>
      </c>
      <c r="R146" s="37">
        <f t="shared" ref="R146:R192" si="10">(Q146-32)/1.8</f>
        <v>12.777777777777777</v>
      </c>
    </row>
    <row r="147" spans="1:18" x14ac:dyDescent="0.2">
      <c r="A147" s="37">
        <v>3820110502</v>
      </c>
      <c r="B147" s="37" t="s">
        <v>219</v>
      </c>
      <c r="C147" s="38">
        <v>40683</v>
      </c>
      <c r="D147" s="39">
        <v>18</v>
      </c>
      <c r="F147" s="39">
        <f t="shared" si="8"/>
        <v>5.4864000000000006</v>
      </c>
      <c r="G147" s="39">
        <f t="shared" si="9"/>
        <v>35.470256117710861</v>
      </c>
      <c r="H147" s="78"/>
      <c r="N147" s="39">
        <v>14</v>
      </c>
      <c r="O147" s="72">
        <v>18.888888888888889</v>
      </c>
      <c r="P147" s="49" t="s">
        <v>1582</v>
      </c>
      <c r="Q147" s="36">
        <v>66</v>
      </c>
      <c r="R147" s="37">
        <f t="shared" si="10"/>
        <v>18.888888888888889</v>
      </c>
    </row>
    <row r="148" spans="1:18" x14ac:dyDescent="0.2">
      <c r="A148" s="37">
        <v>3820110503</v>
      </c>
      <c r="B148" s="37" t="s">
        <v>219</v>
      </c>
      <c r="C148" s="38">
        <v>40692</v>
      </c>
      <c r="D148" s="39">
        <v>17</v>
      </c>
      <c r="F148" s="39">
        <f t="shared" si="8"/>
        <v>5.1816000000000004</v>
      </c>
      <c r="G148" s="39">
        <f t="shared" si="9"/>
        <v>36.293908861144516</v>
      </c>
      <c r="H148" s="78"/>
      <c r="I148" s="46">
        <v>0.12</v>
      </c>
      <c r="K148" s="73">
        <f>(9.81*(LN(I148)))+30.6</f>
        <v>9.8002147098771069</v>
      </c>
      <c r="N148" s="39">
        <v>15</v>
      </c>
      <c r="O148" s="72">
        <v>18.333333333333332</v>
      </c>
      <c r="P148" s="49" t="s">
        <v>1342</v>
      </c>
      <c r="Q148" s="36">
        <v>65</v>
      </c>
      <c r="R148" s="37">
        <f t="shared" si="10"/>
        <v>18.333333333333332</v>
      </c>
    </row>
    <row r="149" spans="1:18" x14ac:dyDescent="0.2">
      <c r="A149" s="37">
        <v>3820110601</v>
      </c>
      <c r="B149" s="37" t="s">
        <v>219</v>
      </c>
      <c r="C149" s="38">
        <v>40698</v>
      </c>
      <c r="D149" s="39">
        <v>20</v>
      </c>
      <c r="F149" s="39">
        <f t="shared" si="8"/>
        <v>6.0960000000000001</v>
      </c>
      <c r="G149" s="39">
        <f t="shared" si="9"/>
        <v>33.952011087081587</v>
      </c>
      <c r="H149" s="78"/>
      <c r="N149" s="39">
        <v>17</v>
      </c>
      <c r="O149" s="72">
        <v>23.333333333333332</v>
      </c>
      <c r="P149" s="49" t="s">
        <v>1334</v>
      </c>
      <c r="Q149" s="36">
        <v>74</v>
      </c>
      <c r="R149" s="37">
        <f t="shared" si="10"/>
        <v>23.333333333333332</v>
      </c>
    </row>
    <row r="150" spans="1:18" x14ac:dyDescent="0.2">
      <c r="A150" s="37">
        <v>3820110602</v>
      </c>
      <c r="B150" s="37" t="s">
        <v>219</v>
      </c>
      <c r="C150" s="38">
        <v>40714</v>
      </c>
      <c r="D150" s="39">
        <v>14</v>
      </c>
      <c r="F150" s="39">
        <f t="shared" si="8"/>
        <v>4.2671999999999999</v>
      </c>
      <c r="G150" s="39">
        <f t="shared" si="9"/>
        <v>39.091697029238723</v>
      </c>
      <c r="H150" s="78"/>
      <c r="I150" s="46">
        <v>0.26</v>
      </c>
      <c r="K150" s="73">
        <f>(9.81*(LN(I150)))+30.6</f>
        <v>17.385207513447565</v>
      </c>
      <c r="N150" s="39">
        <v>20</v>
      </c>
      <c r="O150" s="72">
        <v>18.888888888888889</v>
      </c>
      <c r="P150" s="49" t="s">
        <v>684</v>
      </c>
      <c r="Q150" s="36">
        <v>66</v>
      </c>
      <c r="R150" s="37">
        <f t="shared" si="10"/>
        <v>18.888888888888889</v>
      </c>
    </row>
    <row r="151" spans="1:18" x14ac:dyDescent="0.2">
      <c r="A151" s="37">
        <v>3820110603</v>
      </c>
      <c r="B151" s="37" t="s">
        <v>219</v>
      </c>
      <c r="C151" s="38">
        <v>40720</v>
      </c>
      <c r="D151" s="39">
        <v>15</v>
      </c>
      <c r="F151" s="39">
        <f t="shared" si="8"/>
        <v>4.5720000000000001</v>
      </c>
      <c r="G151" s="39">
        <f t="shared" si="9"/>
        <v>38.097509751111744</v>
      </c>
      <c r="H151" s="78"/>
      <c r="N151" s="39">
        <v>21</v>
      </c>
      <c r="O151" s="72">
        <v>21.111111111111111</v>
      </c>
      <c r="P151" s="49" t="s">
        <v>1571</v>
      </c>
      <c r="Q151" s="36">
        <v>70</v>
      </c>
      <c r="R151" s="37">
        <f t="shared" si="10"/>
        <v>21.111111111111111</v>
      </c>
    </row>
    <row r="152" spans="1:18" x14ac:dyDescent="0.2">
      <c r="A152" s="37">
        <v>3820110701</v>
      </c>
      <c r="B152" s="37" t="s">
        <v>219</v>
      </c>
      <c r="C152" s="38">
        <v>40731</v>
      </c>
      <c r="D152" s="39">
        <v>16</v>
      </c>
      <c r="F152" s="39">
        <f t="shared" si="8"/>
        <v>4.8768000000000002</v>
      </c>
      <c r="G152" s="39">
        <f t="shared" si="9"/>
        <v>37.167509661519347</v>
      </c>
      <c r="H152" s="78"/>
      <c r="I152" s="46">
        <v>0.25</v>
      </c>
      <c r="K152" s="73">
        <f>(9.81*(LN(I152)))+30.6</f>
        <v>17.000452317413874</v>
      </c>
      <c r="N152" s="39">
        <v>23</v>
      </c>
      <c r="O152" s="72">
        <v>25</v>
      </c>
      <c r="P152" s="49" t="s">
        <v>1572</v>
      </c>
      <c r="Q152" s="36">
        <v>77</v>
      </c>
      <c r="R152" s="37">
        <f t="shared" si="10"/>
        <v>25</v>
      </c>
    </row>
    <row r="153" spans="1:18" x14ac:dyDescent="0.2">
      <c r="A153" s="37">
        <v>3820110702</v>
      </c>
      <c r="B153" s="37" t="s">
        <v>219</v>
      </c>
      <c r="C153" s="38">
        <v>40740</v>
      </c>
      <c r="D153" s="39">
        <v>19</v>
      </c>
      <c r="F153" s="39">
        <f t="shared" si="8"/>
        <v>5.7911999999999999</v>
      </c>
      <c r="G153" s="39">
        <f t="shared" si="9"/>
        <v>34.691147459206192</v>
      </c>
      <c r="H153" s="78"/>
      <c r="N153" s="39">
        <v>25</v>
      </c>
      <c r="O153" s="72">
        <v>27.777777777777779</v>
      </c>
      <c r="P153" s="49" t="s">
        <v>1573</v>
      </c>
      <c r="Q153" s="36">
        <v>82</v>
      </c>
      <c r="R153" s="37">
        <f t="shared" si="10"/>
        <v>27.777777777777779</v>
      </c>
    </row>
    <row r="154" spans="1:18" x14ac:dyDescent="0.2">
      <c r="A154" s="37">
        <v>3820110703</v>
      </c>
      <c r="B154" s="37" t="s">
        <v>219</v>
      </c>
      <c r="C154" s="38">
        <v>40745</v>
      </c>
      <c r="D154" s="39">
        <v>17</v>
      </c>
      <c r="F154" s="39">
        <f t="shared" si="8"/>
        <v>5.1816000000000004</v>
      </c>
      <c r="G154" s="39">
        <f t="shared" si="9"/>
        <v>36.293908861144516</v>
      </c>
      <c r="H154" s="78"/>
      <c r="I154" s="46">
        <v>0.42</v>
      </c>
      <c r="K154" s="73">
        <f>(9.81*(LN(I154)))+30.6</f>
        <v>22.089819430816668</v>
      </c>
      <c r="N154" s="39">
        <v>26</v>
      </c>
      <c r="O154" s="72">
        <v>25</v>
      </c>
      <c r="P154" s="49" t="s">
        <v>1574</v>
      </c>
      <c r="Q154" s="36">
        <v>77</v>
      </c>
      <c r="R154" s="37">
        <f t="shared" si="10"/>
        <v>25</v>
      </c>
    </row>
    <row r="155" spans="1:18" x14ac:dyDescent="0.2">
      <c r="A155" s="37">
        <v>3820110704</v>
      </c>
      <c r="B155" s="37" t="s">
        <v>219</v>
      </c>
      <c r="C155" s="38">
        <v>40752</v>
      </c>
      <c r="D155" s="39">
        <v>16</v>
      </c>
      <c r="F155" s="39">
        <f t="shared" si="8"/>
        <v>4.8768000000000002</v>
      </c>
      <c r="G155" s="39">
        <f t="shared" si="9"/>
        <v>37.167509661519347</v>
      </c>
      <c r="H155" s="78"/>
      <c r="N155" s="39">
        <v>24</v>
      </c>
      <c r="O155" s="72">
        <v>25.555555555555554</v>
      </c>
      <c r="P155" s="49" t="s">
        <v>1575</v>
      </c>
      <c r="Q155" s="36">
        <v>78</v>
      </c>
      <c r="R155" s="37">
        <f t="shared" si="10"/>
        <v>25.555555555555554</v>
      </c>
    </row>
    <row r="156" spans="1:18" x14ac:dyDescent="0.2">
      <c r="A156" s="37">
        <v>3820110801</v>
      </c>
      <c r="B156" s="37" t="s">
        <v>219</v>
      </c>
      <c r="C156" s="38">
        <v>40764</v>
      </c>
      <c r="D156" s="39">
        <v>15</v>
      </c>
      <c r="F156" s="39">
        <f t="shared" si="8"/>
        <v>4.5720000000000001</v>
      </c>
      <c r="G156" s="39">
        <f t="shared" si="9"/>
        <v>38.097509751111744</v>
      </c>
      <c r="H156" s="78"/>
      <c r="I156" s="46">
        <v>1.5</v>
      </c>
      <c r="K156" s="73">
        <f>(9.81*(LN(I156)))+30.6</f>
        <v>34.577612710541096</v>
      </c>
      <c r="N156" s="39">
        <v>25</v>
      </c>
      <c r="O156" s="72">
        <v>23.888888888888889</v>
      </c>
      <c r="P156" s="49" t="s">
        <v>1576</v>
      </c>
      <c r="Q156" s="36">
        <v>75</v>
      </c>
      <c r="R156" s="37">
        <f t="shared" si="10"/>
        <v>23.888888888888889</v>
      </c>
    </row>
    <row r="157" spans="1:18" x14ac:dyDescent="0.2">
      <c r="A157" s="37">
        <v>3820110802</v>
      </c>
      <c r="B157" s="37" t="s">
        <v>219</v>
      </c>
      <c r="C157" s="38">
        <v>40771</v>
      </c>
      <c r="D157" s="39">
        <v>16</v>
      </c>
      <c r="F157" s="39">
        <f t="shared" si="8"/>
        <v>4.8768000000000002</v>
      </c>
      <c r="G157" s="39">
        <f t="shared" si="9"/>
        <v>37.167509661519347</v>
      </c>
      <c r="N157" s="39">
        <v>24</v>
      </c>
      <c r="O157" s="72">
        <v>23.888888888888889</v>
      </c>
      <c r="P157" s="49" t="s">
        <v>1577</v>
      </c>
      <c r="Q157" s="36">
        <v>75</v>
      </c>
      <c r="R157" s="37">
        <f t="shared" si="10"/>
        <v>23.888888888888889</v>
      </c>
    </row>
    <row r="158" spans="1:18" x14ac:dyDescent="0.2">
      <c r="A158" s="37">
        <v>3820110803</v>
      </c>
      <c r="B158" s="37" t="s">
        <v>219</v>
      </c>
      <c r="C158" s="38">
        <v>40781</v>
      </c>
      <c r="D158" s="39">
        <v>15</v>
      </c>
      <c r="F158" s="39">
        <f t="shared" si="8"/>
        <v>4.5720000000000001</v>
      </c>
      <c r="G158" s="39">
        <f t="shared" si="9"/>
        <v>38.097509751111744</v>
      </c>
      <c r="I158" s="46">
        <v>1.19</v>
      </c>
      <c r="K158" s="73">
        <f>(9.81*(LN(I158)))+30.6</f>
        <v>32.306481942880929</v>
      </c>
      <c r="N158" s="39">
        <v>22</v>
      </c>
      <c r="O158" s="72">
        <v>22.777777777777779</v>
      </c>
      <c r="P158" s="49" t="s">
        <v>1578</v>
      </c>
      <c r="Q158" s="36">
        <v>73</v>
      </c>
      <c r="R158" s="37">
        <f t="shared" si="10"/>
        <v>22.777777777777779</v>
      </c>
    </row>
    <row r="159" spans="1:18" x14ac:dyDescent="0.2">
      <c r="A159" s="37">
        <v>3820110901</v>
      </c>
      <c r="B159" s="37" t="s">
        <v>219</v>
      </c>
      <c r="C159" s="38">
        <v>40794</v>
      </c>
      <c r="D159" s="39">
        <v>15</v>
      </c>
      <c r="F159" s="39">
        <f t="shared" si="8"/>
        <v>4.5720000000000001</v>
      </c>
      <c r="G159" s="39">
        <f t="shared" si="9"/>
        <v>38.097509751111744</v>
      </c>
      <c r="N159" s="39">
        <v>21</v>
      </c>
      <c r="O159" s="72">
        <v>19.444444444444443</v>
      </c>
      <c r="P159" s="49" t="s">
        <v>1583</v>
      </c>
      <c r="Q159" s="36">
        <v>67</v>
      </c>
      <c r="R159" s="37">
        <f t="shared" si="10"/>
        <v>19.444444444444443</v>
      </c>
    </row>
    <row r="160" spans="1:18" x14ac:dyDescent="0.2">
      <c r="A160" s="37">
        <v>3820110902</v>
      </c>
      <c r="B160" s="37" t="s">
        <v>219</v>
      </c>
      <c r="C160" s="38">
        <v>40802</v>
      </c>
      <c r="D160" s="39">
        <v>14</v>
      </c>
      <c r="F160" s="39">
        <f t="shared" si="8"/>
        <v>4.2671999999999999</v>
      </c>
      <c r="G160" s="39">
        <f t="shared" si="9"/>
        <v>39.091697029238723</v>
      </c>
      <c r="I160" s="46">
        <v>1.32</v>
      </c>
      <c r="K160" s="73">
        <f>(9.81*(LN(I160)))+30.6</f>
        <v>33.323567336029122</v>
      </c>
      <c r="N160" s="39">
        <v>19</v>
      </c>
      <c r="O160" s="72">
        <v>12.777777777777777</v>
      </c>
      <c r="P160" s="49" t="s">
        <v>1579</v>
      </c>
      <c r="Q160" s="36">
        <v>55</v>
      </c>
      <c r="R160" s="37">
        <f t="shared" si="10"/>
        <v>12.777777777777777</v>
      </c>
    </row>
    <row r="161" spans="1:18" x14ac:dyDescent="0.2">
      <c r="A161" s="37">
        <v>3820110903</v>
      </c>
      <c r="B161" s="37" t="s">
        <v>219</v>
      </c>
      <c r="C161" s="38">
        <v>40813</v>
      </c>
      <c r="D161" s="39">
        <v>15</v>
      </c>
      <c r="F161" s="39">
        <f t="shared" si="8"/>
        <v>4.5720000000000001</v>
      </c>
      <c r="G161" s="39">
        <f t="shared" si="9"/>
        <v>38.097509751111744</v>
      </c>
      <c r="N161" s="39">
        <v>18</v>
      </c>
      <c r="O161" s="72">
        <v>18.333333333333332</v>
      </c>
      <c r="P161" s="49" t="s">
        <v>1580</v>
      </c>
      <c r="Q161" s="36">
        <v>65</v>
      </c>
      <c r="R161" s="37">
        <f t="shared" si="10"/>
        <v>18.333333333333332</v>
      </c>
    </row>
    <row r="162" spans="1:18" x14ac:dyDescent="0.2">
      <c r="A162" s="37">
        <v>3820111001</v>
      </c>
      <c r="B162" s="37" t="s">
        <v>219</v>
      </c>
      <c r="C162" s="38">
        <v>40820</v>
      </c>
      <c r="D162" s="39">
        <v>15</v>
      </c>
      <c r="F162" s="39">
        <f t="shared" si="8"/>
        <v>4.5720000000000001</v>
      </c>
      <c r="G162" s="39">
        <f t="shared" si="9"/>
        <v>38.097509751111744</v>
      </c>
      <c r="I162" s="46">
        <v>1.5</v>
      </c>
      <c r="K162" s="73">
        <f>(9.81*(LN(I162)))+30.6</f>
        <v>34.577612710541096</v>
      </c>
      <c r="N162" s="39">
        <v>16</v>
      </c>
      <c r="O162" s="72">
        <v>16.666666666666668</v>
      </c>
      <c r="P162" s="49" t="s">
        <v>1334</v>
      </c>
      <c r="Q162" s="36">
        <v>62</v>
      </c>
      <c r="R162" s="37">
        <f t="shared" si="10"/>
        <v>16.666666666666668</v>
      </c>
    </row>
    <row r="163" spans="1:18" x14ac:dyDescent="0.2">
      <c r="A163" s="37">
        <v>3820111002</v>
      </c>
      <c r="B163" s="37" t="s">
        <v>219</v>
      </c>
      <c r="C163" s="38">
        <v>40827</v>
      </c>
      <c r="D163" s="39">
        <v>17</v>
      </c>
      <c r="F163" s="39">
        <f t="shared" si="8"/>
        <v>5.1816000000000004</v>
      </c>
      <c r="G163" s="39">
        <f t="shared" si="9"/>
        <v>36.293908861144516</v>
      </c>
      <c r="N163" s="39">
        <v>17</v>
      </c>
      <c r="O163" s="72">
        <v>22.777777777777779</v>
      </c>
      <c r="P163" s="49" t="s">
        <v>1581</v>
      </c>
      <c r="Q163" s="36">
        <v>73</v>
      </c>
      <c r="R163" s="37">
        <f t="shared" si="10"/>
        <v>22.777777777777779</v>
      </c>
    </row>
    <row r="164" spans="1:18" x14ac:dyDescent="0.2">
      <c r="A164" s="37">
        <v>3820111003</v>
      </c>
      <c r="B164" s="37" t="s">
        <v>219</v>
      </c>
      <c r="C164" s="38">
        <v>40838</v>
      </c>
      <c r="D164" s="39">
        <v>16</v>
      </c>
      <c r="F164" s="39">
        <f t="shared" si="8"/>
        <v>4.8768000000000002</v>
      </c>
      <c r="G164" s="39">
        <f t="shared" si="9"/>
        <v>37.167509661519347</v>
      </c>
      <c r="I164" s="46">
        <v>0.39</v>
      </c>
      <c r="K164" s="73">
        <f>(9.81*(LN(I164)))+30.6</f>
        <v>21.362820223988656</v>
      </c>
      <c r="N164" s="39">
        <v>12</v>
      </c>
      <c r="O164" s="72">
        <v>5.5555555555555554</v>
      </c>
      <c r="P164" s="49" t="s">
        <v>1334</v>
      </c>
      <c r="Q164" s="36">
        <v>42</v>
      </c>
      <c r="R164" s="37">
        <f t="shared" si="10"/>
        <v>5.5555555555555554</v>
      </c>
    </row>
    <row r="165" spans="1:18" x14ac:dyDescent="0.2">
      <c r="A165" s="37">
        <v>3820111004</v>
      </c>
      <c r="B165" s="37" t="s">
        <v>219</v>
      </c>
      <c r="C165" s="38">
        <v>40847</v>
      </c>
      <c r="D165" s="39">
        <v>19</v>
      </c>
      <c r="E165" s="39">
        <f>AVERAGE(D149:D158)</f>
        <v>16.3</v>
      </c>
      <c r="F165" s="39">
        <f t="shared" si="8"/>
        <v>5.7911999999999999</v>
      </c>
      <c r="G165" s="39">
        <f t="shared" si="9"/>
        <v>34.691147459206192</v>
      </c>
      <c r="H165" s="39">
        <f>AVERAGE(G149:G158)</f>
        <v>36.98238226745643</v>
      </c>
      <c r="J165" s="39">
        <f>AVERAGE(I149:I158)</f>
        <v>0.72399999999999998</v>
      </c>
      <c r="L165" s="39">
        <f>AVERAGE(K149:K158)</f>
        <v>24.671914783020025</v>
      </c>
      <c r="M165" s="45">
        <f>AVERAGE(L165,H165)</f>
        <v>30.827148525238229</v>
      </c>
      <c r="N165" s="39">
        <v>10</v>
      </c>
      <c r="O165" s="72">
        <v>10</v>
      </c>
      <c r="P165" s="49" t="s">
        <v>1344</v>
      </c>
      <c r="Q165" s="36">
        <v>50</v>
      </c>
      <c r="R165" s="37">
        <f t="shared" si="10"/>
        <v>10</v>
      </c>
    </row>
    <row r="166" spans="1:18" x14ac:dyDescent="0.2">
      <c r="A166" s="37">
        <v>3820120501</v>
      </c>
      <c r="B166" s="37" t="s">
        <v>219</v>
      </c>
      <c r="C166" s="38">
        <v>41030</v>
      </c>
      <c r="D166" s="39">
        <v>19</v>
      </c>
      <c r="F166" s="39">
        <f t="shared" si="8"/>
        <v>5.7911999999999999</v>
      </c>
      <c r="G166" s="39">
        <f t="shared" si="9"/>
        <v>34.691147459206192</v>
      </c>
      <c r="I166" s="45">
        <v>0.28000000000000003</v>
      </c>
      <c r="K166" s="73">
        <f>(9.81*(LN(I166)))+30.6</f>
        <v>18.112206720275577</v>
      </c>
      <c r="N166" s="39">
        <v>11</v>
      </c>
      <c r="O166" s="72">
        <v>12.777777777777777</v>
      </c>
      <c r="P166" s="37" t="s">
        <v>1897</v>
      </c>
      <c r="Q166" s="37">
        <v>55</v>
      </c>
      <c r="R166" s="37">
        <f t="shared" si="10"/>
        <v>12.777777777777777</v>
      </c>
    </row>
    <row r="167" spans="1:18" x14ac:dyDescent="0.2">
      <c r="A167" s="37">
        <v>3820120502</v>
      </c>
      <c r="B167" s="37" t="s">
        <v>219</v>
      </c>
      <c r="C167" s="38">
        <v>41042</v>
      </c>
      <c r="D167" s="63">
        <v>18</v>
      </c>
      <c r="F167" s="39">
        <f t="shared" si="8"/>
        <v>5.4864000000000006</v>
      </c>
      <c r="G167" s="39">
        <f t="shared" si="9"/>
        <v>35.470256117710861</v>
      </c>
      <c r="N167" s="39">
        <v>15</v>
      </c>
      <c r="O167" s="72">
        <v>17.777777777777779</v>
      </c>
      <c r="P167" s="36" t="s">
        <v>677</v>
      </c>
      <c r="Q167" s="36">
        <v>64</v>
      </c>
      <c r="R167" s="36">
        <f t="shared" si="10"/>
        <v>17.777777777777779</v>
      </c>
    </row>
    <row r="168" spans="1:18" x14ac:dyDescent="0.2">
      <c r="A168" s="37">
        <v>3820120503</v>
      </c>
      <c r="B168" s="37" t="s">
        <v>219</v>
      </c>
      <c r="C168" s="38">
        <v>41055</v>
      </c>
      <c r="D168" s="63">
        <v>19</v>
      </c>
      <c r="F168" s="39">
        <f t="shared" si="8"/>
        <v>5.7911999999999999</v>
      </c>
      <c r="G168" s="39">
        <f t="shared" si="9"/>
        <v>34.691147459206192</v>
      </c>
      <c r="I168" s="45">
        <v>0.47</v>
      </c>
      <c r="K168" s="73">
        <f>(9.81*(LN(I168)))+30.6</f>
        <v>23.1932284482325</v>
      </c>
      <c r="N168" s="39">
        <v>16</v>
      </c>
      <c r="O168" s="72">
        <v>15.555555555555555</v>
      </c>
      <c r="P168" s="36" t="s">
        <v>1580</v>
      </c>
      <c r="Q168" s="36">
        <v>60</v>
      </c>
      <c r="R168" s="36">
        <f t="shared" si="10"/>
        <v>15.555555555555555</v>
      </c>
    </row>
    <row r="169" spans="1:18" x14ac:dyDescent="0.2">
      <c r="A169" s="37">
        <v>3820120601</v>
      </c>
      <c r="B169" s="37" t="s">
        <v>219</v>
      </c>
      <c r="C169" s="38">
        <v>41082</v>
      </c>
      <c r="D169" s="63">
        <v>18</v>
      </c>
      <c r="F169" s="39">
        <f t="shared" si="8"/>
        <v>5.4864000000000006</v>
      </c>
      <c r="G169" s="39">
        <f t="shared" si="9"/>
        <v>35.470256117710861</v>
      </c>
      <c r="N169" s="39">
        <v>23</v>
      </c>
      <c r="O169" s="72">
        <v>22.777777777777779</v>
      </c>
      <c r="P169" s="36" t="s">
        <v>1898</v>
      </c>
      <c r="Q169" s="36">
        <v>73</v>
      </c>
      <c r="R169" s="36">
        <f t="shared" si="10"/>
        <v>22.777777777777779</v>
      </c>
    </row>
    <row r="170" spans="1:18" x14ac:dyDescent="0.2">
      <c r="A170" s="37">
        <v>3820120701</v>
      </c>
      <c r="B170" s="37" t="s">
        <v>219</v>
      </c>
      <c r="C170" s="38">
        <v>41091</v>
      </c>
      <c r="D170" s="63">
        <v>16</v>
      </c>
      <c r="F170" s="39">
        <f t="shared" si="8"/>
        <v>4.8768000000000002</v>
      </c>
      <c r="G170" s="39">
        <f t="shared" si="9"/>
        <v>37.167509661519347</v>
      </c>
      <c r="I170" s="45">
        <v>0.57999999999999996</v>
      </c>
      <c r="K170" s="73">
        <f>(9.81*(LN(I170)))+30.6</f>
        <v>25.256226408917197</v>
      </c>
      <c r="N170" s="39">
        <v>25</v>
      </c>
      <c r="O170" s="72">
        <v>24.444444444444443</v>
      </c>
      <c r="P170" s="36" t="s">
        <v>1899</v>
      </c>
      <c r="Q170" s="36">
        <v>76</v>
      </c>
      <c r="R170" s="36">
        <f t="shared" si="10"/>
        <v>24.444444444444443</v>
      </c>
    </row>
    <row r="171" spans="1:18" x14ac:dyDescent="0.2">
      <c r="A171" s="37">
        <v>3820120702</v>
      </c>
      <c r="B171" s="37" t="s">
        <v>219</v>
      </c>
      <c r="C171" s="38">
        <v>41097</v>
      </c>
      <c r="D171" s="63">
        <v>19</v>
      </c>
      <c r="F171" s="39">
        <f t="shared" si="8"/>
        <v>5.7911999999999999</v>
      </c>
      <c r="G171" s="39">
        <f t="shared" si="9"/>
        <v>34.691147459206192</v>
      </c>
      <c r="N171" s="39">
        <v>27</v>
      </c>
      <c r="O171" s="72">
        <v>23.333333333333332</v>
      </c>
      <c r="P171" s="36" t="s">
        <v>1334</v>
      </c>
      <c r="Q171" s="36">
        <v>74</v>
      </c>
      <c r="R171" s="36">
        <f t="shared" si="10"/>
        <v>23.333333333333332</v>
      </c>
    </row>
    <row r="172" spans="1:18" x14ac:dyDescent="0.2">
      <c r="A172" s="37">
        <v>3820120703</v>
      </c>
      <c r="B172" s="37" t="s">
        <v>219</v>
      </c>
      <c r="C172" s="38">
        <v>41105</v>
      </c>
      <c r="D172" s="63">
        <v>18</v>
      </c>
      <c r="F172" s="39">
        <f t="shared" si="8"/>
        <v>5.4864000000000006</v>
      </c>
      <c r="G172" s="39">
        <f t="shared" si="9"/>
        <v>35.470256117710861</v>
      </c>
      <c r="I172" s="45">
        <v>0.69</v>
      </c>
      <c r="K172" s="73">
        <f>(9.81*(LN(I172)))+30.6</f>
        <v>26.959865285555939</v>
      </c>
      <c r="N172" s="39">
        <v>27</v>
      </c>
      <c r="O172" s="72">
        <v>25.555555555555554</v>
      </c>
      <c r="P172" s="36" t="s">
        <v>1579</v>
      </c>
      <c r="Q172" s="36">
        <v>78</v>
      </c>
      <c r="R172" s="36">
        <f t="shared" si="10"/>
        <v>25.555555555555554</v>
      </c>
    </row>
    <row r="173" spans="1:18" x14ac:dyDescent="0.2">
      <c r="A173" s="37">
        <v>3820120704</v>
      </c>
      <c r="B173" s="37" t="s">
        <v>219</v>
      </c>
      <c r="C173" s="38">
        <v>41112</v>
      </c>
      <c r="D173" s="63">
        <v>16</v>
      </c>
      <c r="F173" s="39">
        <f t="shared" si="8"/>
        <v>4.8768000000000002</v>
      </c>
      <c r="G173" s="39">
        <f t="shared" si="9"/>
        <v>37.167509661519347</v>
      </c>
      <c r="N173" s="39">
        <v>26</v>
      </c>
      <c r="O173" s="72">
        <v>25.555555555555554</v>
      </c>
      <c r="P173" s="36" t="s">
        <v>1900</v>
      </c>
      <c r="Q173" s="36">
        <v>78</v>
      </c>
      <c r="R173" s="36">
        <f t="shared" si="10"/>
        <v>25.555555555555554</v>
      </c>
    </row>
    <row r="174" spans="1:18" x14ac:dyDescent="0.2">
      <c r="A174" s="37">
        <v>3820120801</v>
      </c>
      <c r="B174" s="37" t="s">
        <v>219</v>
      </c>
      <c r="C174" s="38">
        <v>41122</v>
      </c>
      <c r="D174" s="63">
        <v>15</v>
      </c>
      <c r="F174" s="39">
        <f t="shared" si="8"/>
        <v>4.5720000000000001</v>
      </c>
      <c r="G174" s="39">
        <f t="shared" si="9"/>
        <v>38.097509751111744</v>
      </c>
      <c r="I174" s="45">
        <v>0.96</v>
      </c>
      <c r="K174" s="73">
        <f>(9.81*(LN(I174)))+30.6</f>
        <v>30.199536233756298</v>
      </c>
      <c r="N174" s="39">
        <v>25</v>
      </c>
      <c r="O174" s="72">
        <v>26.666666666666664</v>
      </c>
      <c r="P174" s="36" t="s">
        <v>1901</v>
      </c>
      <c r="Q174" s="36">
        <v>80</v>
      </c>
      <c r="R174" s="36">
        <f t="shared" si="10"/>
        <v>26.666666666666664</v>
      </c>
    </row>
    <row r="175" spans="1:18" x14ac:dyDescent="0.2">
      <c r="A175" s="37">
        <v>3820120802</v>
      </c>
      <c r="B175" s="37" t="s">
        <v>219</v>
      </c>
      <c r="C175" s="38">
        <v>41134</v>
      </c>
      <c r="D175" s="63">
        <v>12</v>
      </c>
      <c r="F175" s="39">
        <f t="shared" si="8"/>
        <v>3.6576000000000004</v>
      </c>
      <c r="G175" s="39">
        <f t="shared" si="9"/>
        <v>41.313008325549511</v>
      </c>
      <c r="N175" s="39">
        <v>22</v>
      </c>
      <c r="O175" s="72">
        <v>21.111111111111111</v>
      </c>
      <c r="P175" s="36" t="s">
        <v>1342</v>
      </c>
      <c r="Q175" s="36">
        <v>70</v>
      </c>
      <c r="R175" s="36">
        <f t="shared" si="10"/>
        <v>21.111111111111111</v>
      </c>
    </row>
    <row r="176" spans="1:18" x14ac:dyDescent="0.2">
      <c r="A176" s="37">
        <v>3820120803</v>
      </c>
      <c r="B176" s="37" t="s">
        <v>219</v>
      </c>
      <c r="C176" s="38">
        <v>41144</v>
      </c>
      <c r="D176" s="63">
        <v>13</v>
      </c>
      <c r="F176" s="39">
        <f t="shared" si="8"/>
        <v>3.9624000000000001</v>
      </c>
      <c r="G176" s="39">
        <f t="shared" si="9"/>
        <v>40.159592907973853</v>
      </c>
      <c r="I176" s="45">
        <v>1.33</v>
      </c>
      <c r="K176" s="73">
        <f>(9.81*(LN(I176)))+30.6</f>
        <v>33.397605423312228</v>
      </c>
      <c r="N176" s="39">
        <v>23</v>
      </c>
      <c r="O176" s="72">
        <v>24.444444444444443</v>
      </c>
      <c r="P176" s="36" t="s">
        <v>1902</v>
      </c>
      <c r="Q176" s="36">
        <v>76</v>
      </c>
      <c r="R176" s="36">
        <f t="shared" si="10"/>
        <v>24.444444444444443</v>
      </c>
    </row>
    <row r="177" spans="1:18" x14ac:dyDescent="0.2">
      <c r="A177" s="37">
        <v>3820120901</v>
      </c>
      <c r="B177" s="37" t="s">
        <v>219</v>
      </c>
      <c r="C177" s="38">
        <v>41155</v>
      </c>
      <c r="D177" s="39">
        <v>11</v>
      </c>
      <c r="F177" s="39">
        <f t="shared" si="8"/>
        <v>3.3528000000000002</v>
      </c>
      <c r="G177" s="39">
        <f t="shared" si="9"/>
        <v>42.566842267970074</v>
      </c>
      <c r="N177" s="39">
        <v>22</v>
      </c>
      <c r="O177" s="72">
        <v>18.333333333333332</v>
      </c>
      <c r="P177" s="36" t="s">
        <v>1580</v>
      </c>
      <c r="Q177" s="36">
        <v>65</v>
      </c>
      <c r="R177" s="36">
        <f t="shared" si="10"/>
        <v>18.333333333333332</v>
      </c>
    </row>
    <row r="178" spans="1:18" x14ac:dyDescent="0.2">
      <c r="A178" s="37">
        <v>3820120902</v>
      </c>
      <c r="B178" s="37" t="s">
        <v>219</v>
      </c>
      <c r="C178" s="38">
        <v>41167</v>
      </c>
      <c r="D178" s="39">
        <v>12</v>
      </c>
      <c r="F178" s="39">
        <f t="shared" si="8"/>
        <v>3.6576000000000004</v>
      </c>
      <c r="G178" s="39">
        <f t="shared" si="9"/>
        <v>41.313008325549511</v>
      </c>
      <c r="I178" s="45">
        <v>1.9</v>
      </c>
      <c r="K178" s="73">
        <f>(9.81*(LN(I178)))+30.6</f>
        <v>36.896586623351197</v>
      </c>
      <c r="N178" s="39">
        <v>20</v>
      </c>
      <c r="O178" s="72">
        <v>15.555555555555555</v>
      </c>
      <c r="P178" s="36" t="s">
        <v>1334</v>
      </c>
      <c r="Q178" s="36">
        <v>60</v>
      </c>
      <c r="R178" s="36">
        <f t="shared" si="10"/>
        <v>15.555555555555555</v>
      </c>
    </row>
    <row r="179" spans="1:18" s="40" customFormat="1" x14ac:dyDescent="0.2">
      <c r="A179" s="40">
        <v>3820121001</v>
      </c>
      <c r="B179" s="40" t="s">
        <v>219</v>
      </c>
      <c r="C179" s="41">
        <v>41183</v>
      </c>
      <c r="D179" s="42">
        <v>13</v>
      </c>
      <c r="E179" s="42">
        <f>AVERAGE(D168:D176)</f>
        <v>16.222222222222221</v>
      </c>
      <c r="F179" s="42">
        <f t="shared" si="8"/>
        <v>3.9624000000000001</v>
      </c>
      <c r="G179" s="42">
        <f t="shared" si="9"/>
        <v>40.159592907973853</v>
      </c>
      <c r="H179" s="42">
        <f>AVERAGE(G168:G176)</f>
        <v>37.136437495723094</v>
      </c>
      <c r="I179" s="44"/>
      <c r="J179" s="42">
        <f>AVERAGE(I168:I176)</f>
        <v>0.80599999999999983</v>
      </c>
      <c r="K179" s="44"/>
      <c r="L179" s="42">
        <f>AVERAGE(K168:K176)</f>
        <v>27.801292359954836</v>
      </c>
      <c r="M179" s="44">
        <f>AVERAGE(L179,H179)</f>
        <v>32.468864927838965</v>
      </c>
      <c r="N179" s="42">
        <v>16</v>
      </c>
      <c r="O179" s="335">
        <v>15</v>
      </c>
      <c r="P179" s="336" t="s">
        <v>613</v>
      </c>
      <c r="Q179" s="336">
        <v>59</v>
      </c>
      <c r="R179" s="336">
        <f t="shared" si="10"/>
        <v>15</v>
      </c>
    </row>
    <row r="180" spans="1:18" x14ac:dyDescent="0.2">
      <c r="A180" s="113">
        <f>IF(MONTH(C180)=MONTH(C179),(A179+1),(38*100000000+(YEAR(C180)*10000)+(MONTH(C180)*100)+1))</f>
        <v>3820130601</v>
      </c>
      <c r="B180" s="36" t="s">
        <v>219</v>
      </c>
      <c r="C180" s="38">
        <v>41432</v>
      </c>
      <c r="D180" s="39">
        <v>16</v>
      </c>
      <c r="F180" s="39">
        <f t="shared" si="8"/>
        <v>4.8768000000000002</v>
      </c>
      <c r="G180" s="39">
        <f t="shared" si="9"/>
        <v>37.167509661519347</v>
      </c>
      <c r="I180" s="377">
        <v>0.62696718631335102</v>
      </c>
      <c r="J180" s="63"/>
      <c r="K180" s="53"/>
      <c r="L180" s="53"/>
      <c r="M180" s="53"/>
      <c r="N180" s="39">
        <v>17</v>
      </c>
      <c r="O180" s="85">
        <v>19.444444444444443</v>
      </c>
      <c r="P180" s="48" t="s">
        <v>2079</v>
      </c>
      <c r="Q180" s="36">
        <v>67</v>
      </c>
      <c r="R180" s="36">
        <f t="shared" si="10"/>
        <v>19.444444444444443</v>
      </c>
    </row>
    <row r="181" spans="1:18" x14ac:dyDescent="0.2">
      <c r="A181" s="113">
        <f t="shared" ref="A181:A192" si="11">IF(MONTH(C181)=MONTH(C180),(A180+1),(38*100000000+(YEAR(C181)*10000)+(MONTH(C181)*100)+1))</f>
        <v>3820130602</v>
      </c>
      <c r="B181" s="36" t="s">
        <v>219</v>
      </c>
      <c r="C181" s="38">
        <v>41440</v>
      </c>
      <c r="D181" s="39">
        <v>16</v>
      </c>
      <c r="F181" s="39">
        <f t="shared" si="8"/>
        <v>4.8768000000000002</v>
      </c>
      <c r="G181" s="39">
        <f t="shared" si="9"/>
        <v>37.167509661519347</v>
      </c>
      <c r="I181" s="53"/>
      <c r="J181" s="63"/>
      <c r="K181" s="53"/>
      <c r="L181" s="53"/>
      <c r="M181" s="53"/>
      <c r="N181" s="39">
        <v>20</v>
      </c>
      <c r="O181" s="85">
        <v>20</v>
      </c>
      <c r="P181" s="48" t="s">
        <v>2080</v>
      </c>
      <c r="Q181" s="36">
        <v>68</v>
      </c>
      <c r="R181" s="36">
        <f t="shared" si="10"/>
        <v>20</v>
      </c>
    </row>
    <row r="182" spans="1:18" x14ac:dyDescent="0.2">
      <c r="A182" s="113">
        <f t="shared" si="11"/>
        <v>3820130603</v>
      </c>
      <c r="B182" s="36" t="s">
        <v>219</v>
      </c>
      <c r="C182" s="38">
        <v>41447</v>
      </c>
      <c r="D182" s="39">
        <v>15</v>
      </c>
      <c r="F182" s="39">
        <f t="shared" si="8"/>
        <v>4.5720000000000001</v>
      </c>
      <c r="G182" s="39">
        <f t="shared" si="9"/>
        <v>38.097509751111744</v>
      </c>
      <c r="I182" s="377">
        <v>1.4397024278306578</v>
      </c>
      <c r="J182" s="63"/>
      <c r="K182" s="53"/>
      <c r="L182" s="53"/>
      <c r="M182" s="53"/>
      <c r="N182" s="39">
        <v>21</v>
      </c>
      <c r="O182" s="85">
        <v>22.222222222222221</v>
      </c>
      <c r="P182" s="48" t="s">
        <v>2081</v>
      </c>
      <c r="Q182" s="36">
        <v>72</v>
      </c>
      <c r="R182" s="36">
        <f t="shared" si="10"/>
        <v>22.222222222222221</v>
      </c>
    </row>
    <row r="183" spans="1:18" x14ac:dyDescent="0.2">
      <c r="A183" s="113">
        <f t="shared" si="11"/>
        <v>3820130701</v>
      </c>
      <c r="B183" s="36" t="s">
        <v>219</v>
      </c>
      <c r="C183" s="38">
        <v>41457</v>
      </c>
      <c r="D183" s="39">
        <v>14</v>
      </c>
      <c r="F183" s="39">
        <f t="shared" si="8"/>
        <v>4.2671999999999999</v>
      </c>
      <c r="G183" s="39">
        <f t="shared" si="9"/>
        <v>39.091697029238723</v>
      </c>
      <c r="I183" s="53"/>
      <c r="J183" s="63"/>
      <c r="K183" s="53"/>
      <c r="L183" s="53"/>
      <c r="M183" s="53"/>
      <c r="N183" s="39">
        <v>23</v>
      </c>
      <c r="O183" s="85">
        <v>21.666666666666668</v>
      </c>
      <c r="P183" s="48" t="s">
        <v>2082</v>
      </c>
      <c r="Q183" s="36">
        <v>71</v>
      </c>
      <c r="R183" s="36">
        <f t="shared" si="10"/>
        <v>21.666666666666668</v>
      </c>
    </row>
    <row r="184" spans="1:18" x14ac:dyDescent="0.2">
      <c r="A184" s="113">
        <f t="shared" si="11"/>
        <v>3820130702</v>
      </c>
      <c r="B184" s="36" t="s">
        <v>219</v>
      </c>
      <c r="C184" s="38">
        <v>41462</v>
      </c>
      <c r="D184" s="39">
        <v>17</v>
      </c>
      <c r="F184" s="39">
        <f t="shared" si="8"/>
        <v>5.1816000000000004</v>
      </c>
      <c r="G184" s="39">
        <f t="shared" si="9"/>
        <v>36.293908861144516</v>
      </c>
      <c r="I184" s="377">
        <v>1.0101138001715098</v>
      </c>
      <c r="J184" s="63"/>
      <c r="K184" s="53"/>
      <c r="L184" s="53"/>
      <c r="M184" s="53"/>
      <c r="N184" s="39">
        <v>25</v>
      </c>
      <c r="O184" s="85">
        <v>27.777777777777779</v>
      </c>
      <c r="P184" s="48" t="s">
        <v>2083</v>
      </c>
      <c r="Q184" s="36">
        <v>82</v>
      </c>
      <c r="R184" s="36">
        <f t="shared" si="10"/>
        <v>27.777777777777779</v>
      </c>
    </row>
    <row r="185" spans="1:18" x14ac:dyDescent="0.2">
      <c r="A185" s="113">
        <f t="shared" si="11"/>
        <v>3820130703</v>
      </c>
      <c r="B185" s="36" t="s">
        <v>219</v>
      </c>
      <c r="C185" s="38">
        <v>41467</v>
      </c>
      <c r="D185" s="39">
        <v>17</v>
      </c>
      <c r="F185" s="39">
        <f t="shared" si="8"/>
        <v>5.1816000000000004</v>
      </c>
      <c r="G185" s="39">
        <f t="shared" si="9"/>
        <v>36.293908861144516</v>
      </c>
      <c r="I185" s="53"/>
      <c r="J185" s="63"/>
      <c r="K185" s="53"/>
      <c r="L185" s="53"/>
      <c r="M185" s="53"/>
      <c r="N185" s="39">
        <v>24</v>
      </c>
      <c r="O185" s="85">
        <v>22.222222222222221</v>
      </c>
      <c r="P185" s="48" t="s">
        <v>2084</v>
      </c>
      <c r="Q185" s="36">
        <v>72</v>
      </c>
      <c r="R185" s="36">
        <f t="shared" si="10"/>
        <v>22.222222222222221</v>
      </c>
    </row>
    <row r="186" spans="1:18" x14ac:dyDescent="0.2">
      <c r="A186" s="113">
        <f t="shared" si="11"/>
        <v>3820130704</v>
      </c>
      <c r="B186" s="36" t="s">
        <v>219</v>
      </c>
      <c r="C186" s="38">
        <v>41477</v>
      </c>
      <c r="D186" s="39">
        <v>16</v>
      </c>
      <c r="F186" s="39">
        <f t="shared" si="8"/>
        <v>4.8768000000000002</v>
      </c>
      <c r="G186" s="39">
        <f t="shared" si="9"/>
        <v>37.167509661519347</v>
      </c>
      <c r="I186" s="377">
        <v>1.0217243036217571</v>
      </c>
      <c r="J186" s="63"/>
      <c r="K186" s="53"/>
      <c r="L186" s="53"/>
      <c r="M186" s="53"/>
      <c r="N186" s="39">
        <v>25</v>
      </c>
      <c r="O186" s="85">
        <v>25</v>
      </c>
      <c r="P186" s="48" t="s">
        <v>2085</v>
      </c>
      <c r="Q186" s="36">
        <v>77</v>
      </c>
      <c r="R186" s="36">
        <f t="shared" si="10"/>
        <v>25</v>
      </c>
    </row>
    <row r="187" spans="1:18" x14ac:dyDescent="0.2">
      <c r="A187" s="113">
        <f t="shared" si="11"/>
        <v>3820130705</v>
      </c>
      <c r="B187" s="36" t="s">
        <v>219</v>
      </c>
      <c r="C187" s="38">
        <v>41485</v>
      </c>
      <c r="D187" s="39">
        <v>16</v>
      </c>
      <c r="F187" s="39">
        <f t="shared" si="8"/>
        <v>4.8768000000000002</v>
      </c>
      <c r="G187" s="39">
        <f t="shared" si="9"/>
        <v>37.167509661519347</v>
      </c>
      <c r="I187" s="53"/>
      <c r="J187" s="63"/>
      <c r="K187" s="53"/>
      <c r="L187" s="53"/>
      <c r="M187" s="53"/>
      <c r="N187" s="39">
        <v>22</v>
      </c>
      <c r="O187" s="85">
        <v>19.444444444444443</v>
      </c>
      <c r="P187" s="48" t="s">
        <v>2086</v>
      </c>
      <c r="Q187" s="36">
        <v>67</v>
      </c>
      <c r="R187" s="36">
        <f t="shared" si="10"/>
        <v>19.444444444444443</v>
      </c>
    </row>
    <row r="188" spans="1:18" x14ac:dyDescent="0.2">
      <c r="A188" s="113">
        <f t="shared" si="11"/>
        <v>3820130801</v>
      </c>
      <c r="B188" s="36" t="s">
        <v>219</v>
      </c>
      <c r="C188" s="38">
        <v>41490</v>
      </c>
      <c r="D188" s="39">
        <v>17</v>
      </c>
      <c r="F188" s="39">
        <f t="shared" si="8"/>
        <v>5.1816000000000004</v>
      </c>
      <c r="G188" s="39">
        <f t="shared" si="9"/>
        <v>36.293908861144516</v>
      </c>
      <c r="I188" s="325">
        <v>2.2059956555469755</v>
      </c>
      <c r="J188" s="63"/>
      <c r="K188" s="53"/>
      <c r="L188" s="53"/>
      <c r="M188" s="53"/>
      <c r="N188" s="39">
        <v>22</v>
      </c>
      <c r="O188" s="85">
        <v>21.111111111111111</v>
      </c>
      <c r="P188" s="48" t="s">
        <v>2087</v>
      </c>
      <c r="Q188" s="36">
        <v>70</v>
      </c>
      <c r="R188" s="36">
        <f t="shared" si="10"/>
        <v>21.111111111111111</v>
      </c>
    </row>
    <row r="189" spans="1:18" x14ac:dyDescent="0.2">
      <c r="A189" s="113">
        <f t="shared" si="11"/>
        <v>3820130802</v>
      </c>
      <c r="B189" s="36" t="s">
        <v>219</v>
      </c>
      <c r="C189" s="38">
        <v>41498</v>
      </c>
      <c r="D189" s="39">
        <v>16</v>
      </c>
      <c r="F189" s="39">
        <f t="shared" si="8"/>
        <v>4.8768000000000002</v>
      </c>
      <c r="G189" s="39">
        <f t="shared" si="9"/>
        <v>37.167509661519347</v>
      </c>
      <c r="I189" s="53"/>
      <c r="J189" s="63"/>
      <c r="K189" s="53"/>
      <c r="L189" s="53"/>
      <c r="M189" s="53"/>
      <c r="N189" s="39">
        <v>22</v>
      </c>
      <c r="O189" s="85">
        <v>21.111111111111111</v>
      </c>
      <c r="P189" s="48" t="s">
        <v>2088</v>
      </c>
      <c r="Q189" s="36">
        <v>70</v>
      </c>
      <c r="R189" s="36">
        <f t="shared" si="10"/>
        <v>21.111111111111111</v>
      </c>
    </row>
    <row r="190" spans="1:18" x14ac:dyDescent="0.2">
      <c r="A190" s="113">
        <f t="shared" si="11"/>
        <v>3820130803</v>
      </c>
      <c r="B190" s="36" t="s">
        <v>219</v>
      </c>
      <c r="C190" s="38">
        <v>41512</v>
      </c>
      <c r="D190" s="39">
        <v>16</v>
      </c>
      <c r="F190" s="39">
        <f t="shared" si="8"/>
        <v>4.8768000000000002</v>
      </c>
      <c r="G190" s="39">
        <f t="shared" si="9"/>
        <v>37.167509661519347</v>
      </c>
      <c r="I190" s="377">
        <v>1.5209759519823884</v>
      </c>
      <c r="J190" s="63"/>
      <c r="K190" s="53"/>
      <c r="L190" s="53"/>
      <c r="M190" s="53"/>
      <c r="N190" s="39">
        <v>24</v>
      </c>
      <c r="O190" s="85">
        <v>23.888888888888889</v>
      </c>
      <c r="P190" s="48" t="s">
        <v>2089</v>
      </c>
      <c r="Q190" s="36">
        <v>75</v>
      </c>
      <c r="R190" s="36">
        <f t="shared" si="10"/>
        <v>23.888888888888889</v>
      </c>
    </row>
    <row r="191" spans="1:18" x14ac:dyDescent="0.2">
      <c r="A191" s="113">
        <f t="shared" si="11"/>
        <v>3820130901</v>
      </c>
      <c r="B191" s="36" t="s">
        <v>219</v>
      </c>
      <c r="C191" s="38">
        <v>41535</v>
      </c>
      <c r="D191" s="39">
        <v>16</v>
      </c>
      <c r="F191" s="39">
        <f t="shared" si="8"/>
        <v>4.8768000000000002</v>
      </c>
      <c r="G191" s="39">
        <f t="shared" si="9"/>
        <v>37.167509661519347</v>
      </c>
      <c r="I191" s="53"/>
      <c r="J191" s="63"/>
      <c r="K191" s="53"/>
      <c r="L191" s="53"/>
      <c r="M191" s="53"/>
      <c r="N191" s="39">
        <v>20</v>
      </c>
      <c r="O191" s="85">
        <v>20</v>
      </c>
      <c r="P191" s="48" t="s">
        <v>2090</v>
      </c>
      <c r="Q191" s="36">
        <v>68</v>
      </c>
      <c r="R191" s="36">
        <f t="shared" si="10"/>
        <v>20</v>
      </c>
    </row>
    <row r="192" spans="1:18" x14ac:dyDescent="0.2">
      <c r="A192" s="113">
        <f t="shared" si="11"/>
        <v>3820130902</v>
      </c>
      <c r="B192" s="36" t="s">
        <v>219</v>
      </c>
      <c r="C192" s="38">
        <v>41547</v>
      </c>
      <c r="D192" s="39">
        <v>17</v>
      </c>
      <c r="E192" s="39">
        <f>AVERAGE(D180:D186,D188:D190)</f>
        <v>16</v>
      </c>
      <c r="F192" s="39">
        <f t="shared" si="8"/>
        <v>5.1816000000000004</v>
      </c>
      <c r="G192" s="39">
        <f t="shared" si="9"/>
        <v>36.293908861144516</v>
      </c>
      <c r="H192" s="39">
        <f>AVERAGE(G180:G186,G188:G190)</f>
        <v>37.190848167138071</v>
      </c>
      <c r="I192" s="377">
        <v>1.0101138001715098</v>
      </c>
      <c r="J192" s="63">
        <f>AVERAGE(I180:I190)</f>
        <v>1.3042465542444399</v>
      </c>
      <c r="K192" s="53"/>
      <c r="L192" s="53"/>
      <c r="M192" s="53"/>
      <c r="N192" s="39">
        <v>18</v>
      </c>
      <c r="O192" s="85">
        <v>15</v>
      </c>
      <c r="P192" s="48" t="s">
        <v>2091</v>
      </c>
      <c r="Q192" s="36">
        <v>59</v>
      </c>
      <c r="R192" s="36">
        <f t="shared" si="10"/>
        <v>15</v>
      </c>
    </row>
    <row r="193" spans="1:16" x14ac:dyDescent="0.2">
      <c r="A193" s="37">
        <v>3820140601</v>
      </c>
      <c r="B193" s="36" t="s">
        <v>219</v>
      </c>
      <c r="C193" s="38">
        <v>41795</v>
      </c>
      <c r="D193" s="39">
        <v>20</v>
      </c>
      <c r="F193" s="39">
        <f t="shared" si="8"/>
        <v>6.0960000000000001</v>
      </c>
      <c r="G193" s="39">
        <f t="shared" si="9"/>
        <v>33.952011087081587</v>
      </c>
      <c r="N193" s="39">
        <v>18.5</v>
      </c>
      <c r="O193" s="85">
        <v>18</v>
      </c>
      <c r="P193" s="48" t="s">
        <v>2493</v>
      </c>
    </row>
    <row r="194" spans="1:16" x14ac:dyDescent="0.2">
      <c r="A194" s="37">
        <v>3820140602</v>
      </c>
      <c r="B194" s="36" t="s">
        <v>219</v>
      </c>
      <c r="C194" s="38">
        <v>41809</v>
      </c>
      <c r="D194" s="39">
        <v>18.5</v>
      </c>
      <c r="F194" s="39">
        <f t="shared" si="8"/>
        <v>5.6388000000000007</v>
      </c>
      <c r="G194" s="39">
        <f t="shared" si="9"/>
        <v>35.075436899660133</v>
      </c>
      <c r="N194" s="39">
        <v>19</v>
      </c>
      <c r="O194" s="85">
        <v>19</v>
      </c>
      <c r="P194" s="48" t="s">
        <v>2494</v>
      </c>
    </row>
    <row r="195" spans="1:16" x14ac:dyDescent="0.2">
      <c r="A195" s="37">
        <v>3820140603</v>
      </c>
      <c r="B195" s="36" t="s">
        <v>219</v>
      </c>
      <c r="C195" s="38">
        <v>41815</v>
      </c>
      <c r="D195" s="39">
        <v>16</v>
      </c>
      <c r="F195" s="39">
        <f t="shared" si="8"/>
        <v>4.8768000000000002</v>
      </c>
      <c r="G195" s="39">
        <f t="shared" si="9"/>
        <v>37.167509661519347</v>
      </c>
      <c r="N195" s="39">
        <v>20</v>
      </c>
      <c r="O195" s="85">
        <v>18</v>
      </c>
      <c r="P195" s="48" t="s">
        <v>2495</v>
      </c>
    </row>
    <row r="196" spans="1:16" x14ac:dyDescent="0.2">
      <c r="A196" s="36">
        <v>3820140701</v>
      </c>
      <c r="B196" s="36" t="s">
        <v>219</v>
      </c>
      <c r="C196" s="38">
        <v>41823</v>
      </c>
      <c r="D196" s="39">
        <v>16</v>
      </c>
      <c r="F196" s="39">
        <f t="shared" si="8"/>
        <v>4.8768000000000002</v>
      </c>
      <c r="G196" s="39">
        <f t="shared" si="9"/>
        <v>37.167509661519347</v>
      </c>
      <c r="N196" s="39">
        <v>22</v>
      </c>
      <c r="O196" s="85">
        <v>17</v>
      </c>
      <c r="P196" s="48" t="s">
        <v>2496</v>
      </c>
    </row>
    <row r="197" spans="1:16" x14ac:dyDescent="0.2">
      <c r="A197" s="36">
        <v>3820140702</v>
      </c>
      <c r="B197" s="36" t="s">
        <v>219</v>
      </c>
      <c r="C197" s="38">
        <v>41830</v>
      </c>
      <c r="D197" s="39">
        <v>15</v>
      </c>
      <c r="F197" s="39">
        <f t="shared" si="8"/>
        <v>4.5720000000000001</v>
      </c>
      <c r="G197" s="39">
        <f t="shared" si="9"/>
        <v>38.097509751111744</v>
      </c>
      <c r="N197" s="39">
        <v>23</v>
      </c>
      <c r="O197" s="85">
        <v>21</v>
      </c>
      <c r="P197" s="48" t="s">
        <v>420</v>
      </c>
    </row>
    <row r="198" spans="1:16" x14ac:dyDescent="0.2">
      <c r="A198" s="36">
        <v>3820140703</v>
      </c>
      <c r="B198" s="36" t="s">
        <v>219</v>
      </c>
      <c r="C198" s="38">
        <v>41836</v>
      </c>
      <c r="D198" s="39">
        <v>14</v>
      </c>
      <c r="F198" s="39">
        <f t="shared" si="8"/>
        <v>4.2671999999999999</v>
      </c>
      <c r="G198" s="39">
        <f t="shared" si="9"/>
        <v>39.091697029238723</v>
      </c>
      <c r="N198" s="39">
        <v>21</v>
      </c>
      <c r="O198" s="85">
        <v>15.5</v>
      </c>
      <c r="P198" s="48" t="s">
        <v>2497</v>
      </c>
    </row>
    <row r="199" spans="1:16" x14ac:dyDescent="0.2">
      <c r="A199" s="36">
        <v>3820140704</v>
      </c>
      <c r="B199" s="36" t="s">
        <v>219</v>
      </c>
      <c r="C199" s="38">
        <v>41844</v>
      </c>
      <c r="D199" s="39">
        <v>14</v>
      </c>
      <c r="F199" s="39">
        <f t="shared" si="8"/>
        <v>4.2671999999999999</v>
      </c>
      <c r="G199" s="39">
        <f t="shared" si="9"/>
        <v>39.091697029238723</v>
      </c>
      <c r="N199" s="39">
        <v>22</v>
      </c>
      <c r="O199" s="85">
        <v>20</v>
      </c>
      <c r="P199" s="48" t="s">
        <v>2498</v>
      </c>
    </row>
    <row r="200" spans="1:16" x14ac:dyDescent="0.2">
      <c r="A200" s="36">
        <v>3820140805</v>
      </c>
      <c r="B200" s="36" t="s">
        <v>219</v>
      </c>
      <c r="C200" s="38">
        <v>41850</v>
      </c>
      <c r="D200" s="39">
        <v>12</v>
      </c>
      <c r="F200" s="39">
        <f t="shared" si="8"/>
        <v>3.6576000000000004</v>
      </c>
      <c r="G200" s="39">
        <f t="shared" si="9"/>
        <v>41.313008325549511</v>
      </c>
      <c r="N200" s="39">
        <v>22</v>
      </c>
      <c r="O200" s="85">
        <v>21</v>
      </c>
      <c r="P200" s="48" t="s">
        <v>838</v>
      </c>
    </row>
    <row r="201" spans="1:16" x14ac:dyDescent="0.2">
      <c r="A201" s="36">
        <v>3820140801</v>
      </c>
      <c r="B201" s="36" t="s">
        <v>219</v>
      </c>
      <c r="C201" s="38">
        <v>41856</v>
      </c>
      <c r="D201" s="39">
        <v>17</v>
      </c>
      <c r="F201" s="39">
        <f t="shared" si="8"/>
        <v>5.1816000000000004</v>
      </c>
      <c r="G201" s="39">
        <f t="shared" si="9"/>
        <v>36.293908861144516</v>
      </c>
      <c r="N201" s="39">
        <v>23</v>
      </c>
      <c r="O201" s="85">
        <v>18</v>
      </c>
      <c r="P201" s="48" t="s">
        <v>1331</v>
      </c>
    </row>
    <row r="202" spans="1:16" x14ac:dyDescent="0.2">
      <c r="A202" s="36">
        <v>3820140802</v>
      </c>
      <c r="B202" s="36" t="s">
        <v>219</v>
      </c>
      <c r="C202" s="38">
        <v>41869</v>
      </c>
      <c r="D202" s="39">
        <v>14</v>
      </c>
      <c r="F202" s="39">
        <f t="shared" si="8"/>
        <v>4.2671999999999999</v>
      </c>
      <c r="G202" s="39">
        <f t="shared" si="9"/>
        <v>39.091697029238723</v>
      </c>
      <c r="N202" s="39">
        <v>21</v>
      </c>
      <c r="O202" s="85">
        <v>20</v>
      </c>
      <c r="P202" s="48" t="s">
        <v>2499</v>
      </c>
    </row>
    <row r="203" spans="1:16" x14ac:dyDescent="0.2">
      <c r="A203" s="36">
        <v>3820140803</v>
      </c>
      <c r="B203" s="36" t="s">
        <v>219</v>
      </c>
      <c r="C203" s="38">
        <v>41879</v>
      </c>
      <c r="D203" s="39">
        <v>12</v>
      </c>
      <c r="F203" s="39">
        <f t="shared" si="8"/>
        <v>3.6576000000000004</v>
      </c>
      <c r="G203" s="39">
        <f t="shared" si="9"/>
        <v>41.313008325549511</v>
      </c>
      <c r="N203" s="39">
        <v>23</v>
      </c>
      <c r="O203" s="85">
        <v>18</v>
      </c>
      <c r="P203" s="48" t="s">
        <v>2500</v>
      </c>
    </row>
    <row r="204" spans="1:16" x14ac:dyDescent="0.2">
      <c r="A204" s="36">
        <v>3820140902</v>
      </c>
      <c r="B204" s="36" t="s">
        <v>219</v>
      </c>
      <c r="C204" s="38">
        <v>41891</v>
      </c>
      <c r="D204" s="39">
        <v>12</v>
      </c>
      <c r="F204" s="39">
        <f t="shared" si="8"/>
        <v>3.6576000000000004</v>
      </c>
      <c r="G204" s="39">
        <f t="shared" si="9"/>
        <v>41.313008325549511</v>
      </c>
      <c r="N204" s="39">
        <v>20</v>
      </c>
      <c r="O204" s="85">
        <v>19</v>
      </c>
      <c r="P204" s="48" t="s">
        <v>2501</v>
      </c>
    </row>
    <row r="205" spans="1:16" x14ac:dyDescent="0.2">
      <c r="A205" s="36">
        <v>3820140901</v>
      </c>
      <c r="B205" s="36" t="s">
        <v>219</v>
      </c>
      <c r="C205" s="38">
        <v>41907</v>
      </c>
      <c r="D205" s="39">
        <v>15</v>
      </c>
      <c r="E205" s="39">
        <f>AVERAGE(D193:D205)</f>
        <v>15.038461538461538</v>
      </c>
      <c r="F205" s="39">
        <f t="shared" si="8"/>
        <v>4.5720000000000001</v>
      </c>
      <c r="G205" s="39">
        <f t="shared" si="9"/>
        <v>38.097509751111744</v>
      </c>
      <c r="H205" s="39">
        <f>AVERAGE(G193:G205)</f>
        <v>38.235808595193319</v>
      </c>
      <c r="N205" s="39">
        <v>18</v>
      </c>
      <c r="O205" s="85">
        <v>19</v>
      </c>
      <c r="P205" s="48" t="s">
        <v>525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218"/>
  <sheetViews>
    <sheetView workbookViewId="0">
      <pane xSplit="3" ySplit="1" topLeftCell="D192" activePane="bottomRight" state="frozen"/>
      <selection pane="topRight" activeCell="D1" sqref="D1"/>
      <selection pane="bottomLeft" activeCell="A2" sqref="A2"/>
      <selection pane="bottomRight" activeCell="J207" sqref="J207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9.140625" style="38"/>
    <col min="4" max="8" width="9.140625" style="39"/>
    <col min="9" max="9" width="9.140625" style="45"/>
    <col min="10" max="10" width="9.140625" style="39"/>
    <col min="11" max="14" width="9.140625" style="45"/>
    <col min="15" max="15" width="12.140625" style="39" bestFit="1" customWidth="1"/>
    <col min="16" max="16" width="38.42578125" style="37" customWidth="1"/>
    <col min="17" max="16384" width="9.140625" style="37"/>
  </cols>
  <sheetData>
    <row r="1" spans="1:21" s="67" customFormat="1" ht="15" x14ac:dyDescent="0.25">
      <c r="A1" s="67" t="s">
        <v>118</v>
      </c>
      <c r="B1" s="67" t="s">
        <v>178</v>
      </c>
      <c r="C1" s="80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8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7" t="s">
        <v>264</v>
      </c>
      <c r="Q1" s="240" t="s">
        <v>294</v>
      </c>
      <c r="R1" s="243" t="s">
        <v>692</v>
      </c>
      <c r="S1" s="244" t="s">
        <v>279</v>
      </c>
      <c r="T1" s="243" t="s">
        <v>643</v>
      </c>
      <c r="U1" s="3"/>
    </row>
    <row r="2" spans="1:21" ht="15" x14ac:dyDescent="0.25">
      <c r="A2" s="37">
        <v>3119950501</v>
      </c>
      <c r="B2" s="37" t="s">
        <v>186</v>
      </c>
      <c r="C2" s="38">
        <v>34850</v>
      </c>
      <c r="D2" s="39">
        <v>11</v>
      </c>
      <c r="F2" s="39">
        <f>D2*0.3048</f>
        <v>3.3528000000000002</v>
      </c>
      <c r="G2" s="39">
        <f xml:space="preserve"> 60-(14.41*(LN(F2)))</f>
        <v>42.566842267970074</v>
      </c>
      <c r="Q2" s="239">
        <v>1995</v>
      </c>
      <c r="R2" s="242">
        <v>9.4</v>
      </c>
      <c r="S2" s="242">
        <v>44.901493213928703</v>
      </c>
      <c r="T2" s="241"/>
      <c r="U2" s="3"/>
    </row>
    <row r="3" spans="1:21" ht="15" x14ac:dyDescent="0.25">
      <c r="A3" s="37">
        <v>3119950601</v>
      </c>
      <c r="B3" s="37" t="s">
        <v>186</v>
      </c>
      <c r="C3" s="38">
        <v>34865</v>
      </c>
      <c r="D3" s="39">
        <v>10</v>
      </c>
      <c r="F3" s="39">
        <f t="shared" ref="F3:F37" si="0">D3*0.3048</f>
        <v>3.048</v>
      </c>
      <c r="G3" s="39">
        <f t="shared" ref="G3:G37" si="1" xml:space="preserve"> 60-(14.41*(LN(F3)))</f>
        <v>43.940261958950401</v>
      </c>
      <c r="Q3" s="239">
        <v>1996</v>
      </c>
      <c r="R3" s="242">
        <v>10.208333333333334</v>
      </c>
      <c r="S3" s="242">
        <v>43.659386459887173</v>
      </c>
      <c r="T3" s="242">
        <v>2</v>
      </c>
      <c r="U3" s="3"/>
    </row>
    <row r="4" spans="1:21" ht="15" x14ac:dyDescent="0.25">
      <c r="A4" s="37">
        <v>3119950602</v>
      </c>
      <c r="B4" s="37" t="s">
        <v>186</v>
      </c>
      <c r="C4" s="38">
        <v>34873</v>
      </c>
      <c r="D4" s="39">
        <v>11</v>
      </c>
      <c r="F4" s="39">
        <f t="shared" si="0"/>
        <v>3.3528000000000002</v>
      </c>
      <c r="G4" s="39">
        <f t="shared" si="1"/>
        <v>42.566842267970074</v>
      </c>
      <c r="Q4" s="239">
        <v>1997</v>
      </c>
      <c r="R4" s="242">
        <v>10.666666666666666</v>
      </c>
      <c r="S4" s="242">
        <v>43.016470621534495</v>
      </c>
      <c r="T4" s="242">
        <v>2.3833333333333333</v>
      </c>
      <c r="U4" s="3"/>
    </row>
    <row r="5" spans="1:21" ht="15" x14ac:dyDescent="0.25">
      <c r="A5" s="37">
        <v>3119950603</v>
      </c>
      <c r="B5" s="37" t="s">
        <v>186</v>
      </c>
      <c r="C5" s="38">
        <v>34880</v>
      </c>
      <c r="D5" s="39">
        <v>10</v>
      </c>
      <c r="F5" s="39">
        <f t="shared" si="0"/>
        <v>3.048</v>
      </c>
      <c r="G5" s="39">
        <f t="shared" si="1"/>
        <v>43.940261958950401</v>
      </c>
      <c r="Q5" s="239">
        <v>1998</v>
      </c>
      <c r="R5" s="242">
        <v>9.9499999999999993</v>
      </c>
      <c r="S5" s="242">
        <v>44.021389617451476</v>
      </c>
      <c r="T5" s="242">
        <v>2.25</v>
      </c>
      <c r="U5" s="3"/>
    </row>
    <row r="6" spans="1:21" ht="15" x14ac:dyDescent="0.25">
      <c r="A6" s="37">
        <v>3119960701</v>
      </c>
      <c r="B6" s="37" t="s">
        <v>186</v>
      </c>
      <c r="C6" s="38">
        <v>34887</v>
      </c>
      <c r="D6" s="39">
        <v>10</v>
      </c>
      <c r="F6" s="39">
        <f t="shared" si="0"/>
        <v>3.048</v>
      </c>
      <c r="G6" s="39">
        <f t="shared" si="1"/>
        <v>43.940261958950401</v>
      </c>
      <c r="Q6" s="239">
        <v>1999</v>
      </c>
      <c r="R6" s="242">
        <v>10.75</v>
      </c>
      <c r="S6" s="242">
        <v>42.908270617323055</v>
      </c>
      <c r="T6" s="242">
        <v>3.7640000000000002</v>
      </c>
      <c r="U6" s="3"/>
    </row>
    <row r="7" spans="1:21" ht="15" x14ac:dyDescent="0.25">
      <c r="A7" s="37">
        <v>3119950702</v>
      </c>
      <c r="B7" s="37" t="s">
        <v>186</v>
      </c>
      <c r="C7" s="38">
        <v>34893</v>
      </c>
      <c r="D7" s="39">
        <v>10</v>
      </c>
      <c r="F7" s="39">
        <f t="shared" si="0"/>
        <v>3.048</v>
      </c>
      <c r="G7" s="39">
        <f t="shared" si="1"/>
        <v>43.940261958950401</v>
      </c>
      <c r="Q7" s="239">
        <v>2000</v>
      </c>
      <c r="R7" s="241"/>
      <c r="S7" s="241"/>
      <c r="T7" s="242">
        <v>6.081999999999999</v>
      </c>
      <c r="U7" s="3"/>
    </row>
    <row r="8" spans="1:21" ht="15" x14ac:dyDescent="0.25">
      <c r="A8" s="37">
        <v>3119950703</v>
      </c>
      <c r="B8" s="37" t="s">
        <v>186</v>
      </c>
      <c r="C8" s="38">
        <v>34899</v>
      </c>
      <c r="D8" s="39">
        <v>9</v>
      </c>
      <c r="F8" s="39">
        <f t="shared" si="0"/>
        <v>2.7432000000000003</v>
      </c>
      <c r="G8" s="39">
        <f t="shared" si="1"/>
        <v>45.458506989579675</v>
      </c>
      <c r="Q8" s="239">
        <v>2001</v>
      </c>
      <c r="R8" s="242">
        <v>9.9375</v>
      </c>
      <c r="S8" s="242">
        <v>44.03716276877136</v>
      </c>
      <c r="T8" s="242">
        <v>2.5750000000000002</v>
      </c>
      <c r="U8" s="3"/>
    </row>
    <row r="9" spans="1:21" ht="15" x14ac:dyDescent="0.25">
      <c r="A9" s="37">
        <v>3119950704</v>
      </c>
      <c r="B9" s="37" t="s">
        <v>186</v>
      </c>
      <c r="C9" s="38">
        <v>34909</v>
      </c>
      <c r="D9" s="39">
        <v>9</v>
      </c>
      <c r="F9" s="39">
        <f t="shared" si="0"/>
        <v>2.7432000000000003</v>
      </c>
      <c r="G9" s="39">
        <f t="shared" si="1"/>
        <v>45.458506989579675</v>
      </c>
      <c r="O9" s="39">
        <v>29.44</v>
      </c>
      <c r="P9" s="37" t="s">
        <v>499</v>
      </c>
      <c r="Q9" s="239">
        <v>2002</v>
      </c>
      <c r="R9" s="242"/>
      <c r="S9" s="242"/>
      <c r="T9" s="242"/>
      <c r="U9" s="3"/>
    </row>
    <row r="10" spans="1:21" ht="15" x14ac:dyDescent="0.25">
      <c r="A10" s="37">
        <v>3119950801</v>
      </c>
      <c r="B10" s="37" t="s">
        <v>186</v>
      </c>
      <c r="C10" s="38">
        <v>34917</v>
      </c>
      <c r="D10" s="39">
        <v>8</v>
      </c>
      <c r="F10" s="39">
        <f t="shared" si="0"/>
        <v>2.4384000000000001</v>
      </c>
      <c r="G10" s="39">
        <f t="shared" si="1"/>
        <v>47.155760533388161</v>
      </c>
      <c r="O10" s="39">
        <v>28.33</v>
      </c>
      <c r="P10" s="37" t="s">
        <v>499</v>
      </c>
      <c r="Q10" s="239">
        <v>2003</v>
      </c>
      <c r="R10" s="242">
        <v>9.9400000000000013</v>
      </c>
      <c r="S10" s="242">
        <v>44.035259416209939</v>
      </c>
      <c r="T10" s="242">
        <v>7.8</v>
      </c>
      <c r="U10" s="3"/>
    </row>
    <row r="11" spans="1:21" ht="15" x14ac:dyDescent="0.25">
      <c r="A11" s="37">
        <v>3119950802</v>
      </c>
      <c r="B11" s="37" t="s">
        <v>186</v>
      </c>
      <c r="C11" s="38">
        <v>34922</v>
      </c>
      <c r="D11" s="39">
        <v>8</v>
      </c>
      <c r="F11" s="39">
        <f t="shared" si="0"/>
        <v>2.4384000000000001</v>
      </c>
      <c r="G11" s="39">
        <f t="shared" si="1"/>
        <v>47.155760533388161</v>
      </c>
      <c r="Q11" s="239">
        <v>2004</v>
      </c>
      <c r="R11" s="242">
        <v>10.642857142857142</v>
      </c>
      <c r="S11" s="242">
        <v>43.045666143183503</v>
      </c>
      <c r="T11" s="242">
        <v>1.8120000000000001</v>
      </c>
      <c r="U11" s="3"/>
    </row>
    <row r="12" spans="1:21" ht="15" x14ac:dyDescent="0.25">
      <c r="A12" s="37">
        <v>3119950803</v>
      </c>
      <c r="B12" s="37" t="s">
        <v>186</v>
      </c>
      <c r="C12" s="38">
        <v>34931</v>
      </c>
      <c r="D12" s="39">
        <v>9</v>
      </c>
      <c r="F12" s="39">
        <f t="shared" si="0"/>
        <v>2.7432000000000003</v>
      </c>
      <c r="G12" s="39">
        <f t="shared" si="1"/>
        <v>45.458506989579675</v>
      </c>
      <c r="O12" s="39">
        <v>29.44</v>
      </c>
      <c r="P12" s="37" t="s">
        <v>499</v>
      </c>
      <c r="Q12" s="239">
        <v>2005</v>
      </c>
      <c r="R12" s="242"/>
      <c r="S12" s="242"/>
      <c r="T12" s="242"/>
      <c r="U12" s="3"/>
    </row>
    <row r="13" spans="1:21" ht="15" x14ac:dyDescent="0.25">
      <c r="A13" s="37">
        <v>3119950901</v>
      </c>
      <c r="B13" s="37" t="s">
        <v>186</v>
      </c>
      <c r="C13" s="38">
        <v>34945</v>
      </c>
      <c r="D13" s="39">
        <v>9</v>
      </c>
      <c r="E13" s="39">
        <f>AVERAGE(D3:D12)</f>
        <v>9.4</v>
      </c>
      <c r="F13" s="39">
        <f t="shared" si="0"/>
        <v>2.7432000000000003</v>
      </c>
      <c r="G13" s="39">
        <f t="shared" si="1"/>
        <v>45.458506989579675</v>
      </c>
      <c r="H13" s="39">
        <f>AVERAGE(G3:G12)</f>
        <v>44.901493213928703</v>
      </c>
      <c r="M13" s="45">
        <f>AVERAGE(H13)</f>
        <v>44.901493213928703</v>
      </c>
      <c r="Q13" s="239">
        <v>2006</v>
      </c>
      <c r="R13" s="242">
        <v>11.2</v>
      </c>
      <c r="S13" s="242">
        <v>42.384329210484886</v>
      </c>
      <c r="T13" s="242">
        <v>8.5083333333333329</v>
      </c>
      <c r="U13" s="3"/>
    </row>
    <row r="14" spans="1:21" ht="15" x14ac:dyDescent="0.25">
      <c r="A14" s="37">
        <v>3119960601</v>
      </c>
      <c r="B14" s="37" t="s">
        <v>186</v>
      </c>
      <c r="C14" s="38">
        <v>35230</v>
      </c>
      <c r="D14" s="39">
        <v>9</v>
      </c>
      <c r="F14" s="39">
        <f t="shared" si="0"/>
        <v>2.7432000000000003</v>
      </c>
      <c r="G14" s="39">
        <f t="shared" si="1"/>
        <v>45.458506989579675</v>
      </c>
      <c r="Q14" s="239">
        <v>2007</v>
      </c>
      <c r="R14" s="242">
        <v>9.9499999999999993</v>
      </c>
      <c r="S14" s="242">
        <v>44.574755350075165</v>
      </c>
      <c r="T14" s="242">
        <v>8.4599999999999991</v>
      </c>
      <c r="U14" s="3"/>
    </row>
    <row r="15" spans="1:21" ht="15" x14ac:dyDescent="0.25">
      <c r="A15" s="37">
        <v>3119960602</v>
      </c>
      <c r="B15" s="37" t="s">
        <v>186</v>
      </c>
      <c r="C15" s="38">
        <v>35237</v>
      </c>
      <c r="D15" s="39">
        <v>10</v>
      </c>
      <c r="F15" s="39">
        <f t="shared" si="0"/>
        <v>3.048</v>
      </c>
      <c r="G15" s="39">
        <f t="shared" si="1"/>
        <v>43.940261958950401</v>
      </c>
      <c r="I15" s="45">
        <v>1.1000000000000001</v>
      </c>
      <c r="K15" s="45">
        <f t="shared" ref="K15:K77" si="2">(9.81*(LN(I15)))+30.6</f>
        <v>31.534992863880429</v>
      </c>
      <c r="Q15" s="239">
        <v>2008</v>
      </c>
      <c r="R15" s="242">
        <v>13.291666666666666</v>
      </c>
      <c r="S15" s="242">
        <v>40.004225266840734</v>
      </c>
      <c r="T15" s="242">
        <v>2.31</v>
      </c>
      <c r="U15" s="3"/>
    </row>
    <row r="16" spans="1:21" ht="15" x14ac:dyDescent="0.25">
      <c r="A16" s="37">
        <v>3119960603</v>
      </c>
      <c r="B16" s="37" t="s">
        <v>186</v>
      </c>
      <c r="C16" s="38">
        <v>35243</v>
      </c>
      <c r="D16" s="39">
        <v>10</v>
      </c>
      <c r="F16" s="39">
        <f t="shared" si="0"/>
        <v>3.048</v>
      </c>
      <c r="G16" s="39">
        <f t="shared" si="1"/>
        <v>43.940261958950401</v>
      </c>
      <c r="Q16" s="239">
        <v>2009</v>
      </c>
      <c r="R16" s="241"/>
      <c r="S16" s="241"/>
      <c r="T16" s="242">
        <v>8.18</v>
      </c>
      <c r="U16" s="3"/>
    </row>
    <row r="17" spans="1:21" ht="15" x14ac:dyDescent="0.25">
      <c r="A17" s="37">
        <v>3119960701</v>
      </c>
      <c r="B17" s="37" t="s">
        <v>186</v>
      </c>
      <c r="C17" s="38">
        <v>35250</v>
      </c>
      <c r="D17" s="39">
        <v>11</v>
      </c>
      <c r="F17" s="39">
        <f t="shared" si="0"/>
        <v>3.3528000000000002</v>
      </c>
      <c r="G17" s="39">
        <f t="shared" si="1"/>
        <v>42.566842267970074</v>
      </c>
      <c r="Q17" s="239">
        <v>2010</v>
      </c>
      <c r="R17" s="242">
        <v>12.071428571428571</v>
      </c>
      <c r="S17" s="242">
        <v>41.501653993970123</v>
      </c>
      <c r="T17" s="242">
        <v>2.65</v>
      </c>
      <c r="U17" s="3"/>
    </row>
    <row r="18" spans="1:21" ht="15" x14ac:dyDescent="0.25">
      <c r="A18" s="37">
        <v>3119960702</v>
      </c>
      <c r="B18" s="37" t="s">
        <v>186</v>
      </c>
      <c r="C18" s="38">
        <v>35256</v>
      </c>
      <c r="D18" s="39">
        <v>10.5</v>
      </c>
      <c r="F18" s="39">
        <f t="shared" si="0"/>
        <v>3.2004000000000001</v>
      </c>
      <c r="G18" s="39">
        <f t="shared" si="1"/>
        <v>43.237195693268887</v>
      </c>
      <c r="I18" s="45">
        <v>3.2</v>
      </c>
      <c r="K18" s="45">
        <f t="shared" si="2"/>
        <v>42.01050944419373</v>
      </c>
      <c r="Q18" s="239">
        <v>2011</v>
      </c>
      <c r="R18" s="242">
        <v>12.125</v>
      </c>
      <c r="S18" s="242">
        <v>41.509268143980172</v>
      </c>
      <c r="T18" s="242">
        <v>3.3920000000000003</v>
      </c>
      <c r="U18" s="3"/>
    </row>
    <row r="19" spans="1:21" ht="15" x14ac:dyDescent="0.25">
      <c r="A19" s="37">
        <v>3119960703</v>
      </c>
      <c r="B19" s="37" t="s">
        <v>186</v>
      </c>
      <c r="C19" s="38">
        <v>35263</v>
      </c>
      <c r="D19" s="39">
        <v>10.5</v>
      </c>
      <c r="F19" s="39">
        <f t="shared" si="0"/>
        <v>3.2004000000000001</v>
      </c>
      <c r="G19" s="39">
        <f t="shared" si="1"/>
        <v>43.237195693268887</v>
      </c>
      <c r="Q19" s="239">
        <v>2012</v>
      </c>
      <c r="R19" s="242">
        <v>11.25</v>
      </c>
      <c r="S19" s="242">
        <v>42.653462247940858</v>
      </c>
      <c r="T19" s="242">
        <v>2.4083333333333337</v>
      </c>
      <c r="U19" s="3"/>
    </row>
    <row r="20" spans="1:21" ht="15" x14ac:dyDescent="0.25">
      <c r="A20" s="37">
        <v>3119960704</v>
      </c>
      <c r="B20" s="37" t="s">
        <v>186</v>
      </c>
      <c r="C20" s="38">
        <v>35270</v>
      </c>
      <c r="D20" s="39">
        <v>10.5</v>
      </c>
      <c r="F20" s="39">
        <f t="shared" si="0"/>
        <v>3.2004000000000001</v>
      </c>
      <c r="G20" s="39">
        <f t="shared" si="1"/>
        <v>43.237195693268887</v>
      </c>
      <c r="I20" s="45">
        <v>1.6</v>
      </c>
      <c r="K20" s="45">
        <f t="shared" si="2"/>
        <v>35.21073560290067</v>
      </c>
      <c r="Q20" s="359">
        <v>2013</v>
      </c>
      <c r="R20" s="39">
        <v>14.115384615384615</v>
      </c>
      <c r="S20" s="39">
        <v>39.024032955025554</v>
      </c>
      <c r="T20" s="378">
        <v>1.39</v>
      </c>
    </row>
    <row r="21" spans="1:21" x14ac:dyDescent="0.2">
      <c r="A21" s="37">
        <v>3119960705</v>
      </c>
      <c r="B21" s="37" t="s">
        <v>186</v>
      </c>
      <c r="C21" s="38">
        <v>35277</v>
      </c>
      <c r="D21" s="39">
        <v>10.5</v>
      </c>
      <c r="F21" s="39">
        <f t="shared" si="0"/>
        <v>3.2004000000000001</v>
      </c>
      <c r="G21" s="39">
        <f t="shared" si="1"/>
        <v>43.237195693268887</v>
      </c>
    </row>
    <row r="22" spans="1:21" x14ac:dyDescent="0.2">
      <c r="A22" s="37">
        <v>3119960801</v>
      </c>
      <c r="B22" s="37" t="s">
        <v>186</v>
      </c>
      <c r="C22" s="38">
        <v>35284</v>
      </c>
      <c r="D22" s="39">
        <v>10.5</v>
      </c>
      <c r="F22" s="39">
        <f t="shared" si="0"/>
        <v>3.2004000000000001</v>
      </c>
      <c r="G22" s="39">
        <f t="shared" si="1"/>
        <v>43.237195693268887</v>
      </c>
      <c r="I22" s="45">
        <v>1.8</v>
      </c>
      <c r="K22" s="45">
        <f t="shared" si="2"/>
        <v>36.366187182689792</v>
      </c>
    </row>
    <row r="23" spans="1:21" x14ac:dyDescent="0.2">
      <c r="A23" s="37">
        <v>3119960802</v>
      </c>
      <c r="B23" s="37" t="s">
        <v>186</v>
      </c>
      <c r="C23" s="38">
        <v>35292</v>
      </c>
      <c r="D23" s="39">
        <v>10</v>
      </c>
      <c r="F23" s="39">
        <f t="shared" si="0"/>
        <v>3.048</v>
      </c>
      <c r="G23" s="39">
        <f t="shared" si="1"/>
        <v>43.940261958950401</v>
      </c>
    </row>
    <row r="24" spans="1:21" x14ac:dyDescent="0.2">
      <c r="A24" s="37">
        <v>3119960803</v>
      </c>
      <c r="B24" s="37" t="s">
        <v>186</v>
      </c>
      <c r="C24" s="38">
        <v>35298</v>
      </c>
      <c r="D24" s="39">
        <v>10</v>
      </c>
      <c r="F24" s="39">
        <f t="shared" si="0"/>
        <v>3.048</v>
      </c>
      <c r="G24" s="39">
        <f t="shared" si="1"/>
        <v>43.940261958950401</v>
      </c>
      <c r="I24" s="45">
        <v>2.2999999999999998</v>
      </c>
      <c r="K24" s="45">
        <f t="shared" si="2"/>
        <v>38.770838495993374</v>
      </c>
    </row>
    <row r="25" spans="1:21" x14ac:dyDescent="0.2">
      <c r="A25" s="37">
        <v>3119960804</v>
      </c>
      <c r="B25" s="37" t="s">
        <v>186</v>
      </c>
      <c r="C25" s="38">
        <v>35305</v>
      </c>
      <c r="D25" s="39">
        <v>10</v>
      </c>
      <c r="F25" s="39">
        <f t="shared" si="0"/>
        <v>3.048</v>
      </c>
      <c r="G25" s="39">
        <f t="shared" si="1"/>
        <v>43.940261958950401</v>
      </c>
    </row>
    <row r="26" spans="1:21" x14ac:dyDescent="0.2">
      <c r="A26" s="37">
        <v>3119960901</v>
      </c>
      <c r="B26" s="37" t="s">
        <v>186</v>
      </c>
      <c r="C26" s="38">
        <v>35313</v>
      </c>
      <c r="D26" s="39">
        <v>9.5</v>
      </c>
      <c r="E26" s="39">
        <f>AVERAGE(D14:D25)</f>
        <v>10.208333333333334</v>
      </c>
      <c r="F26" s="39">
        <f t="shared" si="0"/>
        <v>2.8956</v>
      </c>
      <c r="G26" s="39">
        <f t="shared" si="1"/>
        <v>44.679398331074999</v>
      </c>
      <c r="H26" s="39">
        <f>AVERAGE(G14:G25)</f>
        <v>43.659386459887173</v>
      </c>
      <c r="I26" s="45">
        <v>2.2000000000000002</v>
      </c>
      <c r="J26" s="39">
        <f>AVERAGE(I14:I25)</f>
        <v>2</v>
      </c>
      <c r="K26" s="45">
        <f t="shared" si="2"/>
        <v>38.334766705173493</v>
      </c>
      <c r="L26" s="39">
        <f>AVERAGE(K14:K25)</f>
        <v>36.778652717931593</v>
      </c>
      <c r="M26" s="45">
        <f>AVERAGE(L26,H26)</f>
        <v>40.219019588909383</v>
      </c>
    </row>
    <row r="27" spans="1:21" x14ac:dyDescent="0.2">
      <c r="A27" s="37">
        <v>3119970601</v>
      </c>
      <c r="B27" s="37" t="s">
        <v>186</v>
      </c>
      <c r="C27" s="38">
        <v>35589</v>
      </c>
      <c r="D27" s="37">
        <v>11</v>
      </c>
      <c r="F27" s="39">
        <f t="shared" si="0"/>
        <v>3.3528000000000002</v>
      </c>
      <c r="G27" s="39">
        <f t="shared" si="1"/>
        <v>42.566842267970074</v>
      </c>
      <c r="I27" s="45">
        <v>1.2</v>
      </c>
      <c r="K27" s="45">
        <f t="shared" si="2"/>
        <v>32.388574472148697</v>
      </c>
    </row>
    <row r="28" spans="1:21" x14ac:dyDescent="0.2">
      <c r="A28" s="37">
        <v>3119970602</v>
      </c>
      <c r="B28" s="37" t="s">
        <v>186</v>
      </c>
      <c r="C28" s="38">
        <v>35600</v>
      </c>
      <c r="D28" s="37">
        <v>10.5</v>
      </c>
      <c r="F28" s="39">
        <f t="shared" si="0"/>
        <v>3.2004000000000001</v>
      </c>
      <c r="G28" s="39">
        <f t="shared" si="1"/>
        <v>43.237195693268887</v>
      </c>
    </row>
    <row r="29" spans="1:21" x14ac:dyDescent="0.2">
      <c r="A29" s="37">
        <v>3119970603</v>
      </c>
      <c r="B29" s="37" t="s">
        <v>186</v>
      </c>
      <c r="C29" s="38">
        <v>35608</v>
      </c>
      <c r="D29" s="37">
        <v>11</v>
      </c>
      <c r="F29" s="39">
        <f t="shared" si="0"/>
        <v>3.3528000000000002</v>
      </c>
      <c r="G29" s="39">
        <f t="shared" si="1"/>
        <v>42.566842267970074</v>
      </c>
      <c r="I29" s="45">
        <v>1.4</v>
      </c>
      <c r="K29" s="45">
        <f t="shared" si="2"/>
        <v>33.9007926412541</v>
      </c>
    </row>
    <row r="30" spans="1:21" x14ac:dyDescent="0.2">
      <c r="A30" s="37">
        <v>3119970701</v>
      </c>
      <c r="B30" s="37" t="s">
        <v>186</v>
      </c>
      <c r="C30" s="38">
        <v>35614</v>
      </c>
      <c r="D30" s="37">
        <v>11</v>
      </c>
      <c r="F30" s="39">
        <f t="shared" si="0"/>
        <v>3.3528000000000002</v>
      </c>
      <c r="G30" s="39">
        <f t="shared" si="1"/>
        <v>42.566842267970074</v>
      </c>
    </row>
    <row r="31" spans="1:21" x14ac:dyDescent="0.2">
      <c r="A31" s="37">
        <v>3119970702</v>
      </c>
      <c r="B31" s="37" t="s">
        <v>186</v>
      </c>
      <c r="C31" s="38">
        <v>35621</v>
      </c>
      <c r="D31" s="37">
        <v>11</v>
      </c>
      <c r="F31" s="39">
        <f t="shared" si="0"/>
        <v>3.3528000000000002</v>
      </c>
      <c r="G31" s="39">
        <f t="shared" si="1"/>
        <v>42.566842267970074</v>
      </c>
      <c r="I31" s="45">
        <v>3.8</v>
      </c>
      <c r="K31" s="45">
        <f t="shared" si="2"/>
        <v>43.696360464644258</v>
      </c>
    </row>
    <row r="32" spans="1:21" x14ac:dyDescent="0.2">
      <c r="A32" s="37">
        <v>3119970703</v>
      </c>
      <c r="B32" s="37" t="s">
        <v>186</v>
      </c>
      <c r="C32" s="38">
        <v>35628</v>
      </c>
      <c r="D32" s="37">
        <v>10.5</v>
      </c>
      <c r="F32" s="39">
        <f t="shared" si="0"/>
        <v>3.2004000000000001</v>
      </c>
      <c r="G32" s="39">
        <f t="shared" si="1"/>
        <v>43.237195693268887</v>
      </c>
    </row>
    <row r="33" spans="1:13" x14ac:dyDescent="0.2">
      <c r="A33" s="37">
        <v>3119970704</v>
      </c>
      <c r="B33" s="37" t="s">
        <v>186</v>
      </c>
      <c r="C33" s="38">
        <v>35635</v>
      </c>
      <c r="D33" s="37">
        <v>10.5</v>
      </c>
      <c r="F33" s="39">
        <f t="shared" si="0"/>
        <v>3.2004000000000001</v>
      </c>
      <c r="G33" s="39">
        <f t="shared" si="1"/>
        <v>43.237195693268887</v>
      </c>
      <c r="I33" s="45">
        <v>2.7</v>
      </c>
      <c r="K33" s="45">
        <f t="shared" si="2"/>
        <v>40.34379989323088</v>
      </c>
    </row>
    <row r="34" spans="1:13" x14ac:dyDescent="0.2">
      <c r="A34" s="37">
        <v>3119970705</v>
      </c>
      <c r="B34" s="37" t="s">
        <v>186</v>
      </c>
      <c r="C34" s="38">
        <v>35642</v>
      </c>
      <c r="D34" s="37">
        <v>10.5</v>
      </c>
      <c r="F34" s="39">
        <f t="shared" si="0"/>
        <v>3.2004000000000001</v>
      </c>
      <c r="G34" s="39">
        <f t="shared" si="1"/>
        <v>43.237195693268887</v>
      </c>
    </row>
    <row r="35" spans="1:13" x14ac:dyDescent="0.2">
      <c r="A35" s="37">
        <v>3119970801</v>
      </c>
      <c r="B35" s="37" t="s">
        <v>186</v>
      </c>
      <c r="C35" s="38">
        <v>35649</v>
      </c>
      <c r="D35" s="37">
        <v>10</v>
      </c>
      <c r="F35" s="39">
        <f t="shared" si="0"/>
        <v>3.048</v>
      </c>
      <c r="G35" s="39">
        <f t="shared" si="1"/>
        <v>43.940261958950401</v>
      </c>
      <c r="I35" s="45">
        <v>3.4</v>
      </c>
      <c r="K35" s="45">
        <f t="shared" si="2"/>
        <v>42.605236984212958</v>
      </c>
    </row>
    <row r="36" spans="1:13" x14ac:dyDescent="0.2">
      <c r="A36" s="37">
        <v>3119970802</v>
      </c>
      <c r="B36" s="37" t="s">
        <v>186</v>
      </c>
      <c r="C36" s="38">
        <v>35657</v>
      </c>
      <c r="D36" s="37">
        <v>10.5</v>
      </c>
      <c r="F36" s="39">
        <f t="shared" si="0"/>
        <v>3.2004000000000001</v>
      </c>
      <c r="G36" s="39">
        <f t="shared" si="1"/>
        <v>43.237195693268887</v>
      </c>
    </row>
    <row r="37" spans="1:13" x14ac:dyDescent="0.2">
      <c r="A37" s="37">
        <v>3119970803</v>
      </c>
      <c r="B37" s="37" t="s">
        <v>186</v>
      </c>
      <c r="C37" s="38">
        <v>35665</v>
      </c>
      <c r="D37" s="37">
        <v>11</v>
      </c>
      <c r="F37" s="39">
        <f t="shared" si="0"/>
        <v>3.3528000000000002</v>
      </c>
      <c r="G37" s="39">
        <f t="shared" si="1"/>
        <v>42.566842267970074</v>
      </c>
      <c r="I37" s="45">
        <v>1.8</v>
      </c>
      <c r="K37" s="45">
        <f t="shared" si="2"/>
        <v>36.366187182689792</v>
      </c>
    </row>
    <row r="38" spans="1:13" x14ac:dyDescent="0.2">
      <c r="A38" s="37">
        <v>3119970804</v>
      </c>
      <c r="B38" s="37" t="s">
        <v>186</v>
      </c>
      <c r="C38" s="38">
        <v>35670</v>
      </c>
      <c r="D38" s="37">
        <v>10.5</v>
      </c>
      <c r="F38" s="39">
        <f t="shared" ref="F38:F115" si="3">D38*0.3048</f>
        <v>3.2004000000000001</v>
      </c>
      <c r="G38" s="39">
        <f t="shared" ref="G38:G165" si="4" xml:space="preserve"> 60-(14.41*(LN(F38)))</f>
        <v>43.237195693268887</v>
      </c>
    </row>
    <row r="39" spans="1:13" x14ac:dyDescent="0.2">
      <c r="A39" s="37">
        <v>3119970901</v>
      </c>
      <c r="B39" s="37" t="s">
        <v>186</v>
      </c>
      <c r="C39" s="38">
        <v>35678</v>
      </c>
      <c r="D39" s="37">
        <v>11</v>
      </c>
      <c r="F39" s="39">
        <f t="shared" si="3"/>
        <v>3.3528000000000002</v>
      </c>
      <c r="G39" s="39">
        <f t="shared" si="4"/>
        <v>42.566842267970074</v>
      </c>
      <c r="I39" s="45">
        <v>2.8</v>
      </c>
      <c r="K39" s="45">
        <f t="shared" si="2"/>
        <v>40.70056648254716</v>
      </c>
    </row>
    <row r="40" spans="1:13" x14ac:dyDescent="0.2">
      <c r="A40" s="37">
        <v>3119970902</v>
      </c>
      <c r="B40" s="37" t="s">
        <v>186</v>
      </c>
      <c r="C40" s="38">
        <v>35686</v>
      </c>
      <c r="D40" s="37">
        <v>11.5</v>
      </c>
      <c r="F40" s="39">
        <f t="shared" si="3"/>
        <v>3.5052000000000003</v>
      </c>
      <c r="G40" s="39">
        <f t="shared" si="4"/>
        <v>41.926292369324358</v>
      </c>
    </row>
    <row r="41" spans="1:13" x14ac:dyDescent="0.2">
      <c r="A41" s="37">
        <v>3119970903</v>
      </c>
      <c r="B41" s="37" t="s">
        <v>186</v>
      </c>
      <c r="C41" s="38">
        <v>35694</v>
      </c>
      <c r="D41" s="37">
        <v>11</v>
      </c>
      <c r="E41" s="39">
        <f>AVERAGE(D27:D38)</f>
        <v>10.666666666666666</v>
      </c>
      <c r="F41" s="39">
        <f t="shared" si="3"/>
        <v>3.3528000000000002</v>
      </c>
      <c r="G41" s="39">
        <f t="shared" si="4"/>
        <v>42.566842267970074</v>
      </c>
      <c r="H41" s="39">
        <f>AVERAGE(G27:G38)</f>
        <v>43.016470621534495</v>
      </c>
      <c r="J41" s="39">
        <f>AVERAGE(I27:I38)</f>
        <v>2.3833333333333333</v>
      </c>
      <c r="L41" s="39">
        <f>AVERAGE(K27:K38)</f>
        <v>38.216825273030111</v>
      </c>
      <c r="M41" s="45">
        <f>AVERAGE(L41,H41)</f>
        <v>40.616647947282303</v>
      </c>
    </row>
    <row r="42" spans="1:13" x14ac:dyDescent="0.2">
      <c r="A42" s="37">
        <v>3119980501</v>
      </c>
      <c r="B42" s="37" t="s">
        <v>186</v>
      </c>
      <c r="C42" s="38">
        <v>35940</v>
      </c>
      <c r="D42" s="37">
        <v>10</v>
      </c>
      <c r="F42" s="39">
        <f t="shared" si="3"/>
        <v>3.048</v>
      </c>
      <c r="G42" s="39">
        <f t="shared" si="4"/>
        <v>43.940261958950401</v>
      </c>
      <c r="I42" s="45">
        <v>2.2000000000000002</v>
      </c>
      <c r="K42" s="45">
        <f t="shared" si="2"/>
        <v>38.334766705173493</v>
      </c>
    </row>
    <row r="43" spans="1:13" x14ac:dyDescent="0.2">
      <c r="A43" s="37">
        <v>3119980601</v>
      </c>
      <c r="B43" s="37" t="s">
        <v>186</v>
      </c>
      <c r="C43" s="38">
        <v>35960</v>
      </c>
      <c r="D43" s="37">
        <v>10.5</v>
      </c>
      <c r="F43" s="39">
        <f t="shared" si="3"/>
        <v>3.2004000000000001</v>
      </c>
      <c r="G43" s="39">
        <f t="shared" si="4"/>
        <v>43.237195693268887</v>
      </c>
      <c r="I43" s="45">
        <v>1.1000000000000001</v>
      </c>
      <c r="K43" s="45">
        <f t="shared" si="2"/>
        <v>31.534992863880429</v>
      </c>
    </row>
    <row r="44" spans="1:13" x14ac:dyDescent="0.2">
      <c r="A44" s="37">
        <v>3119980701</v>
      </c>
      <c r="B44" s="37" t="s">
        <v>186</v>
      </c>
      <c r="C44" s="38">
        <v>35979</v>
      </c>
      <c r="D44" s="37">
        <v>10</v>
      </c>
      <c r="F44" s="39">
        <f t="shared" si="3"/>
        <v>3.048</v>
      </c>
      <c r="G44" s="39">
        <f t="shared" si="4"/>
        <v>43.940261958950401</v>
      </c>
      <c r="I44" s="45">
        <v>1.7</v>
      </c>
      <c r="K44" s="45">
        <f t="shared" si="2"/>
        <v>35.805463142919891</v>
      </c>
    </row>
    <row r="45" spans="1:13" x14ac:dyDescent="0.2">
      <c r="A45" s="37">
        <v>3119980702</v>
      </c>
      <c r="B45" s="37" t="s">
        <v>186</v>
      </c>
      <c r="C45" s="38">
        <v>35989</v>
      </c>
      <c r="D45" s="37">
        <v>10</v>
      </c>
      <c r="F45" s="39">
        <f t="shared" si="3"/>
        <v>3.048</v>
      </c>
      <c r="G45" s="39">
        <f t="shared" si="4"/>
        <v>43.940261958950401</v>
      </c>
    </row>
    <row r="46" spans="1:13" x14ac:dyDescent="0.2">
      <c r="A46" s="37">
        <v>3119980703</v>
      </c>
      <c r="B46" s="37" t="s">
        <v>186</v>
      </c>
      <c r="C46" s="38">
        <v>36000</v>
      </c>
      <c r="D46" s="37">
        <v>10</v>
      </c>
      <c r="F46" s="39">
        <f t="shared" si="3"/>
        <v>3.048</v>
      </c>
      <c r="G46" s="39">
        <f t="shared" si="4"/>
        <v>43.940261958950401</v>
      </c>
      <c r="I46" s="45">
        <v>1.8</v>
      </c>
      <c r="K46" s="45">
        <f t="shared" si="2"/>
        <v>36.366187182689792</v>
      </c>
    </row>
    <row r="47" spans="1:13" x14ac:dyDescent="0.2">
      <c r="A47" s="37">
        <v>3119980704</v>
      </c>
      <c r="B47" s="37" t="s">
        <v>186</v>
      </c>
      <c r="C47" s="38">
        <v>36006</v>
      </c>
      <c r="D47" s="37">
        <v>10.5</v>
      </c>
      <c r="F47" s="39">
        <f t="shared" si="3"/>
        <v>3.2004000000000001</v>
      </c>
      <c r="G47" s="39">
        <f t="shared" si="4"/>
        <v>43.237195693268887</v>
      </c>
    </row>
    <row r="48" spans="1:13" x14ac:dyDescent="0.2">
      <c r="A48" s="37">
        <v>3119980801</v>
      </c>
      <c r="B48" s="37" t="s">
        <v>186</v>
      </c>
      <c r="C48" s="38">
        <v>36008</v>
      </c>
      <c r="D48" s="37">
        <v>10</v>
      </c>
      <c r="F48" s="39">
        <f t="shared" si="3"/>
        <v>3.048</v>
      </c>
      <c r="G48" s="39">
        <f t="shared" si="4"/>
        <v>43.940261958950401</v>
      </c>
      <c r="I48" s="45">
        <v>2</v>
      </c>
      <c r="K48" s="45">
        <f t="shared" si="2"/>
        <v>37.399773841293069</v>
      </c>
    </row>
    <row r="49" spans="1:14" x14ac:dyDescent="0.2">
      <c r="A49" s="37">
        <v>3119980802</v>
      </c>
      <c r="B49" s="37" t="s">
        <v>186</v>
      </c>
      <c r="C49" s="38">
        <v>36020</v>
      </c>
      <c r="D49" s="37">
        <v>9.5</v>
      </c>
      <c r="F49" s="39">
        <f t="shared" si="3"/>
        <v>2.8956</v>
      </c>
      <c r="G49" s="39">
        <f t="shared" si="4"/>
        <v>44.679398331074999</v>
      </c>
      <c r="I49" s="45">
        <v>4.7</v>
      </c>
      <c r="K49" s="45">
        <f t="shared" si="2"/>
        <v>45.78158821050409</v>
      </c>
    </row>
    <row r="50" spans="1:14" x14ac:dyDescent="0.2">
      <c r="A50" s="37">
        <v>3119980803</v>
      </c>
      <c r="B50" s="37" t="s">
        <v>186</v>
      </c>
      <c r="C50" s="38">
        <v>36029</v>
      </c>
      <c r="D50" s="37">
        <v>9.5</v>
      </c>
      <c r="F50" s="39">
        <f t="shared" si="3"/>
        <v>2.8956</v>
      </c>
      <c r="G50" s="39">
        <f t="shared" si="4"/>
        <v>44.679398331074999</v>
      </c>
    </row>
    <row r="51" spans="1:14" x14ac:dyDescent="0.2">
      <c r="A51" s="37">
        <v>3119980804</v>
      </c>
      <c r="B51" s="37" t="s">
        <v>186</v>
      </c>
      <c r="C51" s="38">
        <v>36038</v>
      </c>
      <c r="D51" s="37">
        <v>9.5</v>
      </c>
      <c r="F51" s="39">
        <f t="shared" si="3"/>
        <v>2.8956</v>
      </c>
      <c r="G51" s="39">
        <f t="shared" si="4"/>
        <v>44.679398331074999</v>
      </c>
    </row>
    <row r="52" spans="1:14" x14ac:dyDescent="0.2">
      <c r="A52" s="37">
        <v>3119980901</v>
      </c>
      <c r="B52" s="37" t="s">
        <v>186</v>
      </c>
      <c r="C52" s="38">
        <v>36045</v>
      </c>
      <c r="D52" s="37">
        <v>9.5</v>
      </c>
      <c r="F52" s="39">
        <f t="shared" si="3"/>
        <v>2.8956</v>
      </c>
      <c r="G52" s="39">
        <f t="shared" si="4"/>
        <v>44.679398331074999</v>
      </c>
    </row>
    <row r="53" spans="1:14" x14ac:dyDescent="0.2">
      <c r="A53" s="37">
        <v>3119980902</v>
      </c>
      <c r="B53" s="37" t="s">
        <v>186</v>
      </c>
      <c r="C53" s="38">
        <v>36054</v>
      </c>
      <c r="D53" s="37">
        <v>9.5</v>
      </c>
      <c r="E53" s="39">
        <f>AVERAGE(D42:D51)</f>
        <v>9.9499999999999993</v>
      </c>
      <c r="F53" s="39">
        <f t="shared" si="3"/>
        <v>2.8956</v>
      </c>
      <c r="G53" s="39">
        <f t="shared" si="4"/>
        <v>44.679398331074999</v>
      </c>
      <c r="H53" s="39">
        <f>AVERAGE(G42:G51)</f>
        <v>44.021389617451476</v>
      </c>
      <c r="J53" s="39">
        <f>AVERAGE(I42:I51)</f>
        <v>2.25</v>
      </c>
      <c r="L53" s="39">
        <f>AVERAGE(K42:K51)</f>
        <v>37.537128657743459</v>
      </c>
      <c r="M53" s="45">
        <f>AVERAGE(L53,H53)</f>
        <v>40.779259137597464</v>
      </c>
    </row>
    <row r="54" spans="1:14" x14ac:dyDescent="0.2">
      <c r="A54" s="37">
        <v>3119990601</v>
      </c>
      <c r="B54" s="37" t="s">
        <v>186</v>
      </c>
      <c r="C54" s="74">
        <v>36320</v>
      </c>
      <c r="D54" s="37">
        <v>10</v>
      </c>
      <c r="F54" s="39">
        <f t="shared" si="3"/>
        <v>3.048</v>
      </c>
      <c r="G54" s="39">
        <f t="shared" si="4"/>
        <v>43.940261958950401</v>
      </c>
      <c r="I54" s="73">
        <v>3.49</v>
      </c>
      <c r="K54" s="45">
        <f t="shared" si="2"/>
        <v>42.861536032262634</v>
      </c>
      <c r="L54" s="73"/>
      <c r="M54" s="73"/>
      <c r="N54" s="73"/>
    </row>
    <row r="55" spans="1:14" x14ac:dyDescent="0.2">
      <c r="A55" s="37">
        <v>3119990602</v>
      </c>
      <c r="B55" s="37" t="s">
        <v>186</v>
      </c>
      <c r="C55" s="74">
        <v>36329</v>
      </c>
      <c r="D55" s="37">
        <v>10.5</v>
      </c>
      <c r="F55" s="39">
        <f t="shared" si="3"/>
        <v>3.2004000000000001</v>
      </c>
      <c r="G55" s="39">
        <f t="shared" si="4"/>
        <v>43.237195693268887</v>
      </c>
      <c r="I55" s="73"/>
      <c r="L55" s="73"/>
      <c r="M55" s="73"/>
      <c r="N55" s="73"/>
    </row>
    <row r="56" spans="1:14" x14ac:dyDescent="0.2">
      <c r="A56" s="37">
        <v>3119990603</v>
      </c>
      <c r="B56" s="37" t="s">
        <v>186</v>
      </c>
      <c r="C56" s="74">
        <v>36339</v>
      </c>
      <c r="D56" s="37">
        <v>10.5</v>
      </c>
      <c r="F56" s="39">
        <f t="shared" si="3"/>
        <v>3.2004000000000001</v>
      </c>
      <c r="G56" s="39">
        <f t="shared" si="4"/>
        <v>43.237195693268887</v>
      </c>
      <c r="I56" s="73">
        <v>7.36</v>
      </c>
      <c r="K56" s="45">
        <f t="shared" si="2"/>
        <v>50.181347940187102</v>
      </c>
      <c r="L56" s="73"/>
      <c r="M56" s="73"/>
      <c r="N56" s="73"/>
    </row>
    <row r="57" spans="1:14" x14ac:dyDescent="0.2">
      <c r="A57" s="37">
        <v>3119990701</v>
      </c>
      <c r="B57" s="37" t="s">
        <v>186</v>
      </c>
      <c r="C57" s="74">
        <v>36352</v>
      </c>
      <c r="D57" s="37">
        <v>11.5</v>
      </c>
      <c r="F57" s="39">
        <f t="shared" si="3"/>
        <v>3.5052000000000003</v>
      </c>
      <c r="G57" s="39">
        <f t="shared" si="4"/>
        <v>41.926292369324358</v>
      </c>
      <c r="I57" s="73"/>
      <c r="L57" s="73"/>
      <c r="M57" s="73"/>
      <c r="N57" s="73"/>
    </row>
    <row r="58" spans="1:14" x14ac:dyDescent="0.2">
      <c r="A58" s="37">
        <v>3119990702</v>
      </c>
      <c r="B58" s="37" t="s">
        <v>186</v>
      </c>
      <c r="C58" s="74">
        <v>36360</v>
      </c>
      <c r="D58" s="37">
        <v>11</v>
      </c>
      <c r="F58" s="39">
        <f t="shared" si="3"/>
        <v>3.3528000000000002</v>
      </c>
      <c r="G58" s="39">
        <f t="shared" si="4"/>
        <v>42.566842267970074</v>
      </c>
      <c r="I58" s="73">
        <v>2.75</v>
      </c>
      <c r="K58" s="45">
        <f t="shared" si="2"/>
        <v>40.523804943565892</v>
      </c>
      <c r="L58" s="73"/>
      <c r="M58" s="73"/>
      <c r="N58" s="73"/>
    </row>
    <row r="59" spans="1:14" x14ac:dyDescent="0.2">
      <c r="A59" s="37">
        <v>3119990703</v>
      </c>
      <c r="B59" s="37" t="s">
        <v>186</v>
      </c>
      <c r="C59" s="74">
        <v>36367</v>
      </c>
      <c r="D59" s="37">
        <v>11</v>
      </c>
      <c r="F59" s="39">
        <f t="shared" si="3"/>
        <v>3.3528000000000002</v>
      </c>
      <c r="G59" s="39">
        <f t="shared" si="4"/>
        <v>42.566842267970074</v>
      </c>
      <c r="I59" s="73"/>
      <c r="L59" s="73"/>
      <c r="M59" s="73"/>
      <c r="N59" s="73"/>
    </row>
    <row r="60" spans="1:14" x14ac:dyDescent="0.2">
      <c r="A60" s="37">
        <v>3119990801</v>
      </c>
      <c r="B60" s="37" t="s">
        <v>186</v>
      </c>
      <c r="C60" s="74">
        <v>36374</v>
      </c>
      <c r="D60" s="37">
        <v>10.5</v>
      </c>
      <c r="F60" s="39">
        <f t="shared" si="3"/>
        <v>3.2004000000000001</v>
      </c>
      <c r="G60" s="39">
        <f t="shared" si="4"/>
        <v>43.237195693268887</v>
      </c>
      <c r="I60" s="73">
        <v>3.04</v>
      </c>
      <c r="K60" s="45">
        <f t="shared" si="2"/>
        <v>41.507322226251858</v>
      </c>
      <c r="L60" s="73"/>
      <c r="M60" s="73"/>
      <c r="N60" s="73"/>
    </row>
    <row r="61" spans="1:14" x14ac:dyDescent="0.2">
      <c r="A61" s="37">
        <v>3119990802</v>
      </c>
      <c r="B61" s="37" t="s">
        <v>186</v>
      </c>
      <c r="C61" s="74">
        <v>36385</v>
      </c>
      <c r="D61" s="37">
        <v>11</v>
      </c>
      <c r="F61" s="39">
        <f t="shared" si="3"/>
        <v>3.3528000000000002</v>
      </c>
      <c r="G61" s="39">
        <f t="shared" si="4"/>
        <v>42.566842267970074</v>
      </c>
      <c r="I61" s="73"/>
      <c r="L61" s="73"/>
      <c r="M61" s="73"/>
      <c r="N61" s="73"/>
    </row>
    <row r="62" spans="1:14" x14ac:dyDescent="0.2">
      <c r="A62" s="37">
        <v>3119990803</v>
      </c>
      <c r="B62" s="37" t="s">
        <v>186</v>
      </c>
      <c r="C62" s="74">
        <v>36394</v>
      </c>
      <c r="D62" s="37">
        <v>11</v>
      </c>
      <c r="F62" s="39">
        <f t="shared" si="3"/>
        <v>3.3528000000000002</v>
      </c>
      <c r="G62" s="39">
        <f t="shared" si="4"/>
        <v>42.566842267970074</v>
      </c>
      <c r="I62" s="73">
        <v>2.1800000000000002</v>
      </c>
      <c r="K62" s="45">
        <f t="shared" si="2"/>
        <v>38.24517704141779</v>
      </c>
      <c r="L62" s="73"/>
      <c r="M62" s="73"/>
      <c r="N62" s="73"/>
    </row>
    <row r="63" spans="1:14" x14ac:dyDescent="0.2">
      <c r="A63" s="37">
        <v>3119990804</v>
      </c>
      <c r="B63" s="37" t="s">
        <v>186</v>
      </c>
      <c r="C63" s="74">
        <v>36401</v>
      </c>
      <c r="D63" s="37">
        <v>10.5</v>
      </c>
      <c r="F63" s="39">
        <f t="shared" si="3"/>
        <v>3.2004000000000001</v>
      </c>
      <c r="G63" s="39">
        <f t="shared" si="4"/>
        <v>43.237195693268887</v>
      </c>
      <c r="I63" s="73"/>
      <c r="L63" s="73"/>
      <c r="M63" s="73"/>
      <c r="N63" s="73"/>
    </row>
    <row r="64" spans="1:14" x14ac:dyDescent="0.2">
      <c r="A64" s="37">
        <v>3119990901</v>
      </c>
      <c r="B64" s="37" t="s">
        <v>186</v>
      </c>
      <c r="C64" s="74">
        <v>36408</v>
      </c>
      <c r="D64" s="37">
        <v>10.5</v>
      </c>
      <c r="E64" s="39">
        <f>AVERAGE(D54:D63)</f>
        <v>10.75</v>
      </c>
      <c r="F64" s="39">
        <f t="shared" si="3"/>
        <v>3.2004000000000001</v>
      </c>
      <c r="G64" s="39">
        <f t="shared" si="4"/>
        <v>43.237195693268887</v>
      </c>
      <c r="H64" s="39">
        <f>AVERAGE(G54:G63)</f>
        <v>42.908270617323055</v>
      </c>
      <c r="I64" s="73">
        <v>1.72</v>
      </c>
      <c r="J64" s="39">
        <f>AVERAGE(I54:I63)</f>
        <v>3.7640000000000002</v>
      </c>
      <c r="K64" s="45">
        <f t="shared" si="2"/>
        <v>35.920201292996801</v>
      </c>
      <c r="L64" s="39">
        <f>AVERAGE(K54:K63)</f>
        <v>42.663837636737057</v>
      </c>
      <c r="M64" s="73">
        <f>AVERAGE(L64,H64)</f>
        <v>42.786054127030056</v>
      </c>
      <c r="N64" s="73"/>
    </row>
    <row r="65" spans="1:14" x14ac:dyDescent="0.2">
      <c r="A65" s="37">
        <v>3120000601</v>
      </c>
      <c r="B65" s="37" t="s">
        <v>186</v>
      </c>
      <c r="C65" s="74">
        <v>36682</v>
      </c>
      <c r="D65" s="37">
        <v>10</v>
      </c>
      <c r="F65" s="39">
        <f t="shared" si="3"/>
        <v>3.048</v>
      </c>
      <c r="G65" s="39">
        <f t="shared" si="4"/>
        <v>43.940261958950401</v>
      </c>
      <c r="I65" s="73">
        <v>1.76</v>
      </c>
      <c r="K65" s="45">
        <f t="shared" si="2"/>
        <v>36.145728466781094</v>
      </c>
      <c r="L65" s="73"/>
      <c r="M65" s="73"/>
      <c r="N65" s="73"/>
    </row>
    <row r="66" spans="1:14" x14ac:dyDescent="0.2">
      <c r="A66" s="37">
        <v>3120000602</v>
      </c>
      <c r="B66" s="37" t="s">
        <v>186</v>
      </c>
      <c r="C66" s="74">
        <v>36690</v>
      </c>
      <c r="D66" s="37">
        <v>10</v>
      </c>
      <c r="F66" s="39">
        <f t="shared" si="3"/>
        <v>3.048</v>
      </c>
      <c r="G66" s="39">
        <f t="shared" si="4"/>
        <v>43.940261958950401</v>
      </c>
      <c r="I66" s="73"/>
      <c r="L66" s="73"/>
      <c r="M66" s="73"/>
      <c r="N66" s="73"/>
    </row>
    <row r="67" spans="1:14" x14ac:dyDescent="0.2">
      <c r="A67" s="37">
        <v>3120000603</v>
      </c>
      <c r="B67" s="37" t="s">
        <v>186</v>
      </c>
      <c r="C67" s="74">
        <v>36698</v>
      </c>
      <c r="D67" s="37">
        <v>10</v>
      </c>
      <c r="F67" s="39">
        <f t="shared" si="3"/>
        <v>3.048</v>
      </c>
      <c r="G67" s="39">
        <f t="shared" si="4"/>
        <v>43.940261958950401</v>
      </c>
      <c r="I67" s="73">
        <v>4.93</v>
      </c>
      <c r="K67" s="45">
        <f t="shared" si="2"/>
        <v>46.250275472815616</v>
      </c>
      <c r="L67" s="73"/>
      <c r="M67" s="73"/>
      <c r="N67" s="73"/>
    </row>
    <row r="68" spans="1:14" x14ac:dyDescent="0.2">
      <c r="A68" s="37">
        <v>3120000604</v>
      </c>
      <c r="B68" s="37" t="s">
        <v>186</v>
      </c>
      <c r="C68" s="74">
        <v>36705</v>
      </c>
      <c r="D68" s="37">
        <v>10</v>
      </c>
      <c r="F68" s="39">
        <f t="shared" si="3"/>
        <v>3.048</v>
      </c>
      <c r="G68" s="39">
        <f t="shared" si="4"/>
        <v>43.940261958950401</v>
      </c>
      <c r="I68" s="73"/>
      <c r="L68" s="73"/>
      <c r="M68" s="73"/>
      <c r="N68" s="73"/>
    </row>
    <row r="69" spans="1:14" x14ac:dyDescent="0.2">
      <c r="A69" s="37">
        <v>3120000701</v>
      </c>
      <c r="B69" s="37" t="s">
        <v>186</v>
      </c>
      <c r="C69" s="74">
        <v>36713</v>
      </c>
      <c r="D69" s="37">
        <v>10</v>
      </c>
      <c r="F69" s="39">
        <f t="shared" si="3"/>
        <v>3.048</v>
      </c>
      <c r="G69" s="39">
        <f t="shared" si="4"/>
        <v>43.940261958950401</v>
      </c>
      <c r="I69" s="73">
        <v>4.46</v>
      </c>
      <c r="K69" s="45">
        <f t="shared" si="2"/>
        <v>45.267409394773651</v>
      </c>
      <c r="L69" s="73"/>
      <c r="M69" s="73"/>
      <c r="N69" s="73"/>
    </row>
    <row r="70" spans="1:14" x14ac:dyDescent="0.2">
      <c r="A70" s="37">
        <v>3120000702</v>
      </c>
      <c r="B70" s="37" t="s">
        <v>186</v>
      </c>
      <c r="C70" s="74">
        <v>36718</v>
      </c>
      <c r="D70" s="37">
        <v>9.5</v>
      </c>
      <c r="F70" s="39">
        <f t="shared" si="3"/>
        <v>2.8956</v>
      </c>
      <c r="G70" s="39">
        <f t="shared" si="4"/>
        <v>44.679398331074999</v>
      </c>
      <c r="I70" s="73"/>
      <c r="L70" s="73"/>
      <c r="M70" s="73"/>
      <c r="N70" s="73"/>
    </row>
    <row r="71" spans="1:14" x14ac:dyDescent="0.2">
      <c r="A71" s="37">
        <v>3120000703</v>
      </c>
      <c r="B71" s="37" t="s">
        <v>186</v>
      </c>
      <c r="C71" s="74">
        <v>36726</v>
      </c>
      <c r="D71" s="37">
        <v>9.5</v>
      </c>
      <c r="F71" s="39">
        <f t="shared" si="3"/>
        <v>2.8956</v>
      </c>
      <c r="G71" s="39">
        <f t="shared" si="4"/>
        <v>44.679398331074999</v>
      </c>
      <c r="I71" s="73">
        <v>5.86</v>
      </c>
      <c r="K71" s="45">
        <f t="shared" si="2"/>
        <v>47.945547611207317</v>
      </c>
      <c r="L71" s="73"/>
      <c r="M71" s="73"/>
      <c r="N71" s="73"/>
    </row>
    <row r="72" spans="1:14" x14ac:dyDescent="0.2">
      <c r="A72" s="37">
        <v>3120000801</v>
      </c>
      <c r="B72" s="37" t="s">
        <v>186</v>
      </c>
      <c r="C72" s="74">
        <v>36761</v>
      </c>
      <c r="D72" s="37">
        <v>9</v>
      </c>
      <c r="F72" s="39">
        <f t="shared" si="3"/>
        <v>2.7432000000000003</v>
      </c>
      <c r="G72" s="39">
        <f t="shared" si="4"/>
        <v>45.458506989579675</v>
      </c>
      <c r="I72" s="73">
        <v>13.4</v>
      </c>
      <c r="J72" s="39">
        <f>AVERAGE(I65:I72)</f>
        <v>6.081999999999999</v>
      </c>
      <c r="K72" s="45">
        <f t="shared" si="2"/>
        <v>56.059448675246855</v>
      </c>
      <c r="L72" s="73">
        <f>AVERAGE(K65:K72)</f>
        <v>46.333681924164907</v>
      </c>
      <c r="M72" s="73">
        <f>AVERAGE(L72,H72)</f>
        <v>46.333681924164907</v>
      </c>
      <c r="N72" s="73"/>
    </row>
    <row r="73" spans="1:14" x14ac:dyDescent="0.2">
      <c r="A73" s="37">
        <v>3120010601</v>
      </c>
      <c r="B73" s="37" t="s">
        <v>186</v>
      </c>
      <c r="C73" s="74">
        <v>37062</v>
      </c>
      <c r="D73" s="37">
        <v>10.5</v>
      </c>
      <c r="F73" s="39">
        <f t="shared" si="3"/>
        <v>3.2004000000000001</v>
      </c>
      <c r="G73" s="39">
        <f t="shared" si="4"/>
        <v>43.237195693268887</v>
      </c>
      <c r="I73" s="73">
        <v>2.2999999999999998</v>
      </c>
      <c r="K73" s="45">
        <f t="shared" si="2"/>
        <v>38.770838495993374</v>
      </c>
      <c r="L73" s="73"/>
      <c r="M73" s="73"/>
      <c r="N73" s="73"/>
    </row>
    <row r="74" spans="1:14" x14ac:dyDescent="0.2">
      <c r="A74" s="37">
        <v>3120010602</v>
      </c>
      <c r="B74" s="37" t="s">
        <v>186</v>
      </c>
      <c r="C74" s="74">
        <v>37069</v>
      </c>
      <c r="D74" s="37">
        <v>10</v>
      </c>
      <c r="F74" s="39">
        <f t="shared" si="3"/>
        <v>3.048</v>
      </c>
      <c r="G74" s="39">
        <f t="shared" si="4"/>
        <v>43.940261958950401</v>
      </c>
      <c r="I74" s="73"/>
      <c r="L74" s="73"/>
      <c r="M74" s="73"/>
      <c r="N74" s="73"/>
    </row>
    <row r="75" spans="1:14" x14ac:dyDescent="0.2">
      <c r="A75" s="37">
        <v>3120010701</v>
      </c>
      <c r="B75" s="37" t="s">
        <v>186</v>
      </c>
      <c r="C75" s="74">
        <v>37075</v>
      </c>
      <c r="D75" s="37">
        <v>10</v>
      </c>
      <c r="F75" s="39">
        <f t="shared" si="3"/>
        <v>3.048</v>
      </c>
      <c r="G75" s="39">
        <f t="shared" si="4"/>
        <v>43.940261958950401</v>
      </c>
      <c r="I75" s="73">
        <v>2</v>
      </c>
      <c r="K75" s="45">
        <f t="shared" si="2"/>
        <v>37.399773841293069</v>
      </c>
      <c r="L75" s="73"/>
      <c r="M75" s="73"/>
      <c r="N75" s="73"/>
    </row>
    <row r="76" spans="1:14" x14ac:dyDescent="0.2">
      <c r="A76" s="37">
        <v>3120010702</v>
      </c>
      <c r="B76" s="37" t="s">
        <v>186</v>
      </c>
      <c r="C76" s="74">
        <v>37083</v>
      </c>
      <c r="D76" s="37">
        <v>10</v>
      </c>
      <c r="F76" s="39">
        <f t="shared" si="3"/>
        <v>3.048</v>
      </c>
      <c r="G76" s="39">
        <f t="shared" si="4"/>
        <v>43.940261958950401</v>
      </c>
      <c r="I76" s="73"/>
      <c r="L76" s="73"/>
      <c r="M76" s="73"/>
      <c r="N76" s="73"/>
    </row>
    <row r="77" spans="1:14" x14ac:dyDescent="0.2">
      <c r="A77" s="37">
        <v>3120010703</v>
      </c>
      <c r="B77" s="37" t="s">
        <v>186</v>
      </c>
      <c r="C77" s="74">
        <v>37091</v>
      </c>
      <c r="D77" s="37">
        <v>10</v>
      </c>
      <c r="F77" s="39">
        <f t="shared" si="3"/>
        <v>3.048</v>
      </c>
      <c r="G77" s="39">
        <f t="shared" si="4"/>
        <v>43.940261958950401</v>
      </c>
      <c r="I77" s="73">
        <v>3</v>
      </c>
      <c r="K77" s="45">
        <f t="shared" si="2"/>
        <v>41.377386551834157</v>
      </c>
      <c r="L77" s="73"/>
      <c r="M77" s="73"/>
      <c r="N77" s="73"/>
    </row>
    <row r="78" spans="1:14" x14ac:dyDescent="0.2">
      <c r="A78" s="37">
        <v>3120010704</v>
      </c>
      <c r="B78" s="37" t="s">
        <v>186</v>
      </c>
      <c r="C78" s="74">
        <v>37097</v>
      </c>
      <c r="D78" s="37">
        <v>10</v>
      </c>
      <c r="F78" s="39">
        <f t="shared" si="3"/>
        <v>3.048</v>
      </c>
      <c r="G78" s="39">
        <f t="shared" si="4"/>
        <v>43.940261958950401</v>
      </c>
      <c r="I78" s="73"/>
      <c r="L78" s="73"/>
      <c r="M78" s="73"/>
      <c r="N78" s="73"/>
    </row>
    <row r="79" spans="1:14" x14ac:dyDescent="0.2">
      <c r="A79" s="37">
        <v>3120010801</v>
      </c>
      <c r="B79" s="37" t="s">
        <v>186</v>
      </c>
      <c r="C79" s="74">
        <v>37105</v>
      </c>
      <c r="D79" s="37">
        <v>9.5</v>
      </c>
      <c r="F79" s="39">
        <f t="shared" si="3"/>
        <v>2.8956</v>
      </c>
      <c r="G79" s="39">
        <f t="shared" si="4"/>
        <v>44.679398331074999</v>
      </c>
      <c r="I79" s="73"/>
      <c r="L79" s="73"/>
      <c r="M79" s="73"/>
      <c r="N79" s="73"/>
    </row>
    <row r="80" spans="1:14" x14ac:dyDescent="0.2">
      <c r="A80" s="37">
        <v>3120010802</v>
      </c>
      <c r="B80" s="37" t="s">
        <v>186</v>
      </c>
      <c r="C80" s="74">
        <v>37111</v>
      </c>
      <c r="D80" s="37">
        <v>9.5</v>
      </c>
      <c r="F80" s="39">
        <f t="shared" si="3"/>
        <v>2.8956</v>
      </c>
      <c r="G80" s="39">
        <f t="shared" si="4"/>
        <v>44.679398331074999</v>
      </c>
      <c r="L80" s="73"/>
      <c r="M80" s="73"/>
      <c r="N80" s="73"/>
    </row>
    <row r="81" spans="1:15" x14ac:dyDescent="0.2">
      <c r="A81" s="37">
        <v>3120010803</v>
      </c>
      <c r="B81" s="37" t="s">
        <v>186</v>
      </c>
      <c r="C81" s="74">
        <v>37117</v>
      </c>
      <c r="D81" s="37"/>
      <c r="E81" s="39">
        <f>AVERAGE(D73:D81)</f>
        <v>9.9375</v>
      </c>
      <c r="H81" s="39">
        <f>AVERAGE(G73:G81)</f>
        <v>44.03716276877136</v>
      </c>
      <c r="I81" s="73">
        <v>3</v>
      </c>
      <c r="J81" s="39">
        <f>AVERAGE(I73:I81)</f>
        <v>2.5750000000000002</v>
      </c>
      <c r="K81" s="45">
        <f>(9.81*(LN(I81)))+30.6</f>
        <v>41.377386551834157</v>
      </c>
      <c r="L81" s="73">
        <f>AVERAGE(K73:K81)</f>
        <v>39.731346360238689</v>
      </c>
      <c r="M81" s="73">
        <f>AVERAGE(L81,H81)</f>
        <v>41.884254564505028</v>
      </c>
      <c r="N81" s="73"/>
    </row>
    <row r="82" spans="1:15" x14ac:dyDescent="0.2">
      <c r="A82" s="37">
        <v>3120030601</v>
      </c>
      <c r="B82" s="37" t="s">
        <v>186</v>
      </c>
      <c r="C82" s="38">
        <v>37794</v>
      </c>
      <c r="D82" s="72">
        <v>10.5</v>
      </c>
      <c r="F82" s="39">
        <f t="shared" si="3"/>
        <v>3.2004000000000001</v>
      </c>
      <c r="G82" s="39">
        <f t="shared" si="4"/>
        <v>43.237195693268887</v>
      </c>
      <c r="I82" s="73">
        <v>18.100000000000001</v>
      </c>
      <c r="K82" s="45">
        <f t="shared" ref="K82:K130" si="5">(9.81*(LN(I82)))+30.6</f>
        <v>59.008896114446166</v>
      </c>
      <c r="L82" s="73"/>
      <c r="M82" s="73"/>
      <c r="N82" s="73"/>
      <c r="O82" s="39">
        <v>25</v>
      </c>
    </row>
    <row r="83" spans="1:15" x14ac:dyDescent="0.2">
      <c r="A83" s="37">
        <v>3120030602</v>
      </c>
      <c r="B83" s="37" t="s">
        <v>186</v>
      </c>
      <c r="C83" s="38">
        <v>37802</v>
      </c>
      <c r="D83" s="72">
        <v>9.6999999999999993</v>
      </c>
      <c r="F83" s="39">
        <f t="shared" si="3"/>
        <v>2.9565600000000001</v>
      </c>
      <c r="G83" s="39">
        <f t="shared" si="4"/>
        <v>44.37917913880505</v>
      </c>
      <c r="I83" s="73"/>
      <c r="L83" s="73"/>
      <c r="M83" s="73"/>
      <c r="N83" s="73"/>
      <c r="O83" s="39">
        <v>23</v>
      </c>
    </row>
    <row r="84" spans="1:15" x14ac:dyDescent="0.2">
      <c r="A84" s="37">
        <v>3120030701</v>
      </c>
      <c r="B84" s="37" t="s">
        <v>186</v>
      </c>
      <c r="C84" s="38">
        <v>37810</v>
      </c>
      <c r="D84" s="72">
        <v>10</v>
      </c>
      <c r="F84" s="39">
        <f t="shared" si="3"/>
        <v>3.048</v>
      </c>
      <c r="G84" s="39">
        <f t="shared" si="4"/>
        <v>43.940261958950401</v>
      </c>
      <c r="I84" s="73">
        <v>16.5</v>
      </c>
      <c r="K84" s="45">
        <f t="shared" si="5"/>
        <v>58.100965336693108</v>
      </c>
      <c r="L84" s="73"/>
      <c r="M84" s="73"/>
      <c r="N84" s="73"/>
      <c r="O84" s="39">
        <v>25</v>
      </c>
    </row>
    <row r="85" spans="1:15" x14ac:dyDescent="0.2">
      <c r="A85" s="37">
        <v>3120030702</v>
      </c>
      <c r="B85" s="37" t="s">
        <v>186</v>
      </c>
      <c r="C85" s="38">
        <v>37818</v>
      </c>
      <c r="D85" s="72">
        <v>9.5</v>
      </c>
      <c r="F85" s="39">
        <f t="shared" si="3"/>
        <v>2.8956</v>
      </c>
      <c r="G85" s="39">
        <f t="shared" si="4"/>
        <v>44.679398331074999</v>
      </c>
      <c r="I85" s="73"/>
      <c r="L85" s="73"/>
      <c r="M85" s="73"/>
      <c r="N85" s="73"/>
      <c r="O85" s="39">
        <v>20</v>
      </c>
    </row>
    <row r="86" spans="1:15" x14ac:dyDescent="0.2">
      <c r="A86" s="37">
        <v>3120030703</v>
      </c>
      <c r="B86" s="37" t="s">
        <v>186</v>
      </c>
      <c r="C86" s="38">
        <v>37825</v>
      </c>
      <c r="D86" s="72">
        <v>9.6999999999999993</v>
      </c>
      <c r="F86" s="39">
        <f t="shared" si="3"/>
        <v>2.9565600000000001</v>
      </c>
      <c r="G86" s="39">
        <f t="shared" si="4"/>
        <v>44.37917913880505</v>
      </c>
      <c r="I86" s="73">
        <v>0.16</v>
      </c>
      <c r="K86" s="45">
        <f t="shared" si="5"/>
        <v>12.622375840629076</v>
      </c>
      <c r="L86" s="73"/>
      <c r="M86" s="73"/>
      <c r="N86" s="73"/>
      <c r="O86" s="39">
        <v>22</v>
      </c>
    </row>
    <row r="87" spans="1:15" x14ac:dyDescent="0.2">
      <c r="A87" s="37">
        <v>3120030704</v>
      </c>
      <c r="B87" s="37" t="s">
        <v>186</v>
      </c>
      <c r="C87" s="38">
        <v>37831</v>
      </c>
      <c r="D87" s="72">
        <v>10</v>
      </c>
      <c r="F87" s="39">
        <f t="shared" si="3"/>
        <v>3.048</v>
      </c>
      <c r="G87" s="39">
        <f t="shared" si="4"/>
        <v>43.940261958950401</v>
      </c>
      <c r="I87" s="73"/>
      <c r="L87" s="73"/>
      <c r="M87" s="73"/>
      <c r="N87" s="73"/>
      <c r="O87" s="39">
        <v>23</v>
      </c>
    </row>
    <row r="88" spans="1:15" x14ac:dyDescent="0.2">
      <c r="A88" s="37">
        <v>3120030801</v>
      </c>
      <c r="B88" s="37" t="s">
        <v>186</v>
      </c>
      <c r="C88" s="38">
        <v>37839</v>
      </c>
      <c r="D88" s="72">
        <v>10</v>
      </c>
      <c r="F88" s="39">
        <f t="shared" si="3"/>
        <v>3.048</v>
      </c>
      <c r="G88" s="39">
        <f t="shared" si="4"/>
        <v>43.940261958950401</v>
      </c>
      <c r="I88" s="73">
        <v>0.13</v>
      </c>
      <c r="K88" s="45">
        <f t="shared" si="5"/>
        <v>10.585433672154501</v>
      </c>
      <c r="L88" s="73"/>
      <c r="M88" s="73"/>
      <c r="N88" s="73"/>
      <c r="O88" s="39">
        <v>23</v>
      </c>
    </row>
    <row r="89" spans="1:15" x14ac:dyDescent="0.2">
      <c r="A89" s="37">
        <v>3120030802</v>
      </c>
      <c r="B89" s="37" t="s">
        <v>186</v>
      </c>
      <c r="C89" s="38">
        <v>37846</v>
      </c>
      <c r="D89" s="72">
        <v>10.5</v>
      </c>
      <c r="F89" s="39">
        <f t="shared" si="3"/>
        <v>3.2004000000000001</v>
      </c>
      <c r="G89" s="39">
        <f t="shared" si="4"/>
        <v>43.237195693268887</v>
      </c>
      <c r="I89" s="73"/>
      <c r="L89" s="73"/>
      <c r="M89" s="73"/>
      <c r="N89" s="73"/>
      <c r="O89" s="39">
        <v>24.5</v>
      </c>
    </row>
    <row r="90" spans="1:15" x14ac:dyDescent="0.2">
      <c r="A90" s="37">
        <v>3120030803</v>
      </c>
      <c r="B90" s="37" t="s">
        <v>186</v>
      </c>
      <c r="C90" s="38">
        <v>37852</v>
      </c>
      <c r="D90" s="72">
        <v>10</v>
      </c>
      <c r="F90" s="39">
        <f t="shared" si="3"/>
        <v>3.048</v>
      </c>
      <c r="G90" s="39">
        <f t="shared" si="4"/>
        <v>43.940261958950401</v>
      </c>
      <c r="I90" s="73">
        <v>4.1100000000000003</v>
      </c>
      <c r="K90" s="45">
        <f t="shared" si="5"/>
        <v>44.465679909664885</v>
      </c>
      <c r="L90" s="73"/>
      <c r="M90" s="73"/>
      <c r="N90" s="73"/>
      <c r="O90" s="39">
        <v>24</v>
      </c>
    </row>
    <row r="91" spans="1:15" x14ac:dyDescent="0.2">
      <c r="A91" s="37">
        <v>3120030804</v>
      </c>
      <c r="B91" s="37" t="s">
        <v>186</v>
      </c>
      <c r="C91" s="38">
        <v>37859</v>
      </c>
      <c r="D91" s="72">
        <v>9.5</v>
      </c>
      <c r="F91" s="39">
        <f t="shared" si="3"/>
        <v>2.8956</v>
      </c>
      <c r="G91" s="39">
        <f t="shared" si="4"/>
        <v>44.679398331074999</v>
      </c>
      <c r="I91" s="73"/>
      <c r="L91" s="73"/>
      <c r="M91" s="73"/>
      <c r="N91" s="73"/>
      <c r="O91" s="39">
        <v>23</v>
      </c>
    </row>
    <row r="92" spans="1:15" x14ac:dyDescent="0.2">
      <c r="A92" s="37">
        <v>3120030901</v>
      </c>
      <c r="B92" s="37" t="s">
        <v>186</v>
      </c>
      <c r="C92" s="38">
        <v>37870</v>
      </c>
      <c r="D92" s="72">
        <v>10.5</v>
      </c>
      <c r="F92" s="39">
        <f t="shared" si="3"/>
        <v>3.2004000000000001</v>
      </c>
      <c r="G92" s="39">
        <f t="shared" si="4"/>
        <v>43.237195693268887</v>
      </c>
      <c r="I92" s="73"/>
      <c r="L92" s="73"/>
      <c r="M92" s="73"/>
      <c r="N92" s="73"/>
      <c r="O92" s="39">
        <v>21</v>
      </c>
    </row>
    <row r="93" spans="1:15" x14ac:dyDescent="0.2">
      <c r="A93" s="37">
        <v>3120030902</v>
      </c>
      <c r="B93" s="37" t="s">
        <v>186</v>
      </c>
      <c r="C93" s="38">
        <v>37876</v>
      </c>
      <c r="D93" s="72"/>
      <c r="E93" s="39">
        <f>AVERAGE(D82:D91)</f>
        <v>9.9400000000000013</v>
      </c>
      <c r="H93" s="39">
        <f>AVERAGE(G82:G91)</f>
        <v>44.035259416209939</v>
      </c>
      <c r="I93" s="73">
        <v>7.45</v>
      </c>
      <c r="J93" s="39">
        <f>AVERAGE(I82:I91)</f>
        <v>7.8</v>
      </c>
      <c r="K93" s="45">
        <f t="shared" si="5"/>
        <v>50.300579657760309</v>
      </c>
      <c r="L93" s="39">
        <f>AVERAGE(K82:K91)</f>
        <v>36.956670174717544</v>
      </c>
      <c r="M93" s="73">
        <f>AVERAGE(L93,H93)</f>
        <v>40.495964795463742</v>
      </c>
      <c r="N93" s="73"/>
      <c r="O93" s="39">
        <v>21</v>
      </c>
    </row>
    <row r="94" spans="1:15" x14ac:dyDescent="0.2">
      <c r="A94" s="37">
        <v>3120040601</v>
      </c>
      <c r="B94" s="37" t="s">
        <v>186</v>
      </c>
      <c r="C94" s="38">
        <v>38143</v>
      </c>
      <c r="D94" s="39">
        <v>10.5</v>
      </c>
      <c r="F94" s="39">
        <f t="shared" si="3"/>
        <v>3.2004000000000001</v>
      </c>
      <c r="G94" s="39">
        <f t="shared" si="4"/>
        <v>43.237195693268887</v>
      </c>
      <c r="I94" s="45">
        <v>3.1</v>
      </c>
      <c r="K94" s="45">
        <f t="shared" si="5"/>
        <v>41.699054713727698</v>
      </c>
      <c r="O94" s="39">
        <v>19</v>
      </c>
    </row>
    <row r="95" spans="1:15" x14ac:dyDescent="0.2">
      <c r="A95" s="37">
        <v>3120040602</v>
      </c>
      <c r="B95" s="37" t="s">
        <v>186</v>
      </c>
      <c r="C95" s="38">
        <v>38151</v>
      </c>
      <c r="D95" s="39">
        <v>10.5</v>
      </c>
      <c r="F95" s="39">
        <f t="shared" si="3"/>
        <v>3.2004000000000001</v>
      </c>
      <c r="G95" s="39">
        <f t="shared" si="4"/>
        <v>43.237195693268887</v>
      </c>
      <c r="I95" s="45">
        <v>1.5</v>
      </c>
      <c r="K95" s="45">
        <f t="shared" si="5"/>
        <v>34.577612710541096</v>
      </c>
      <c r="O95" s="39">
        <v>20</v>
      </c>
    </row>
    <row r="96" spans="1:15" x14ac:dyDescent="0.2">
      <c r="A96" s="37">
        <v>3120040603</v>
      </c>
      <c r="B96" s="37" t="s">
        <v>186</v>
      </c>
      <c r="C96" s="38">
        <v>38168</v>
      </c>
      <c r="D96" s="39">
        <v>10.5</v>
      </c>
      <c r="F96" s="39">
        <f t="shared" si="3"/>
        <v>3.2004000000000001</v>
      </c>
      <c r="G96" s="39">
        <f t="shared" si="4"/>
        <v>43.237195693268887</v>
      </c>
      <c r="O96" s="39">
        <v>21</v>
      </c>
    </row>
    <row r="97" spans="1:18" x14ac:dyDescent="0.2">
      <c r="A97" s="37">
        <v>3120040701</v>
      </c>
      <c r="B97" s="37" t="s">
        <v>186</v>
      </c>
      <c r="C97" s="38">
        <v>38186</v>
      </c>
      <c r="D97" s="39">
        <v>10.5</v>
      </c>
      <c r="F97" s="39">
        <f t="shared" si="3"/>
        <v>3.2004000000000001</v>
      </c>
      <c r="G97" s="39">
        <f t="shared" si="4"/>
        <v>43.237195693268887</v>
      </c>
      <c r="I97" s="45">
        <v>0.46</v>
      </c>
      <c r="K97" s="45">
        <f t="shared" si="5"/>
        <v>22.982252575014847</v>
      </c>
      <c r="O97" s="39">
        <v>23</v>
      </c>
    </row>
    <row r="98" spans="1:18" x14ac:dyDescent="0.2">
      <c r="A98" s="37">
        <v>3120040702</v>
      </c>
      <c r="B98" s="37" t="s">
        <v>186</v>
      </c>
      <c r="C98" s="38">
        <v>38195</v>
      </c>
      <c r="D98" s="39">
        <v>11</v>
      </c>
      <c r="F98" s="39">
        <f t="shared" si="3"/>
        <v>3.3528000000000002</v>
      </c>
      <c r="G98" s="39">
        <f t="shared" si="4"/>
        <v>42.566842267970074</v>
      </c>
      <c r="I98" s="45">
        <v>1.6</v>
      </c>
      <c r="K98" s="45">
        <f t="shared" si="5"/>
        <v>35.21073560290067</v>
      </c>
      <c r="O98" s="39">
        <v>24</v>
      </c>
    </row>
    <row r="99" spans="1:18" x14ac:dyDescent="0.2">
      <c r="A99" s="37">
        <v>3120040801</v>
      </c>
      <c r="B99" s="37" t="s">
        <v>186</v>
      </c>
      <c r="C99" s="38">
        <v>38207</v>
      </c>
      <c r="D99" s="39">
        <v>10.5</v>
      </c>
      <c r="F99" s="39">
        <f t="shared" si="3"/>
        <v>3.2004000000000001</v>
      </c>
      <c r="G99" s="39">
        <f t="shared" si="4"/>
        <v>43.237195693268887</v>
      </c>
      <c r="I99" s="45">
        <v>2.4</v>
      </c>
      <c r="K99" s="45">
        <f t="shared" si="5"/>
        <v>39.188348313441757</v>
      </c>
      <c r="O99" s="39">
        <v>22</v>
      </c>
    </row>
    <row r="100" spans="1:18" x14ac:dyDescent="0.2">
      <c r="A100" s="37">
        <v>3120040901</v>
      </c>
      <c r="B100" s="37" t="s">
        <v>186</v>
      </c>
      <c r="C100" s="38">
        <v>38234</v>
      </c>
      <c r="D100" s="39">
        <v>11</v>
      </c>
      <c r="E100" s="39">
        <f>AVERAGE(D94:D100)</f>
        <v>10.642857142857142</v>
      </c>
      <c r="F100" s="39">
        <f t="shared" si="3"/>
        <v>3.3528000000000002</v>
      </c>
      <c r="G100" s="39">
        <f t="shared" si="4"/>
        <v>42.566842267970074</v>
      </c>
      <c r="H100" s="39">
        <f>AVERAGE(G94:G100)</f>
        <v>43.045666143183503</v>
      </c>
      <c r="J100" s="39">
        <f>AVERAGE(I94:I100)</f>
        <v>1.8120000000000001</v>
      </c>
      <c r="L100" s="45">
        <f>AVERAGE(K94:K100)</f>
        <v>34.731600783125216</v>
      </c>
      <c r="M100" s="45">
        <f>AVERAGE(L100,H100)</f>
        <v>38.888633463154363</v>
      </c>
      <c r="O100" s="39">
        <v>23</v>
      </c>
    </row>
    <row r="101" spans="1:18" x14ac:dyDescent="0.2">
      <c r="A101" s="37">
        <v>3120060601</v>
      </c>
      <c r="B101" s="37" t="s">
        <v>186</v>
      </c>
      <c r="C101" s="38">
        <v>38869</v>
      </c>
      <c r="D101" s="39">
        <v>10.5</v>
      </c>
      <c r="F101" s="39">
        <f t="shared" si="3"/>
        <v>3.2004000000000001</v>
      </c>
      <c r="G101" s="39">
        <f t="shared" si="4"/>
        <v>43.237195693268887</v>
      </c>
      <c r="I101" s="37">
        <v>20.8</v>
      </c>
      <c r="K101" s="45">
        <f t="shared" si="5"/>
        <v>60.372888799598343</v>
      </c>
      <c r="O101" s="39">
        <v>21.8</v>
      </c>
      <c r="P101" s="37" t="s">
        <v>507</v>
      </c>
    </row>
    <row r="102" spans="1:18" x14ac:dyDescent="0.2">
      <c r="A102" s="37">
        <v>3120060602</v>
      </c>
      <c r="B102" s="37" t="s">
        <v>186</v>
      </c>
      <c r="C102" s="38">
        <v>38887</v>
      </c>
      <c r="D102" s="39">
        <v>10</v>
      </c>
      <c r="F102" s="39">
        <f t="shared" si="3"/>
        <v>3.048</v>
      </c>
      <c r="G102" s="39">
        <f t="shared" si="4"/>
        <v>43.940261958950401</v>
      </c>
      <c r="I102" s="37">
        <v>16.2</v>
      </c>
      <c r="K102" s="45">
        <f t="shared" si="5"/>
        <v>57.920960286358095</v>
      </c>
      <c r="O102" s="39">
        <v>23.6</v>
      </c>
      <c r="P102" s="37" t="s">
        <v>500</v>
      </c>
      <c r="Q102" s="37">
        <v>80</v>
      </c>
      <c r="R102" s="37">
        <f>(Q102-32)*5/9</f>
        <v>26.666666666666668</v>
      </c>
    </row>
    <row r="103" spans="1:18" x14ac:dyDescent="0.2">
      <c r="A103" s="37">
        <v>3120060603</v>
      </c>
      <c r="B103" s="37" t="s">
        <v>186</v>
      </c>
      <c r="C103" s="38">
        <v>38894</v>
      </c>
      <c r="D103" s="39">
        <v>13</v>
      </c>
      <c r="F103" s="39">
        <f t="shared" si="3"/>
        <v>3.9624000000000001</v>
      </c>
      <c r="G103" s="39">
        <f t="shared" si="4"/>
        <v>40.159592907973853</v>
      </c>
      <c r="O103" s="39">
        <v>22.2</v>
      </c>
      <c r="P103" s="37" t="s">
        <v>501</v>
      </c>
      <c r="Q103" s="37">
        <v>93</v>
      </c>
      <c r="R103" s="37">
        <f t="shared" ref="R103:R142" si="6">(Q103-32)*5/9</f>
        <v>33.888888888888886</v>
      </c>
    </row>
    <row r="104" spans="1:18" x14ac:dyDescent="0.2">
      <c r="A104" s="37">
        <v>3120060701</v>
      </c>
      <c r="B104" s="37" t="s">
        <v>186</v>
      </c>
      <c r="C104" s="38">
        <v>38903</v>
      </c>
      <c r="D104" s="39">
        <v>12</v>
      </c>
      <c r="F104" s="39">
        <f t="shared" si="3"/>
        <v>3.6576000000000004</v>
      </c>
      <c r="G104" s="39">
        <f t="shared" si="4"/>
        <v>41.313008325549511</v>
      </c>
      <c r="I104" s="37">
        <v>4.68</v>
      </c>
      <c r="K104" s="45">
        <f t="shared" si="5"/>
        <v>45.739754458408939</v>
      </c>
      <c r="O104" s="39">
        <v>21.5</v>
      </c>
      <c r="P104" s="37" t="s">
        <v>502</v>
      </c>
      <c r="Q104" s="37">
        <v>79</v>
      </c>
      <c r="R104" s="37">
        <f t="shared" si="6"/>
        <v>26.111111111111111</v>
      </c>
    </row>
    <row r="105" spans="1:18" x14ac:dyDescent="0.2">
      <c r="A105" s="37">
        <v>3120060702</v>
      </c>
      <c r="B105" s="37" t="s">
        <v>186</v>
      </c>
      <c r="C105" s="38">
        <v>38908</v>
      </c>
      <c r="D105" s="39">
        <v>12</v>
      </c>
      <c r="F105" s="39">
        <f t="shared" si="3"/>
        <v>3.6576000000000004</v>
      </c>
      <c r="G105" s="39">
        <f t="shared" si="4"/>
        <v>41.313008325549511</v>
      </c>
      <c r="O105" s="39">
        <v>23</v>
      </c>
      <c r="P105" s="37" t="s">
        <v>503</v>
      </c>
      <c r="Q105" s="37">
        <v>60</v>
      </c>
      <c r="R105" s="37">
        <f t="shared" si="6"/>
        <v>15.555555555555555</v>
      </c>
    </row>
    <row r="106" spans="1:18" x14ac:dyDescent="0.2">
      <c r="A106" s="37">
        <v>3120060703</v>
      </c>
      <c r="B106" s="37" t="s">
        <v>186</v>
      </c>
      <c r="C106" s="38">
        <v>38916</v>
      </c>
      <c r="D106" s="39">
        <v>13</v>
      </c>
      <c r="F106" s="39">
        <f t="shared" si="3"/>
        <v>3.9624000000000001</v>
      </c>
      <c r="G106" s="39">
        <f t="shared" si="4"/>
        <v>40.159592907973853</v>
      </c>
      <c r="I106" s="37">
        <v>3.15</v>
      </c>
      <c r="K106" s="45">
        <f t="shared" si="5"/>
        <v>41.85601806233629</v>
      </c>
      <c r="O106" s="39">
        <v>25.8</v>
      </c>
      <c r="P106" s="37" t="s">
        <v>504</v>
      </c>
      <c r="Q106" s="37">
        <v>73</v>
      </c>
      <c r="R106" s="37">
        <f t="shared" si="6"/>
        <v>22.777777777777779</v>
      </c>
    </row>
    <row r="107" spans="1:18" x14ac:dyDescent="0.2">
      <c r="A107" s="37">
        <v>3120060704</v>
      </c>
      <c r="B107" s="37" t="s">
        <v>186</v>
      </c>
      <c r="C107" s="38">
        <v>38923</v>
      </c>
      <c r="D107" s="39">
        <v>10.5</v>
      </c>
      <c r="F107" s="39">
        <f t="shared" si="3"/>
        <v>3.2004000000000001</v>
      </c>
      <c r="G107" s="39">
        <f t="shared" si="4"/>
        <v>43.237195693268887</v>
      </c>
      <c r="O107" s="39">
        <v>24.2</v>
      </c>
      <c r="P107" s="37" t="s">
        <v>503</v>
      </c>
      <c r="Q107" s="37">
        <v>75</v>
      </c>
      <c r="R107" s="37">
        <f t="shared" si="6"/>
        <v>23.888888888888889</v>
      </c>
    </row>
    <row r="108" spans="1:18" x14ac:dyDescent="0.2">
      <c r="A108" s="37">
        <v>3120060801</v>
      </c>
      <c r="B108" s="37" t="s">
        <v>186</v>
      </c>
      <c r="C108" s="38">
        <v>38930</v>
      </c>
      <c r="D108" s="39">
        <v>9.5</v>
      </c>
      <c r="F108" s="39">
        <f t="shared" si="3"/>
        <v>2.8956</v>
      </c>
      <c r="G108" s="39">
        <f t="shared" si="4"/>
        <v>44.679398331074999</v>
      </c>
      <c r="I108" s="37">
        <v>4.0999999999999996</v>
      </c>
      <c r="K108" s="45">
        <f t="shared" si="5"/>
        <v>44.441782212097671</v>
      </c>
      <c r="O108" s="39">
        <v>28</v>
      </c>
      <c r="P108" s="37" t="s">
        <v>504</v>
      </c>
      <c r="Q108" s="37">
        <v>75</v>
      </c>
      <c r="R108" s="37">
        <f t="shared" si="6"/>
        <v>23.888888888888889</v>
      </c>
    </row>
    <row r="109" spans="1:18" x14ac:dyDescent="0.2">
      <c r="A109" s="37">
        <v>3120060802</v>
      </c>
      <c r="B109" s="37" t="s">
        <v>186</v>
      </c>
      <c r="C109" s="38">
        <v>38936</v>
      </c>
      <c r="D109" s="39">
        <v>10.5</v>
      </c>
      <c r="F109" s="39">
        <f t="shared" si="3"/>
        <v>3.2004000000000001</v>
      </c>
      <c r="G109" s="39">
        <f t="shared" si="4"/>
        <v>43.237195693268887</v>
      </c>
      <c r="O109" s="39">
        <v>24.7</v>
      </c>
      <c r="P109" s="37" t="s">
        <v>505</v>
      </c>
      <c r="Q109" s="37">
        <v>90</v>
      </c>
      <c r="R109" s="37">
        <f t="shared" si="6"/>
        <v>32.222222222222221</v>
      </c>
    </row>
    <row r="110" spans="1:18" x14ac:dyDescent="0.2">
      <c r="A110" s="37">
        <v>3120060803</v>
      </c>
      <c r="B110" s="37" t="s">
        <v>186</v>
      </c>
      <c r="C110" s="38">
        <v>38942</v>
      </c>
      <c r="D110" s="39">
        <v>11</v>
      </c>
      <c r="E110" s="39">
        <f>AVERAGE(D101:D110)</f>
        <v>11.2</v>
      </c>
      <c r="F110" s="39">
        <f t="shared" si="3"/>
        <v>3.3528000000000002</v>
      </c>
      <c r="G110" s="39">
        <f t="shared" si="4"/>
        <v>42.566842267970074</v>
      </c>
      <c r="H110" s="39">
        <f>AVERAGE(G101:G110)</f>
        <v>42.384329210484886</v>
      </c>
      <c r="I110" s="37">
        <v>2.12</v>
      </c>
      <c r="J110" s="39">
        <f>AVERAGE(I101:I110)</f>
        <v>8.5083333333333329</v>
      </c>
      <c r="K110" s="45">
        <f t="shared" si="5"/>
        <v>37.971391829989273</v>
      </c>
      <c r="L110" s="39">
        <f>AVERAGE(K101:K110)</f>
        <v>48.050465941464772</v>
      </c>
      <c r="M110" s="45">
        <f>AVERAGE(L110,H110)</f>
        <v>45.217397575974829</v>
      </c>
      <c r="O110" s="39">
        <v>22.6</v>
      </c>
      <c r="P110" s="37" t="s">
        <v>506</v>
      </c>
      <c r="Q110" s="37">
        <v>77</v>
      </c>
      <c r="R110" s="37">
        <f t="shared" si="6"/>
        <v>25</v>
      </c>
    </row>
    <row r="111" spans="1:18" x14ac:dyDescent="0.2">
      <c r="A111" s="37">
        <v>3120070601</v>
      </c>
      <c r="B111" s="37" t="s">
        <v>186</v>
      </c>
      <c r="C111" s="38">
        <v>39244</v>
      </c>
      <c r="D111" s="39">
        <v>15</v>
      </c>
      <c r="F111" s="39">
        <f t="shared" si="3"/>
        <v>4.5720000000000001</v>
      </c>
      <c r="G111" s="39">
        <f t="shared" si="4"/>
        <v>38.097509751111744</v>
      </c>
      <c r="I111" s="45">
        <v>1.9</v>
      </c>
      <c r="K111" s="45">
        <f t="shared" si="5"/>
        <v>36.896586623351197</v>
      </c>
      <c r="N111" s="45">
        <v>22</v>
      </c>
      <c r="O111" s="39">
        <v>26.666666666666668</v>
      </c>
      <c r="P111" s="37" t="s">
        <v>761</v>
      </c>
      <c r="Q111" s="37">
        <v>62</v>
      </c>
      <c r="R111" s="37">
        <f t="shared" si="6"/>
        <v>16.666666666666668</v>
      </c>
    </row>
    <row r="112" spans="1:18" x14ac:dyDescent="0.2">
      <c r="A112" s="37">
        <v>3120070602</v>
      </c>
      <c r="B112" s="37" t="s">
        <v>186</v>
      </c>
      <c r="C112" s="38">
        <v>39251</v>
      </c>
      <c r="D112" s="39">
        <v>11</v>
      </c>
      <c r="F112" s="39">
        <f t="shared" si="3"/>
        <v>3.3528000000000002</v>
      </c>
      <c r="G112" s="39">
        <f t="shared" si="4"/>
        <v>42.566842267970074</v>
      </c>
      <c r="N112" s="45">
        <v>22.5</v>
      </c>
      <c r="O112" s="39">
        <v>33.888888888888886</v>
      </c>
      <c r="P112" s="37" t="s">
        <v>762</v>
      </c>
      <c r="Q112" s="37">
        <v>80</v>
      </c>
      <c r="R112" s="37">
        <f t="shared" si="6"/>
        <v>26.666666666666668</v>
      </c>
    </row>
    <row r="113" spans="1:18" x14ac:dyDescent="0.2">
      <c r="A113" s="37">
        <v>3120070603</v>
      </c>
      <c r="B113" s="37" t="s">
        <v>186</v>
      </c>
      <c r="C113" s="38">
        <v>39257</v>
      </c>
      <c r="D113" s="39">
        <v>11</v>
      </c>
      <c r="F113" s="39">
        <f t="shared" si="3"/>
        <v>3.3528000000000002</v>
      </c>
      <c r="G113" s="39">
        <f t="shared" si="4"/>
        <v>42.566842267970074</v>
      </c>
      <c r="I113" s="45">
        <v>2.2999999999999998</v>
      </c>
      <c r="K113" s="45">
        <f t="shared" si="5"/>
        <v>38.770838495993374</v>
      </c>
      <c r="N113" s="45">
        <v>23</v>
      </c>
      <c r="O113" s="39">
        <v>26.111111111111111</v>
      </c>
      <c r="P113" s="37" t="s">
        <v>763</v>
      </c>
      <c r="Q113" s="37">
        <v>65</v>
      </c>
      <c r="R113" s="37">
        <f t="shared" si="6"/>
        <v>18.333333333333332</v>
      </c>
    </row>
    <row r="114" spans="1:18" x14ac:dyDescent="0.2">
      <c r="A114" s="37">
        <v>3120070701</v>
      </c>
      <c r="B114" s="37" t="s">
        <v>186</v>
      </c>
      <c r="C114" s="38">
        <v>39265</v>
      </c>
      <c r="D114" s="39">
        <v>13</v>
      </c>
      <c r="F114" s="39">
        <f t="shared" si="3"/>
        <v>3.9624000000000001</v>
      </c>
      <c r="G114" s="39">
        <f t="shared" si="4"/>
        <v>40.159592907973853</v>
      </c>
      <c r="N114" s="45">
        <v>22</v>
      </c>
      <c r="O114" s="39">
        <v>15.555555555555555</v>
      </c>
      <c r="P114" s="37" t="s">
        <v>403</v>
      </c>
      <c r="Q114" s="37">
        <v>70</v>
      </c>
      <c r="R114" s="37">
        <f t="shared" si="6"/>
        <v>21.111111111111111</v>
      </c>
    </row>
    <row r="115" spans="1:18" x14ac:dyDescent="0.2">
      <c r="A115" s="37">
        <v>3120070702</v>
      </c>
      <c r="B115" s="37" t="s">
        <v>186</v>
      </c>
      <c r="C115" s="38">
        <v>39272</v>
      </c>
      <c r="D115" s="39">
        <v>10</v>
      </c>
      <c r="F115" s="39">
        <f t="shared" si="3"/>
        <v>3.048</v>
      </c>
      <c r="G115" s="39">
        <f t="shared" si="4"/>
        <v>43.940261958950401</v>
      </c>
      <c r="I115" s="45">
        <v>21.3</v>
      </c>
      <c r="N115" s="45">
        <v>25</v>
      </c>
      <c r="O115" s="39">
        <v>22.777777777777779</v>
      </c>
      <c r="P115" s="37" t="s">
        <v>768</v>
      </c>
      <c r="Q115" s="39">
        <v>60</v>
      </c>
      <c r="R115" s="37">
        <f t="shared" si="6"/>
        <v>15.555555555555555</v>
      </c>
    </row>
    <row r="116" spans="1:18" x14ac:dyDescent="0.2">
      <c r="A116" s="37">
        <v>3120070703</v>
      </c>
      <c r="B116" s="37" t="s">
        <v>186</v>
      </c>
      <c r="C116" s="38">
        <v>39279</v>
      </c>
      <c r="D116" s="39">
        <v>10.5</v>
      </c>
      <c r="F116" s="39">
        <f t="shared" ref="F116:F165" si="7">D116*0.3048</f>
        <v>3.2004000000000001</v>
      </c>
      <c r="G116" s="39">
        <f t="shared" si="4"/>
        <v>43.237195693268887</v>
      </c>
      <c r="N116" s="45">
        <v>22</v>
      </c>
      <c r="O116" s="39">
        <v>23.888888888888889</v>
      </c>
      <c r="P116" s="37" t="s">
        <v>764</v>
      </c>
      <c r="Q116" s="39">
        <v>60</v>
      </c>
      <c r="R116" s="37">
        <f t="shared" si="6"/>
        <v>15.555555555555555</v>
      </c>
    </row>
    <row r="117" spans="1:18" x14ac:dyDescent="0.2">
      <c r="A117" s="37">
        <v>3120070704</v>
      </c>
      <c r="B117" s="37" t="s">
        <v>186</v>
      </c>
      <c r="C117" s="38">
        <v>39286</v>
      </c>
      <c r="D117" s="39">
        <v>9</v>
      </c>
      <c r="F117" s="39">
        <f t="shared" si="7"/>
        <v>2.7432000000000003</v>
      </c>
      <c r="G117" s="39">
        <f t="shared" si="4"/>
        <v>45.458506989579675</v>
      </c>
      <c r="I117" s="45">
        <v>8.6</v>
      </c>
      <c r="K117" s="45">
        <f t="shared" si="5"/>
        <v>51.708787213975327</v>
      </c>
      <c r="N117" s="45">
        <v>23</v>
      </c>
      <c r="O117" s="39">
        <v>23.888888888888889</v>
      </c>
      <c r="P117" s="37" t="s">
        <v>765</v>
      </c>
      <c r="Q117" s="39">
        <v>65</v>
      </c>
      <c r="R117" s="37">
        <f t="shared" si="6"/>
        <v>18.333333333333332</v>
      </c>
    </row>
    <row r="118" spans="1:18" x14ac:dyDescent="0.2">
      <c r="A118" s="37">
        <v>3120070705</v>
      </c>
      <c r="B118" s="37" t="s">
        <v>186</v>
      </c>
      <c r="C118" s="38">
        <v>39294</v>
      </c>
      <c r="D118" s="39">
        <v>7.5</v>
      </c>
      <c r="F118" s="39">
        <f t="shared" si="7"/>
        <v>2.286</v>
      </c>
      <c r="G118" s="39">
        <f t="shared" si="4"/>
        <v>48.085760622980558</v>
      </c>
      <c r="N118" s="45">
        <v>28</v>
      </c>
      <c r="O118" s="39">
        <v>32.222222222222221</v>
      </c>
      <c r="P118" s="37" t="s">
        <v>764</v>
      </c>
      <c r="Q118" s="39">
        <v>60</v>
      </c>
      <c r="R118" s="37">
        <f t="shared" si="6"/>
        <v>15.555555555555555</v>
      </c>
    </row>
    <row r="119" spans="1:18" x14ac:dyDescent="0.2">
      <c r="A119" s="37">
        <v>3120070801</v>
      </c>
      <c r="B119" s="37" t="s">
        <v>186</v>
      </c>
      <c r="C119" s="38">
        <v>39301</v>
      </c>
      <c r="D119" s="39">
        <v>5.5</v>
      </c>
      <c r="F119" s="39">
        <f t="shared" si="7"/>
        <v>1.6764000000000001</v>
      </c>
      <c r="G119" s="39">
        <f t="shared" si="4"/>
        <v>52.555093139838888</v>
      </c>
      <c r="I119" s="45">
        <v>8.1999999999999993</v>
      </c>
      <c r="K119" s="45">
        <f t="shared" si="5"/>
        <v>51.241556053390738</v>
      </c>
      <c r="N119" s="45">
        <v>26</v>
      </c>
      <c r="O119" s="39">
        <v>25</v>
      </c>
      <c r="P119" s="37" t="s">
        <v>764</v>
      </c>
      <c r="Q119" s="39">
        <v>65</v>
      </c>
      <c r="R119" s="37">
        <f t="shared" si="6"/>
        <v>18.333333333333332</v>
      </c>
    </row>
    <row r="120" spans="1:18" x14ac:dyDescent="0.2">
      <c r="A120" s="37">
        <v>3120070802</v>
      </c>
      <c r="B120" s="37" t="s">
        <v>186</v>
      </c>
      <c r="C120" s="38">
        <v>39307</v>
      </c>
      <c r="D120" s="39">
        <v>7</v>
      </c>
      <c r="F120" s="39">
        <f t="shared" si="7"/>
        <v>2.1335999999999999</v>
      </c>
      <c r="G120" s="39">
        <f t="shared" si="4"/>
        <v>49.079947901107531</v>
      </c>
      <c r="N120" s="45">
        <v>24</v>
      </c>
      <c r="O120" s="39">
        <v>16.666666666666668</v>
      </c>
      <c r="P120" s="37" t="s">
        <v>550</v>
      </c>
      <c r="Q120" s="39">
        <v>68</v>
      </c>
      <c r="R120" s="37">
        <f t="shared" si="6"/>
        <v>20</v>
      </c>
    </row>
    <row r="121" spans="1:18" x14ac:dyDescent="0.2">
      <c r="A121" s="37">
        <v>3120070901</v>
      </c>
      <c r="B121" s="37" t="s">
        <v>186</v>
      </c>
      <c r="C121" s="38">
        <v>39331</v>
      </c>
      <c r="D121" s="39">
        <v>8</v>
      </c>
      <c r="F121" s="39">
        <f t="shared" si="7"/>
        <v>2.4384000000000001</v>
      </c>
      <c r="G121" s="39">
        <f t="shared" si="4"/>
        <v>47.155760533388161</v>
      </c>
      <c r="I121" s="45">
        <v>3.9</v>
      </c>
      <c r="K121" s="45">
        <f t="shared" si="5"/>
        <v>43.951179986260243</v>
      </c>
      <c r="N121" s="45">
        <v>22</v>
      </c>
      <c r="O121" s="39">
        <v>26.666666666666668</v>
      </c>
      <c r="P121" s="37" t="s">
        <v>766</v>
      </c>
      <c r="Q121" s="39">
        <v>70</v>
      </c>
      <c r="R121" s="37">
        <f t="shared" si="6"/>
        <v>21.111111111111111</v>
      </c>
    </row>
    <row r="122" spans="1:18" x14ac:dyDescent="0.2">
      <c r="A122" s="37">
        <v>3120070902</v>
      </c>
      <c r="B122" s="37" t="s">
        <v>186</v>
      </c>
      <c r="C122" s="38">
        <v>39338</v>
      </c>
      <c r="D122" s="39">
        <v>9</v>
      </c>
      <c r="F122" s="39">
        <f t="shared" si="7"/>
        <v>2.7432000000000003</v>
      </c>
      <c r="G122" s="39">
        <f t="shared" si="4"/>
        <v>45.458506989579675</v>
      </c>
      <c r="N122" s="45">
        <v>15</v>
      </c>
      <c r="O122" s="39">
        <v>18.333333333333332</v>
      </c>
      <c r="P122" s="37" t="s">
        <v>767</v>
      </c>
      <c r="Q122" s="39">
        <v>75</v>
      </c>
      <c r="R122" s="37">
        <f t="shared" si="6"/>
        <v>23.888888888888889</v>
      </c>
    </row>
    <row r="123" spans="1:18" x14ac:dyDescent="0.2">
      <c r="A123" s="37">
        <v>3120070903</v>
      </c>
      <c r="B123" s="37" t="s">
        <v>186</v>
      </c>
      <c r="C123" s="38">
        <v>39345</v>
      </c>
      <c r="D123" s="39">
        <v>11.5</v>
      </c>
      <c r="E123" s="39">
        <f>AVERAGE(D111:D120)</f>
        <v>9.9499999999999993</v>
      </c>
      <c r="F123" s="39">
        <f t="shared" si="7"/>
        <v>3.5052000000000003</v>
      </c>
      <c r="G123" s="39">
        <f t="shared" si="4"/>
        <v>41.926292369324358</v>
      </c>
      <c r="H123" s="39">
        <f>AVERAGE(G111:G120)</f>
        <v>44.574755350075165</v>
      </c>
      <c r="I123" s="45">
        <v>2.8</v>
      </c>
      <c r="J123" s="39">
        <f>AVERAGE(I111:I120)</f>
        <v>8.4599999999999991</v>
      </c>
      <c r="K123" s="45">
        <f t="shared" si="5"/>
        <v>40.70056648254716</v>
      </c>
      <c r="L123" s="39">
        <f>AVERAGE(K111:K120)</f>
        <v>44.654442096677656</v>
      </c>
      <c r="M123" s="45">
        <f>AVERAGE(L123,H123)</f>
        <v>44.61459872337641</v>
      </c>
      <c r="N123" s="45">
        <v>20</v>
      </c>
      <c r="O123" s="39">
        <v>21.111111111111111</v>
      </c>
      <c r="P123" s="37" t="s">
        <v>403</v>
      </c>
      <c r="Q123" s="39">
        <v>68</v>
      </c>
      <c r="R123" s="37">
        <f t="shared" si="6"/>
        <v>20</v>
      </c>
    </row>
    <row r="124" spans="1:18" x14ac:dyDescent="0.2">
      <c r="A124" s="37">
        <v>3120080601</v>
      </c>
      <c r="B124" s="37" t="s">
        <v>186</v>
      </c>
      <c r="C124" s="38">
        <v>39610</v>
      </c>
      <c r="D124" s="39">
        <v>15.5</v>
      </c>
      <c r="F124" s="39">
        <f t="shared" si="7"/>
        <v>4.7244000000000002</v>
      </c>
      <c r="G124" s="39">
        <f t="shared" si="4"/>
        <v>37.625008404232446</v>
      </c>
      <c r="I124" s="37">
        <v>1.1299999999999999</v>
      </c>
      <c r="K124" s="45">
        <f t="shared" si="5"/>
        <v>31.798954977024884</v>
      </c>
      <c r="N124" s="45">
        <v>20</v>
      </c>
      <c r="O124" s="39">
        <v>15.6</v>
      </c>
      <c r="P124" s="37" t="s">
        <v>766</v>
      </c>
      <c r="Q124" s="39">
        <v>65</v>
      </c>
      <c r="R124" s="37">
        <f t="shared" si="6"/>
        <v>18.333333333333332</v>
      </c>
    </row>
    <row r="125" spans="1:18" x14ac:dyDescent="0.2">
      <c r="A125" s="37">
        <v>3120080602</v>
      </c>
      <c r="B125" s="37" t="s">
        <v>186</v>
      </c>
      <c r="C125" s="38">
        <v>39617</v>
      </c>
      <c r="D125" s="39">
        <v>16</v>
      </c>
      <c r="F125" s="39">
        <f t="shared" si="7"/>
        <v>4.8768000000000002</v>
      </c>
      <c r="G125" s="39">
        <f t="shared" si="4"/>
        <v>37.167509661519347</v>
      </c>
      <c r="N125" s="45">
        <v>21</v>
      </c>
      <c r="O125" s="39">
        <v>15.6</v>
      </c>
      <c r="P125" s="37" t="s">
        <v>959</v>
      </c>
      <c r="Q125" s="39">
        <v>75</v>
      </c>
      <c r="R125" s="37">
        <f t="shared" si="6"/>
        <v>23.888888888888889</v>
      </c>
    </row>
    <row r="126" spans="1:18" x14ac:dyDescent="0.2">
      <c r="A126" s="37">
        <v>3120080603</v>
      </c>
      <c r="B126" s="37" t="s">
        <v>186</v>
      </c>
      <c r="C126" s="38">
        <v>39623</v>
      </c>
      <c r="D126" s="39">
        <v>16</v>
      </c>
      <c r="F126" s="39">
        <f t="shared" si="7"/>
        <v>4.8768000000000002</v>
      </c>
      <c r="G126" s="39">
        <f t="shared" si="4"/>
        <v>37.167509661519347</v>
      </c>
      <c r="I126" s="37">
        <v>0.97</v>
      </c>
      <c r="K126" s="45">
        <f t="shared" si="5"/>
        <v>30.30119517457501</v>
      </c>
      <c r="N126" s="45">
        <v>23</v>
      </c>
      <c r="O126" s="39">
        <v>18.3</v>
      </c>
      <c r="P126" s="37" t="s">
        <v>403</v>
      </c>
      <c r="Q126" s="39">
        <v>70</v>
      </c>
      <c r="R126" s="37">
        <f t="shared" si="6"/>
        <v>21.111111111111111</v>
      </c>
    </row>
    <row r="127" spans="1:18" x14ac:dyDescent="0.2">
      <c r="A127" s="37">
        <v>3120080701</v>
      </c>
      <c r="B127" s="37" t="s">
        <v>186</v>
      </c>
      <c r="C127" s="38">
        <v>39632</v>
      </c>
      <c r="D127" s="39">
        <v>15</v>
      </c>
      <c r="F127" s="39">
        <f t="shared" si="7"/>
        <v>4.5720000000000001</v>
      </c>
      <c r="G127" s="39">
        <f t="shared" si="4"/>
        <v>38.097509751111744</v>
      </c>
      <c r="N127" s="45">
        <v>22</v>
      </c>
      <c r="O127" s="39">
        <v>15.6</v>
      </c>
      <c r="P127" s="37" t="s">
        <v>960</v>
      </c>
      <c r="Q127" s="39">
        <v>68</v>
      </c>
      <c r="R127" s="37">
        <f t="shared" si="6"/>
        <v>20</v>
      </c>
    </row>
    <row r="128" spans="1:18" x14ac:dyDescent="0.2">
      <c r="A128" s="37">
        <v>3120080702</v>
      </c>
      <c r="B128" s="37" t="s">
        <v>186</v>
      </c>
      <c r="C128" s="38">
        <v>39638</v>
      </c>
      <c r="D128" s="39">
        <v>15</v>
      </c>
      <c r="F128" s="39">
        <f t="shared" si="7"/>
        <v>4.5720000000000001</v>
      </c>
      <c r="G128" s="39">
        <f t="shared" si="4"/>
        <v>38.097509751111744</v>
      </c>
      <c r="I128" s="37">
        <v>2.1</v>
      </c>
      <c r="K128" s="45">
        <f t="shared" si="5"/>
        <v>37.878405351795195</v>
      </c>
      <c r="N128" s="45">
        <v>23</v>
      </c>
      <c r="O128" s="39">
        <v>18.3</v>
      </c>
      <c r="P128" s="37" t="s">
        <v>961</v>
      </c>
      <c r="Q128" s="39">
        <v>61</v>
      </c>
      <c r="R128" s="37">
        <f t="shared" si="6"/>
        <v>16.111111111111111</v>
      </c>
    </row>
    <row r="129" spans="1:18" x14ac:dyDescent="0.2">
      <c r="A129" s="37">
        <v>3120080703</v>
      </c>
      <c r="B129" s="37" t="s">
        <v>186</v>
      </c>
      <c r="C129" s="38">
        <v>39644</v>
      </c>
      <c r="D129" s="39">
        <v>12</v>
      </c>
      <c r="F129" s="39">
        <f t="shared" si="7"/>
        <v>3.6576000000000004</v>
      </c>
      <c r="G129" s="39">
        <f t="shared" si="4"/>
        <v>41.313008325549511</v>
      </c>
      <c r="N129" s="45">
        <v>20</v>
      </c>
      <c r="O129" s="39">
        <v>20</v>
      </c>
      <c r="P129" s="37" t="s">
        <v>763</v>
      </c>
      <c r="Q129" s="39">
        <v>88</v>
      </c>
      <c r="R129" s="37">
        <f t="shared" si="6"/>
        <v>31.111111111111111</v>
      </c>
    </row>
    <row r="130" spans="1:18" x14ac:dyDescent="0.2">
      <c r="A130" s="37">
        <v>3120080704</v>
      </c>
      <c r="B130" s="37" t="s">
        <v>186</v>
      </c>
      <c r="C130" s="38">
        <v>39652</v>
      </c>
      <c r="D130" s="39">
        <v>12.5</v>
      </c>
      <c r="F130" s="39">
        <f t="shared" si="7"/>
        <v>3.81</v>
      </c>
      <c r="G130" s="39">
        <f t="shared" si="4"/>
        <v>40.724763384512634</v>
      </c>
      <c r="I130" s="37">
        <v>3.83</v>
      </c>
      <c r="K130" s="45">
        <f t="shared" si="5"/>
        <v>43.773503719318967</v>
      </c>
      <c r="N130" s="45">
        <v>22</v>
      </c>
      <c r="O130" s="39">
        <v>21.11</v>
      </c>
      <c r="P130" s="37" t="s">
        <v>962</v>
      </c>
      <c r="Q130" s="39">
        <v>77</v>
      </c>
      <c r="R130" s="37">
        <f t="shared" si="6"/>
        <v>25</v>
      </c>
    </row>
    <row r="131" spans="1:18" x14ac:dyDescent="0.2">
      <c r="A131" s="37">
        <v>3120080705</v>
      </c>
      <c r="B131" s="37" t="s">
        <v>186</v>
      </c>
      <c r="C131" s="38">
        <v>39659</v>
      </c>
      <c r="D131" s="39">
        <v>12.5</v>
      </c>
      <c r="F131" s="39">
        <f t="shared" si="7"/>
        <v>3.81</v>
      </c>
      <c r="G131" s="39">
        <f t="shared" si="4"/>
        <v>40.724763384512634</v>
      </c>
      <c r="N131" s="45">
        <v>23</v>
      </c>
      <c r="O131" s="39">
        <v>23.89</v>
      </c>
      <c r="P131" s="37" t="s">
        <v>764</v>
      </c>
      <c r="Q131" s="39">
        <v>68</v>
      </c>
      <c r="R131" s="37">
        <f t="shared" si="6"/>
        <v>20</v>
      </c>
    </row>
    <row r="132" spans="1:18" x14ac:dyDescent="0.2">
      <c r="A132" s="37">
        <v>3120080801</v>
      </c>
      <c r="B132" s="37" t="s">
        <v>186</v>
      </c>
      <c r="C132" s="38">
        <v>39665</v>
      </c>
      <c r="D132" s="39">
        <v>12</v>
      </c>
      <c r="F132" s="39">
        <f t="shared" si="7"/>
        <v>3.6576000000000004</v>
      </c>
      <c r="G132" s="39">
        <f t="shared" si="4"/>
        <v>41.313008325549511</v>
      </c>
      <c r="I132" s="37">
        <v>4</v>
      </c>
      <c r="K132" s="45">
        <f>(9.81*(LN(I132)))+30.6</f>
        <v>44.199547682586129</v>
      </c>
      <c r="N132" s="45">
        <v>25</v>
      </c>
      <c r="O132" s="39">
        <v>20</v>
      </c>
      <c r="P132" s="37" t="s">
        <v>963</v>
      </c>
      <c r="Q132" s="39">
        <v>73.400000000000006</v>
      </c>
      <c r="R132" s="37">
        <f t="shared" si="6"/>
        <v>23.000000000000004</v>
      </c>
    </row>
    <row r="133" spans="1:18" x14ac:dyDescent="0.2">
      <c r="A133" s="37">
        <v>3120080802</v>
      </c>
      <c r="B133" s="37" t="s">
        <v>186</v>
      </c>
      <c r="C133" s="38">
        <v>39672</v>
      </c>
      <c r="D133" s="39">
        <v>11</v>
      </c>
      <c r="F133" s="39">
        <f t="shared" si="7"/>
        <v>3.3528000000000002</v>
      </c>
      <c r="G133" s="39">
        <f t="shared" si="4"/>
        <v>42.566842267970074</v>
      </c>
      <c r="N133" s="45">
        <v>21</v>
      </c>
      <c r="O133" s="39">
        <v>18.329999999999998</v>
      </c>
      <c r="P133" s="37" t="s">
        <v>764</v>
      </c>
      <c r="Q133" s="39">
        <v>72</v>
      </c>
      <c r="R133" s="37">
        <f t="shared" si="6"/>
        <v>22.222222222222221</v>
      </c>
    </row>
    <row r="134" spans="1:18" x14ac:dyDescent="0.2">
      <c r="A134" s="37">
        <v>3120080803</v>
      </c>
      <c r="B134" s="37" t="s">
        <v>186</v>
      </c>
      <c r="C134" s="38">
        <v>39679</v>
      </c>
      <c r="D134" s="39">
        <v>10</v>
      </c>
      <c r="F134" s="39">
        <f t="shared" si="7"/>
        <v>3.048</v>
      </c>
      <c r="G134" s="39">
        <f t="shared" si="4"/>
        <v>43.940261958950401</v>
      </c>
      <c r="I134" s="37">
        <v>1.83</v>
      </c>
      <c r="K134" s="45">
        <f>(9.81*(LN(I134)))+30.6</f>
        <v>36.528339634831163</v>
      </c>
      <c r="N134" s="45">
        <v>22.5</v>
      </c>
      <c r="O134" s="39">
        <v>23.89</v>
      </c>
      <c r="P134" s="37" t="s">
        <v>964</v>
      </c>
      <c r="Q134" s="39">
        <v>66</v>
      </c>
      <c r="R134" s="37">
        <f t="shared" si="6"/>
        <v>18.888888888888889</v>
      </c>
    </row>
    <row r="135" spans="1:18" x14ac:dyDescent="0.2">
      <c r="A135" s="37">
        <v>3120080804</v>
      </c>
      <c r="B135" s="37" t="s">
        <v>186</v>
      </c>
      <c r="C135" s="38">
        <v>39686</v>
      </c>
      <c r="D135" s="39">
        <v>12</v>
      </c>
      <c r="F135" s="39">
        <f t="shared" si="7"/>
        <v>3.6576000000000004</v>
      </c>
      <c r="G135" s="39">
        <f t="shared" si="4"/>
        <v>41.313008325549511</v>
      </c>
      <c r="N135" s="45">
        <v>21.5</v>
      </c>
      <c r="O135" s="39">
        <v>21.11</v>
      </c>
      <c r="P135" s="37" t="s">
        <v>403</v>
      </c>
      <c r="Q135" s="39">
        <v>70</v>
      </c>
      <c r="R135" s="37">
        <f t="shared" si="6"/>
        <v>21.111111111111111</v>
      </c>
    </row>
    <row r="136" spans="1:18" x14ac:dyDescent="0.2">
      <c r="A136" s="37">
        <v>3120080901</v>
      </c>
      <c r="B136" s="37" t="s">
        <v>186</v>
      </c>
      <c r="C136" s="38">
        <v>39694</v>
      </c>
      <c r="D136" s="39">
        <v>11</v>
      </c>
      <c r="F136" s="39">
        <f t="shared" si="7"/>
        <v>3.3528000000000002</v>
      </c>
      <c r="G136" s="39">
        <f t="shared" si="4"/>
        <v>42.566842267970074</v>
      </c>
      <c r="I136" s="37">
        <v>1.83</v>
      </c>
      <c r="K136" s="45">
        <f>(9.81*(LN(I136)))+30.6</f>
        <v>36.528339634831163</v>
      </c>
      <c r="N136" s="45">
        <v>24</v>
      </c>
      <c r="O136" s="39">
        <v>20</v>
      </c>
      <c r="P136" s="37" t="s">
        <v>965</v>
      </c>
      <c r="Q136" s="39">
        <v>72</v>
      </c>
      <c r="R136" s="37">
        <f t="shared" si="6"/>
        <v>22.222222222222221</v>
      </c>
    </row>
    <row r="137" spans="1:18" x14ac:dyDescent="0.2">
      <c r="A137" s="37">
        <v>3120080902</v>
      </c>
      <c r="B137" s="37" t="s">
        <v>186</v>
      </c>
      <c r="C137" s="38">
        <v>39700</v>
      </c>
      <c r="D137" s="39">
        <v>11</v>
      </c>
      <c r="E137" s="39">
        <f>AVERAGE(D124:D135)</f>
        <v>13.291666666666666</v>
      </c>
      <c r="F137" s="39">
        <f t="shared" si="7"/>
        <v>3.3528000000000002</v>
      </c>
      <c r="G137" s="39">
        <f t="shared" si="4"/>
        <v>42.566842267970074</v>
      </c>
      <c r="H137" s="39">
        <f>AVERAGE(G124:G135)</f>
        <v>40.004225266840734</v>
      </c>
      <c r="J137" s="39">
        <f>AVERAGE(I124:I135)</f>
        <v>2.31</v>
      </c>
      <c r="L137" s="39">
        <f>AVERAGE(K124:K135)</f>
        <v>37.413324423355228</v>
      </c>
      <c r="M137" s="45">
        <f>AVERAGE(L137,H137)</f>
        <v>38.708774845097977</v>
      </c>
      <c r="N137" s="45">
        <v>18</v>
      </c>
      <c r="O137" s="39">
        <v>16.11</v>
      </c>
      <c r="P137" s="37" t="s">
        <v>391</v>
      </c>
      <c r="Q137" s="39">
        <v>77</v>
      </c>
      <c r="R137" s="37">
        <f t="shared" si="6"/>
        <v>25</v>
      </c>
    </row>
    <row r="138" spans="1:18" x14ac:dyDescent="0.2">
      <c r="A138" s="37">
        <v>3120090601</v>
      </c>
      <c r="B138" s="37" t="s">
        <v>186</v>
      </c>
      <c r="C138" s="38">
        <v>39623</v>
      </c>
      <c r="D138" s="39">
        <v>15</v>
      </c>
      <c r="F138" s="39">
        <f t="shared" si="7"/>
        <v>4.5720000000000001</v>
      </c>
      <c r="G138" s="39">
        <f t="shared" si="4"/>
        <v>38.097509751111744</v>
      </c>
      <c r="I138" s="37">
        <v>24.1</v>
      </c>
      <c r="K138" s="45">
        <f>(9.81*(LN(I138)))+30.6</f>
        <v>61.817498155271736</v>
      </c>
      <c r="N138" s="45">
        <v>28</v>
      </c>
      <c r="O138" s="39">
        <v>31.11</v>
      </c>
      <c r="P138" s="37" t="s">
        <v>1205</v>
      </c>
      <c r="Q138" s="39">
        <v>75</v>
      </c>
      <c r="R138" s="37">
        <f t="shared" si="6"/>
        <v>23.888888888888889</v>
      </c>
    </row>
    <row r="139" spans="1:18" x14ac:dyDescent="0.2">
      <c r="A139" s="37">
        <v>3120090701</v>
      </c>
      <c r="B139" s="37" t="s">
        <v>186</v>
      </c>
      <c r="C139" s="38">
        <v>39995</v>
      </c>
      <c r="D139" s="39">
        <v>15</v>
      </c>
      <c r="F139" s="39">
        <f t="shared" si="7"/>
        <v>4.5720000000000001</v>
      </c>
      <c r="G139" s="39">
        <f t="shared" si="4"/>
        <v>38.097509751111744</v>
      </c>
      <c r="I139" s="37"/>
      <c r="J139" s="37"/>
      <c r="N139" s="45">
        <v>20.5</v>
      </c>
      <c r="O139" s="39">
        <v>25</v>
      </c>
      <c r="P139" s="37" t="s">
        <v>1206</v>
      </c>
      <c r="Q139" s="39">
        <v>70</v>
      </c>
      <c r="R139" s="37">
        <f t="shared" si="6"/>
        <v>21.111111111111111</v>
      </c>
    </row>
    <row r="140" spans="1:18" x14ac:dyDescent="0.2">
      <c r="A140" s="37">
        <v>3120090702</v>
      </c>
      <c r="B140" s="37" t="s">
        <v>186</v>
      </c>
      <c r="C140" s="38">
        <v>40002</v>
      </c>
      <c r="D140" s="39">
        <v>13</v>
      </c>
      <c r="F140" s="39">
        <f t="shared" si="7"/>
        <v>3.9624000000000001</v>
      </c>
      <c r="G140" s="39">
        <f t="shared" si="4"/>
        <v>40.159592907973853</v>
      </c>
      <c r="I140" s="37">
        <v>5.9</v>
      </c>
      <c r="J140" s="37"/>
      <c r="K140" s="45">
        <f>(9.81*(LN(I140)))+30.6</f>
        <v>48.012282562443524</v>
      </c>
      <c r="N140" s="45">
        <v>19</v>
      </c>
      <c r="O140" s="39">
        <v>20</v>
      </c>
      <c r="P140" s="37" t="s">
        <v>1207</v>
      </c>
      <c r="Q140" s="39">
        <v>68</v>
      </c>
      <c r="R140" s="37">
        <f t="shared" si="6"/>
        <v>20</v>
      </c>
    </row>
    <row r="141" spans="1:18" x14ac:dyDescent="0.2">
      <c r="A141" s="37">
        <v>3120090703</v>
      </c>
      <c r="B141" s="37" t="s">
        <v>186</v>
      </c>
      <c r="C141" s="38">
        <v>40010</v>
      </c>
      <c r="D141" s="39">
        <v>12.5</v>
      </c>
      <c r="F141" s="39">
        <f t="shared" si="7"/>
        <v>3.81</v>
      </c>
      <c r="G141" s="39">
        <f t="shared" si="4"/>
        <v>40.724763384512634</v>
      </c>
      <c r="I141" s="37"/>
      <c r="J141" s="37"/>
      <c r="N141" s="45">
        <v>21.5</v>
      </c>
      <c r="O141" s="39">
        <v>23</v>
      </c>
      <c r="P141" s="37" t="s">
        <v>1208</v>
      </c>
    </row>
    <row r="142" spans="1:18" x14ac:dyDescent="0.2">
      <c r="A142" s="37">
        <v>3120090704</v>
      </c>
      <c r="B142" s="37" t="s">
        <v>186</v>
      </c>
      <c r="C142" s="38">
        <v>40015</v>
      </c>
      <c r="D142" s="39">
        <v>12.5</v>
      </c>
      <c r="F142" s="39">
        <f t="shared" si="7"/>
        <v>3.81</v>
      </c>
      <c r="G142" s="39">
        <f t="shared" si="4"/>
        <v>40.724763384512634</v>
      </c>
      <c r="I142" s="37">
        <v>3.6</v>
      </c>
      <c r="J142" s="37"/>
      <c r="K142" s="45">
        <f>(9.81*(LN(I142)))+30.6</f>
        <v>43.165961023982852</v>
      </c>
      <c r="N142" s="45">
        <v>20.5</v>
      </c>
      <c r="O142" s="39">
        <v>22.22</v>
      </c>
      <c r="P142" s="37" t="s">
        <v>1209</v>
      </c>
      <c r="Q142" s="39">
        <v>72</v>
      </c>
      <c r="R142" s="37">
        <f t="shared" si="6"/>
        <v>22.222222222222221</v>
      </c>
    </row>
    <row r="143" spans="1:18" x14ac:dyDescent="0.2">
      <c r="A143" s="37">
        <v>3120090705</v>
      </c>
      <c r="B143" s="37" t="s">
        <v>186</v>
      </c>
      <c r="C143" s="38">
        <v>40024</v>
      </c>
      <c r="D143" s="39">
        <v>13</v>
      </c>
      <c r="F143" s="39">
        <f t="shared" si="7"/>
        <v>3.9624000000000001</v>
      </c>
      <c r="G143" s="39">
        <f t="shared" si="4"/>
        <v>40.159592907973853</v>
      </c>
      <c r="I143" s="37"/>
      <c r="J143" s="37"/>
      <c r="N143" s="45">
        <v>22</v>
      </c>
      <c r="O143" s="39">
        <v>18.89</v>
      </c>
      <c r="P143" s="37" t="s">
        <v>1210</v>
      </c>
    </row>
    <row r="144" spans="1:18" x14ac:dyDescent="0.2">
      <c r="A144" s="37">
        <v>3120090801</v>
      </c>
      <c r="B144" s="37" t="s">
        <v>186</v>
      </c>
      <c r="C144" s="38">
        <v>40032</v>
      </c>
      <c r="D144" s="39">
        <v>13</v>
      </c>
      <c r="F144" s="39">
        <f t="shared" si="7"/>
        <v>3.9624000000000001</v>
      </c>
      <c r="G144" s="39">
        <f t="shared" si="4"/>
        <v>40.159592907973853</v>
      </c>
      <c r="I144" s="37">
        <v>3.5</v>
      </c>
      <c r="J144" s="37"/>
      <c r="K144" s="45">
        <f>(9.81*(LN(I144)))+30.6</f>
        <v>42.889604720939559</v>
      </c>
      <c r="N144" s="45">
        <v>20.5</v>
      </c>
      <c r="O144" s="39">
        <v>21.11</v>
      </c>
      <c r="P144" s="37" t="s">
        <v>1211</v>
      </c>
    </row>
    <row r="145" spans="1:18" x14ac:dyDescent="0.2">
      <c r="A145" s="37">
        <v>3120090802</v>
      </c>
      <c r="B145" s="37" t="s">
        <v>186</v>
      </c>
      <c r="C145" s="38">
        <v>40039</v>
      </c>
      <c r="D145" s="39">
        <v>13</v>
      </c>
      <c r="F145" s="39">
        <f t="shared" si="7"/>
        <v>3.9624000000000001</v>
      </c>
      <c r="G145" s="39">
        <f t="shared" si="4"/>
        <v>40.159592907973853</v>
      </c>
      <c r="I145" s="37"/>
      <c r="J145" s="37"/>
      <c r="N145" s="45">
        <v>22.5</v>
      </c>
      <c r="O145" s="39">
        <v>22.22</v>
      </c>
      <c r="P145" s="37" t="s">
        <v>1212</v>
      </c>
    </row>
    <row r="146" spans="1:18" x14ac:dyDescent="0.2">
      <c r="A146" s="37">
        <v>3120090803</v>
      </c>
      <c r="B146" s="37" t="s">
        <v>186</v>
      </c>
      <c r="C146" s="38">
        <v>40044</v>
      </c>
      <c r="D146" s="39">
        <v>11</v>
      </c>
      <c r="F146" s="39">
        <f t="shared" si="7"/>
        <v>3.3528000000000002</v>
      </c>
      <c r="G146" s="39">
        <f t="shared" si="4"/>
        <v>42.566842267970074</v>
      </c>
      <c r="I146" s="37">
        <v>3.8</v>
      </c>
      <c r="K146" s="45">
        <f>(9.81*(LN(I146)))+30.6</f>
        <v>43.696360464644258</v>
      </c>
      <c r="N146" s="45">
        <v>24</v>
      </c>
      <c r="O146" s="39">
        <v>25</v>
      </c>
      <c r="P146" s="37" t="s">
        <v>1213</v>
      </c>
    </row>
    <row r="147" spans="1:18" x14ac:dyDescent="0.2">
      <c r="A147" s="37">
        <v>3120090901</v>
      </c>
      <c r="B147" s="37" t="s">
        <v>186</v>
      </c>
      <c r="C147" s="38">
        <v>40061</v>
      </c>
      <c r="D147" s="39">
        <v>14</v>
      </c>
      <c r="F147" s="39">
        <f t="shared" si="7"/>
        <v>4.2671999999999999</v>
      </c>
      <c r="G147" s="39">
        <f t="shared" si="4"/>
        <v>39.091697029238723</v>
      </c>
      <c r="I147" s="37">
        <v>3</v>
      </c>
      <c r="K147" s="45">
        <f>(9.81*(LN(I147)))+30.6</f>
        <v>41.377386551834157</v>
      </c>
      <c r="N147" s="45">
        <v>20</v>
      </c>
      <c r="O147" s="39">
        <v>23.89</v>
      </c>
      <c r="P147" s="37" t="s">
        <v>1214</v>
      </c>
    </row>
    <row r="148" spans="1:18" x14ac:dyDescent="0.2">
      <c r="A148" s="37">
        <v>3120090902</v>
      </c>
      <c r="B148" s="37" t="s">
        <v>186</v>
      </c>
      <c r="C148" s="38">
        <v>40067</v>
      </c>
      <c r="D148" s="39">
        <v>13</v>
      </c>
      <c r="F148" s="39">
        <f t="shared" si="7"/>
        <v>3.9624000000000001</v>
      </c>
      <c r="G148" s="39">
        <f t="shared" si="4"/>
        <v>40.159592907973853</v>
      </c>
      <c r="N148" s="45">
        <v>23</v>
      </c>
      <c r="O148" s="39">
        <v>21.11</v>
      </c>
      <c r="P148" s="37" t="s">
        <v>1215</v>
      </c>
    </row>
    <row r="149" spans="1:18" x14ac:dyDescent="0.2">
      <c r="A149" s="37">
        <v>3120090903</v>
      </c>
      <c r="B149" s="37" t="s">
        <v>186</v>
      </c>
      <c r="C149" s="38">
        <v>40075</v>
      </c>
      <c r="D149" s="39">
        <v>12.5</v>
      </c>
      <c r="F149" s="39">
        <f t="shared" si="7"/>
        <v>3.81</v>
      </c>
      <c r="G149" s="39">
        <f t="shared" si="4"/>
        <v>40.724763384512634</v>
      </c>
      <c r="I149" s="37">
        <v>2.5</v>
      </c>
      <c r="J149" s="39">
        <f>AVERAGE(I138:I146)</f>
        <v>8.18</v>
      </c>
      <c r="K149" s="45">
        <f>(9.81*(LN(I149)))+30.6</f>
        <v>39.588812079685468</v>
      </c>
      <c r="L149" s="39">
        <f>AVERAGE(K138:K146)</f>
        <v>47.916341385456384</v>
      </c>
      <c r="M149" s="45">
        <f>AVERAGE(L149,H149)</f>
        <v>47.916341385456384</v>
      </c>
      <c r="N149" s="45">
        <v>19</v>
      </c>
      <c r="O149" s="39">
        <v>20</v>
      </c>
      <c r="P149" s="37" t="s">
        <v>1216</v>
      </c>
    </row>
    <row r="150" spans="1:18" x14ac:dyDescent="0.2">
      <c r="A150" s="37">
        <v>3120100601</v>
      </c>
      <c r="B150" s="37" t="s">
        <v>186</v>
      </c>
      <c r="C150" s="38">
        <v>40330</v>
      </c>
      <c r="D150" s="39">
        <v>15</v>
      </c>
      <c r="F150" s="39">
        <f t="shared" si="7"/>
        <v>4.5720000000000001</v>
      </c>
      <c r="G150" s="39">
        <f t="shared" si="4"/>
        <v>38.097509751111744</v>
      </c>
      <c r="I150" s="46">
        <v>1.2</v>
      </c>
      <c r="K150" s="45">
        <f>(9.81*(LN(I150)))+30.6</f>
        <v>32.388574472148697</v>
      </c>
      <c r="N150" s="45">
        <v>24</v>
      </c>
      <c r="O150" s="39">
        <v>22.9</v>
      </c>
      <c r="P150" s="37" t="s">
        <v>1348</v>
      </c>
    </row>
    <row r="151" spans="1:18" x14ac:dyDescent="0.2">
      <c r="A151" s="37">
        <v>3120100602</v>
      </c>
      <c r="B151" s="37" t="s">
        <v>186</v>
      </c>
      <c r="C151" s="38">
        <v>40337</v>
      </c>
      <c r="D151" s="39">
        <v>15.5</v>
      </c>
      <c r="F151" s="39">
        <f t="shared" si="7"/>
        <v>4.7244000000000002</v>
      </c>
      <c r="G151" s="39">
        <f t="shared" si="4"/>
        <v>37.625008404232446</v>
      </c>
      <c r="N151" s="45">
        <v>20.6</v>
      </c>
      <c r="O151" s="39">
        <v>22.22</v>
      </c>
      <c r="P151" s="37" t="s">
        <v>1349</v>
      </c>
    </row>
    <row r="152" spans="1:18" x14ac:dyDescent="0.2">
      <c r="A152" s="37">
        <v>3120100603</v>
      </c>
      <c r="B152" s="37" t="s">
        <v>186</v>
      </c>
      <c r="C152" s="38">
        <v>40346</v>
      </c>
      <c r="D152" s="39">
        <v>14.5</v>
      </c>
      <c r="F152" s="39">
        <f t="shared" si="7"/>
        <v>4.4196</v>
      </c>
      <c r="G152" s="39">
        <f t="shared" si="4"/>
        <v>38.586031110758313</v>
      </c>
      <c r="I152" s="46">
        <v>3.3</v>
      </c>
      <c r="K152" s="45">
        <f>(9.81*(LN(I152)))+30.6</f>
        <v>42.312379415714588</v>
      </c>
      <c r="N152" s="45">
        <v>20</v>
      </c>
      <c r="O152" s="39">
        <v>20</v>
      </c>
      <c r="P152" s="37" t="s">
        <v>1350</v>
      </c>
    </row>
    <row r="153" spans="1:18" x14ac:dyDescent="0.2">
      <c r="A153" s="37">
        <v>3120100604</v>
      </c>
      <c r="B153" s="37" t="s">
        <v>186</v>
      </c>
      <c r="C153" s="38">
        <v>40355</v>
      </c>
      <c r="D153" s="39">
        <v>12.5</v>
      </c>
      <c r="F153" s="39">
        <f t="shared" si="7"/>
        <v>3.81</v>
      </c>
      <c r="G153" s="39">
        <f t="shared" si="4"/>
        <v>40.724763384512634</v>
      </c>
      <c r="H153" s="37"/>
      <c r="N153" s="45">
        <v>22</v>
      </c>
      <c r="O153" s="39">
        <v>18.5</v>
      </c>
      <c r="P153" s="37" t="s">
        <v>1351</v>
      </c>
    </row>
    <row r="154" spans="1:18" x14ac:dyDescent="0.2">
      <c r="A154" s="37">
        <v>3120100701</v>
      </c>
      <c r="B154" s="37" t="s">
        <v>186</v>
      </c>
      <c r="C154" s="38">
        <v>40361</v>
      </c>
      <c r="D154" s="39">
        <v>15.5</v>
      </c>
      <c r="F154" s="39">
        <f t="shared" si="7"/>
        <v>4.7244000000000002</v>
      </c>
      <c r="G154" s="39">
        <f t="shared" si="4"/>
        <v>37.625008404232446</v>
      </c>
      <c r="H154" s="37"/>
      <c r="I154" s="46">
        <v>2</v>
      </c>
      <c r="K154" s="45">
        <f>(9.81*(LN(I154)))+30.6</f>
        <v>37.399773841293069</v>
      </c>
      <c r="N154" s="45">
        <v>19.5</v>
      </c>
      <c r="O154" s="39">
        <v>27</v>
      </c>
      <c r="P154" s="37" t="s">
        <v>1352</v>
      </c>
    </row>
    <row r="155" spans="1:18" x14ac:dyDescent="0.2">
      <c r="A155" s="37">
        <v>3120100702</v>
      </c>
      <c r="B155" s="37" t="s">
        <v>186</v>
      </c>
      <c r="C155" s="38">
        <v>40367</v>
      </c>
      <c r="D155" s="39">
        <v>14.5</v>
      </c>
      <c r="F155" s="39">
        <f t="shared" si="7"/>
        <v>4.4196</v>
      </c>
      <c r="G155" s="39">
        <f t="shared" si="4"/>
        <v>38.586031110758313</v>
      </c>
      <c r="H155" s="37"/>
      <c r="N155" s="45">
        <v>27</v>
      </c>
      <c r="O155" s="39">
        <v>27</v>
      </c>
      <c r="P155" s="37" t="s">
        <v>1353</v>
      </c>
    </row>
    <row r="156" spans="1:18" x14ac:dyDescent="0.2">
      <c r="A156" s="37">
        <v>3120100703</v>
      </c>
      <c r="B156" s="37" t="s">
        <v>186</v>
      </c>
      <c r="C156" s="38">
        <v>40373</v>
      </c>
      <c r="D156" s="39">
        <v>12</v>
      </c>
      <c r="F156" s="39">
        <f t="shared" si="7"/>
        <v>3.6576000000000004</v>
      </c>
      <c r="G156" s="39">
        <f t="shared" si="4"/>
        <v>41.313008325549511</v>
      </c>
      <c r="H156" s="37"/>
      <c r="I156" s="46">
        <v>2.9</v>
      </c>
      <c r="K156" s="45">
        <f>(9.81*(LN(I156)))+30.6</f>
        <v>41.04481232989572</v>
      </c>
      <c r="N156" s="45">
        <v>27</v>
      </c>
      <c r="O156" s="39">
        <v>28.5</v>
      </c>
      <c r="P156" s="37" t="s">
        <v>1354</v>
      </c>
    </row>
    <row r="157" spans="1:18" x14ac:dyDescent="0.2">
      <c r="A157" s="37">
        <v>3120100704</v>
      </c>
      <c r="B157" s="37" t="s">
        <v>186</v>
      </c>
      <c r="C157" s="38">
        <v>40381</v>
      </c>
      <c r="D157" s="39">
        <v>10</v>
      </c>
      <c r="F157" s="39">
        <f t="shared" si="7"/>
        <v>3.048</v>
      </c>
      <c r="G157" s="39">
        <f t="shared" si="4"/>
        <v>43.940261958950401</v>
      </c>
      <c r="H157" s="37"/>
      <c r="I157" s="46">
        <v>3</v>
      </c>
      <c r="K157" s="45">
        <f>(9.81*(LN(I157)))+30.6</f>
        <v>41.377386551834157</v>
      </c>
      <c r="N157" s="45">
        <v>25</v>
      </c>
      <c r="O157" s="39">
        <v>23.5</v>
      </c>
      <c r="P157" s="37" t="s">
        <v>1355</v>
      </c>
      <c r="Q157" s="37">
        <v>78</v>
      </c>
      <c r="R157" s="37">
        <f t="shared" ref="R157:R170" si="8">(Q157-32)*5/9</f>
        <v>25.555555555555557</v>
      </c>
    </row>
    <row r="158" spans="1:18" x14ac:dyDescent="0.2">
      <c r="A158" s="37">
        <v>3120100705</v>
      </c>
      <c r="B158" s="37" t="s">
        <v>186</v>
      </c>
      <c r="C158" s="38">
        <v>40388</v>
      </c>
      <c r="D158" s="39">
        <v>10</v>
      </c>
      <c r="F158" s="39">
        <f t="shared" si="7"/>
        <v>3.048</v>
      </c>
      <c r="G158" s="39">
        <f t="shared" si="4"/>
        <v>43.940261958950401</v>
      </c>
      <c r="H158" s="37"/>
      <c r="N158" s="45">
        <v>25</v>
      </c>
      <c r="O158" s="39">
        <v>28</v>
      </c>
      <c r="P158" s="37" t="s">
        <v>1356</v>
      </c>
      <c r="Q158" s="39">
        <v>20.5</v>
      </c>
      <c r="R158" s="37">
        <f t="shared" si="8"/>
        <v>-6.3888888888888893</v>
      </c>
    </row>
    <row r="159" spans="1:18" x14ac:dyDescent="0.2">
      <c r="A159" s="37">
        <v>3120100801</v>
      </c>
      <c r="B159" s="37" t="s">
        <v>186</v>
      </c>
      <c r="C159" s="38">
        <v>40394</v>
      </c>
      <c r="D159" s="39">
        <v>9</v>
      </c>
      <c r="F159" s="39">
        <f t="shared" si="7"/>
        <v>2.7432000000000003</v>
      </c>
      <c r="G159" s="39">
        <f t="shared" si="4"/>
        <v>45.458506989579675</v>
      </c>
      <c r="H159" s="37"/>
      <c r="N159" s="45">
        <v>27</v>
      </c>
      <c r="O159" s="39">
        <v>29</v>
      </c>
      <c r="P159" s="37" t="s">
        <v>1357</v>
      </c>
      <c r="Q159" s="37">
        <v>18.5</v>
      </c>
      <c r="R159" s="37">
        <f t="shared" si="8"/>
        <v>-7.5</v>
      </c>
    </row>
    <row r="160" spans="1:18" x14ac:dyDescent="0.2">
      <c r="A160" s="37">
        <v>3120100802</v>
      </c>
      <c r="B160" s="37" t="s">
        <v>186</v>
      </c>
      <c r="C160" s="38">
        <v>40401</v>
      </c>
      <c r="D160" s="39">
        <v>9.5</v>
      </c>
      <c r="F160" s="39">
        <f t="shared" si="7"/>
        <v>2.8956</v>
      </c>
      <c r="G160" s="39">
        <f t="shared" si="4"/>
        <v>44.679398331074999</v>
      </c>
      <c r="N160" s="45">
        <v>26</v>
      </c>
      <c r="O160" s="39">
        <v>28</v>
      </c>
      <c r="P160" s="37" t="s">
        <v>403</v>
      </c>
      <c r="Q160" s="37">
        <v>20.100000000000001</v>
      </c>
      <c r="R160" s="37">
        <f t="shared" si="8"/>
        <v>-6.6111111111111107</v>
      </c>
    </row>
    <row r="161" spans="1:18" x14ac:dyDescent="0.2">
      <c r="A161" s="37">
        <v>3120100803</v>
      </c>
      <c r="B161" s="37" t="s">
        <v>186</v>
      </c>
      <c r="C161" s="38">
        <v>40408</v>
      </c>
      <c r="D161" s="39">
        <v>10</v>
      </c>
      <c r="F161" s="39">
        <f t="shared" si="7"/>
        <v>3.048</v>
      </c>
      <c r="G161" s="39">
        <f t="shared" si="4"/>
        <v>43.940261958950401</v>
      </c>
      <c r="N161" s="45">
        <v>21.5</v>
      </c>
      <c r="O161" s="39">
        <v>23</v>
      </c>
      <c r="P161" s="37" t="s">
        <v>1358</v>
      </c>
      <c r="Q161" s="37">
        <v>23.8</v>
      </c>
      <c r="R161" s="37">
        <f t="shared" si="8"/>
        <v>-4.5555555555555554</v>
      </c>
    </row>
    <row r="162" spans="1:18" x14ac:dyDescent="0.2">
      <c r="A162" s="37">
        <v>3120100804</v>
      </c>
      <c r="B162" s="37" t="s">
        <v>186</v>
      </c>
      <c r="C162" s="38">
        <v>40414</v>
      </c>
      <c r="D162" s="39">
        <v>10</v>
      </c>
      <c r="F162" s="39">
        <f t="shared" si="7"/>
        <v>3.048</v>
      </c>
      <c r="G162" s="39">
        <f t="shared" si="4"/>
        <v>43.940261958950401</v>
      </c>
      <c r="I162" s="46">
        <v>3.5</v>
      </c>
      <c r="K162" s="45">
        <f>(9.81*(LN(I162)))+30.6</f>
        <v>42.889604720939559</v>
      </c>
      <c r="N162" s="45">
        <v>22</v>
      </c>
      <c r="O162" s="39">
        <v>22.89</v>
      </c>
      <c r="P162" s="37" t="s">
        <v>1359</v>
      </c>
      <c r="Q162" s="37">
        <v>21</v>
      </c>
      <c r="R162" s="37">
        <f t="shared" si="8"/>
        <v>-6.1111111111111107</v>
      </c>
    </row>
    <row r="163" spans="1:18" x14ac:dyDescent="0.2">
      <c r="A163" s="37">
        <v>3120100805</v>
      </c>
      <c r="B163" s="37" t="s">
        <v>186</v>
      </c>
      <c r="C163" s="38">
        <v>40421</v>
      </c>
      <c r="D163" s="39">
        <v>11</v>
      </c>
      <c r="F163" s="39">
        <f t="shared" si="7"/>
        <v>3.3528000000000002</v>
      </c>
      <c r="G163" s="39">
        <f t="shared" si="4"/>
        <v>42.566842267970074</v>
      </c>
      <c r="N163" s="45">
        <v>25.5</v>
      </c>
      <c r="O163" s="39">
        <v>28</v>
      </c>
      <c r="P163" s="37" t="s">
        <v>1360</v>
      </c>
      <c r="Q163" s="37">
        <v>26.7</v>
      </c>
      <c r="R163" s="37">
        <f t="shared" si="8"/>
        <v>-2.9444444444444446</v>
      </c>
    </row>
    <row r="164" spans="1:18" x14ac:dyDescent="0.2">
      <c r="A164" s="37">
        <v>3120100901</v>
      </c>
      <c r="B164" s="37" t="s">
        <v>186</v>
      </c>
      <c r="C164" s="38">
        <v>40432</v>
      </c>
      <c r="D164" s="39">
        <v>10</v>
      </c>
      <c r="F164" s="39">
        <f t="shared" si="7"/>
        <v>3.048</v>
      </c>
      <c r="G164" s="39">
        <f t="shared" si="4"/>
        <v>43.940261958950401</v>
      </c>
      <c r="N164" s="45">
        <v>16</v>
      </c>
      <c r="O164" s="39">
        <v>14</v>
      </c>
      <c r="P164" s="37" t="s">
        <v>1362</v>
      </c>
      <c r="Q164" s="37">
        <v>22</v>
      </c>
      <c r="R164" s="37">
        <f t="shared" si="8"/>
        <v>-5.5555555555555554</v>
      </c>
    </row>
    <row r="165" spans="1:18" x14ac:dyDescent="0.2">
      <c r="A165" s="37">
        <v>3120100902</v>
      </c>
      <c r="B165" s="37" t="s">
        <v>186</v>
      </c>
      <c r="C165" s="38">
        <v>40441</v>
      </c>
      <c r="D165" s="39">
        <v>14</v>
      </c>
      <c r="E165" s="39">
        <f>AVERAGE(D150:D163)</f>
        <v>12.071428571428571</v>
      </c>
      <c r="F165" s="39">
        <f t="shared" si="7"/>
        <v>4.2671999999999999</v>
      </c>
      <c r="G165" s="39">
        <f t="shared" si="4"/>
        <v>39.091697029238723</v>
      </c>
      <c r="H165" s="39">
        <f>AVERAGE(G150:G163)</f>
        <v>41.501653993970123</v>
      </c>
      <c r="J165" s="39">
        <f>AVERAGE(I150:I163)</f>
        <v>2.65</v>
      </c>
      <c r="L165" s="39">
        <f>AVERAGE(K150:K163)</f>
        <v>39.56875522197096</v>
      </c>
      <c r="M165" s="45">
        <f>AVERAGE(L165,H165)</f>
        <v>40.535204607970542</v>
      </c>
      <c r="N165" s="45">
        <v>15.5</v>
      </c>
      <c r="O165" s="39">
        <v>15</v>
      </c>
      <c r="P165" s="37" t="s">
        <v>1361</v>
      </c>
      <c r="Q165" s="37">
        <v>23.5</v>
      </c>
      <c r="R165" s="37">
        <f t="shared" si="8"/>
        <v>-4.7222222222222223</v>
      </c>
    </row>
    <row r="166" spans="1:18" x14ac:dyDescent="0.2">
      <c r="A166" s="37">
        <v>3120110601</v>
      </c>
      <c r="B166" s="37" t="s">
        <v>186</v>
      </c>
      <c r="C166" s="38">
        <v>40700</v>
      </c>
      <c r="D166" s="39">
        <v>15</v>
      </c>
      <c r="F166" s="39">
        <f t="shared" ref="F166:F217" si="9">D166*0.3048</f>
        <v>4.5720000000000001</v>
      </c>
      <c r="G166" s="39">
        <f t="shared" ref="G166:G217" si="10" xml:space="preserve"> 60-(14.41*(LN(F166)))</f>
        <v>38.097509751111744</v>
      </c>
      <c r="I166" s="82">
        <v>1.45</v>
      </c>
      <c r="K166" s="45">
        <f>(9.81*(LN(I166)))+30.6</f>
        <v>34.24503848860266</v>
      </c>
      <c r="N166" s="45">
        <v>20</v>
      </c>
      <c r="O166" s="39">
        <v>25.555555555555557</v>
      </c>
      <c r="P166" s="48" t="s">
        <v>1598</v>
      </c>
      <c r="Q166" s="37">
        <v>24.5</v>
      </c>
      <c r="R166" s="37">
        <f t="shared" si="8"/>
        <v>-4.166666666666667</v>
      </c>
    </row>
    <row r="167" spans="1:18" x14ac:dyDescent="0.2">
      <c r="A167" s="37">
        <v>3120110602</v>
      </c>
      <c r="B167" s="37" t="s">
        <v>186</v>
      </c>
      <c r="C167" s="38">
        <v>40708</v>
      </c>
      <c r="D167" s="39">
        <v>15</v>
      </c>
      <c r="F167" s="39">
        <f t="shared" si="9"/>
        <v>4.5720000000000001</v>
      </c>
      <c r="G167" s="39">
        <f t="shared" si="10"/>
        <v>38.097509751111744</v>
      </c>
      <c r="I167" s="53"/>
      <c r="N167" s="45">
        <v>19</v>
      </c>
      <c r="O167" s="39">
        <v>20.5</v>
      </c>
      <c r="P167" s="48" t="s">
        <v>1599</v>
      </c>
      <c r="Q167" s="37">
        <v>24.3</v>
      </c>
      <c r="R167" s="37">
        <f t="shared" si="8"/>
        <v>-4.2777777777777777</v>
      </c>
    </row>
    <row r="168" spans="1:18" x14ac:dyDescent="0.2">
      <c r="A168" s="37">
        <v>3120110603</v>
      </c>
      <c r="B168" s="37" t="s">
        <v>186</v>
      </c>
      <c r="C168" s="38">
        <v>40715</v>
      </c>
      <c r="D168" s="39">
        <v>15</v>
      </c>
      <c r="F168" s="39">
        <f t="shared" si="9"/>
        <v>4.5720000000000001</v>
      </c>
      <c r="G168" s="39">
        <f t="shared" si="10"/>
        <v>38.097509751111744</v>
      </c>
      <c r="I168" s="82">
        <v>2.21</v>
      </c>
      <c r="K168" s="45">
        <f>(9.81*(LN(I168)))+30.6</f>
        <v>38.379256577345984</v>
      </c>
      <c r="N168" s="45">
        <v>21.2</v>
      </c>
      <c r="O168" s="37">
        <v>18.5</v>
      </c>
      <c r="P168" s="48" t="s">
        <v>1600</v>
      </c>
      <c r="Q168" s="37">
        <v>22.9</v>
      </c>
      <c r="R168" s="37">
        <f t="shared" si="8"/>
        <v>-5.0555555555555562</v>
      </c>
    </row>
    <row r="169" spans="1:18" x14ac:dyDescent="0.2">
      <c r="A169" s="37">
        <v>3120110604</v>
      </c>
      <c r="B169" s="37" t="s">
        <v>186</v>
      </c>
      <c r="C169" s="38">
        <v>40723</v>
      </c>
      <c r="D169" s="39">
        <v>15</v>
      </c>
      <c r="F169" s="39">
        <f t="shared" si="9"/>
        <v>4.5720000000000001</v>
      </c>
      <c r="G169" s="39">
        <f t="shared" si="10"/>
        <v>38.097509751111744</v>
      </c>
      <c r="H169" s="37"/>
      <c r="I169" s="53"/>
      <c r="N169" s="45">
        <v>19.8</v>
      </c>
      <c r="O169" s="37">
        <v>20.100000000000001</v>
      </c>
      <c r="P169" s="49" t="s">
        <v>1601</v>
      </c>
      <c r="Q169" s="37">
        <v>25</v>
      </c>
      <c r="R169" s="37">
        <f t="shared" si="8"/>
        <v>-3.8888888888888888</v>
      </c>
    </row>
    <row r="170" spans="1:18" x14ac:dyDescent="0.2">
      <c r="A170" s="37">
        <v>3120110701</v>
      </c>
      <c r="B170" s="37" t="s">
        <v>186</v>
      </c>
      <c r="C170" s="38">
        <v>40729</v>
      </c>
      <c r="D170" s="39">
        <v>14</v>
      </c>
      <c r="F170" s="39">
        <f t="shared" si="9"/>
        <v>4.2671999999999999</v>
      </c>
      <c r="G170" s="39">
        <f t="shared" si="10"/>
        <v>39.091697029238723</v>
      </c>
      <c r="H170" s="37"/>
      <c r="I170" s="82">
        <v>2.41</v>
      </c>
      <c r="K170" s="45">
        <f>(9.81*(LN(I170)))+30.6</f>
        <v>39.229138393000149</v>
      </c>
      <c r="N170" s="45">
        <v>24.2</v>
      </c>
      <c r="O170" s="37">
        <v>23.8</v>
      </c>
      <c r="P170" s="49" t="s">
        <v>1602</v>
      </c>
      <c r="Q170" s="37">
        <v>23</v>
      </c>
      <c r="R170" s="37">
        <f t="shared" si="8"/>
        <v>-5</v>
      </c>
    </row>
    <row r="171" spans="1:18" x14ac:dyDescent="0.2">
      <c r="A171" s="37">
        <v>3120110702</v>
      </c>
      <c r="B171" s="37" t="s">
        <v>186</v>
      </c>
      <c r="C171" s="38">
        <v>40737</v>
      </c>
      <c r="D171" s="39">
        <v>14</v>
      </c>
      <c r="F171" s="39">
        <f t="shared" si="9"/>
        <v>4.2671999999999999</v>
      </c>
      <c r="G171" s="39">
        <f t="shared" si="10"/>
        <v>39.091697029238723</v>
      </c>
      <c r="H171" s="37"/>
      <c r="I171" s="53"/>
      <c r="N171" s="45">
        <v>23.9</v>
      </c>
      <c r="O171" s="37">
        <v>21</v>
      </c>
      <c r="P171" s="49" t="s">
        <v>1603</v>
      </c>
    </row>
    <row r="172" spans="1:18" x14ac:dyDescent="0.2">
      <c r="A172" s="37">
        <v>3120110703</v>
      </c>
      <c r="B172" s="37" t="s">
        <v>186</v>
      </c>
      <c r="C172" s="38">
        <v>40744</v>
      </c>
      <c r="D172" s="39">
        <v>10.5</v>
      </c>
      <c r="F172" s="39">
        <f t="shared" si="9"/>
        <v>3.2004000000000001</v>
      </c>
      <c r="G172" s="39">
        <f t="shared" si="10"/>
        <v>43.237195693268887</v>
      </c>
      <c r="H172" s="37"/>
      <c r="I172" s="82"/>
      <c r="N172" s="45">
        <v>22.6</v>
      </c>
      <c r="O172" s="37">
        <v>26.7</v>
      </c>
      <c r="P172" s="49" t="s">
        <v>1604</v>
      </c>
    </row>
    <row r="173" spans="1:18" x14ac:dyDescent="0.2">
      <c r="A173" s="37">
        <v>3120110704</v>
      </c>
      <c r="B173" s="37" t="s">
        <v>186</v>
      </c>
      <c r="C173" s="38">
        <v>40751</v>
      </c>
      <c r="D173" s="39">
        <v>10</v>
      </c>
      <c r="F173" s="39">
        <f t="shared" si="9"/>
        <v>3.048</v>
      </c>
      <c r="G173" s="39">
        <f t="shared" si="10"/>
        <v>43.940261958950401</v>
      </c>
      <c r="H173" s="37"/>
      <c r="I173" s="52"/>
      <c r="N173" s="45">
        <v>24.4</v>
      </c>
      <c r="O173" s="37">
        <v>22</v>
      </c>
      <c r="P173" s="49" t="s">
        <v>1605</v>
      </c>
    </row>
    <row r="174" spans="1:18" x14ac:dyDescent="0.2">
      <c r="A174" s="37">
        <v>3120110801</v>
      </c>
      <c r="B174" s="37" t="s">
        <v>186</v>
      </c>
      <c r="C174" s="38">
        <v>40759</v>
      </c>
      <c r="D174" s="39">
        <v>8.5</v>
      </c>
      <c r="F174" s="39">
        <f t="shared" si="9"/>
        <v>2.5908000000000002</v>
      </c>
      <c r="G174" s="39">
        <f t="shared" si="10"/>
        <v>46.28215973301333</v>
      </c>
      <c r="H174" s="37"/>
      <c r="I174" s="83">
        <v>5.83</v>
      </c>
      <c r="K174" s="45">
        <f>(9.81*(LN(I174)))+30.6</f>
        <v>47.895196773555156</v>
      </c>
      <c r="N174" s="45">
        <v>24.9</v>
      </c>
      <c r="O174" s="37">
        <v>23.5</v>
      </c>
      <c r="P174" s="49" t="s">
        <v>1606</v>
      </c>
    </row>
    <row r="175" spans="1:18" x14ac:dyDescent="0.2">
      <c r="A175" s="37">
        <v>3120110802</v>
      </c>
      <c r="B175" s="37" t="s">
        <v>186</v>
      </c>
      <c r="C175" s="38">
        <v>40766</v>
      </c>
      <c r="D175" s="39">
        <v>9</v>
      </c>
      <c r="F175" s="39">
        <f t="shared" si="9"/>
        <v>2.7432000000000003</v>
      </c>
      <c r="G175" s="39">
        <f t="shared" si="10"/>
        <v>45.458506989579675</v>
      </c>
      <c r="H175" s="37"/>
      <c r="I175" s="53"/>
      <c r="N175" s="45">
        <v>22.3</v>
      </c>
      <c r="O175" s="37">
        <v>24.5</v>
      </c>
      <c r="P175" s="49" t="s">
        <v>1607</v>
      </c>
    </row>
    <row r="176" spans="1:18" x14ac:dyDescent="0.2">
      <c r="A176" s="37">
        <v>3120110803</v>
      </c>
      <c r="B176" s="37" t="s">
        <v>186</v>
      </c>
      <c r="C176" s="38">
        <v>40773</v>
      </c>
      <c r="D176" s="39">
        <v>10</v>
      </c>
      <c r="F176" s="39">
        <f t="shared" si="9"/>
        <v>3.048</v>
      </c>
      <c r="G176" s="39">
        <f t="shared" si="10"/>
        <v>43.940261958950401</v>
      </c>
      <c r="I176" s="83">
        <v>5.0599999999999996</v>
      </c>
      <c r="K176" s="45">
        <f>(9.81*(LN(I176)))+30.6</f>
        <v>46.505605201166858</v>
      </c>
      <c r="N176" s="45">
        <v>23.6</v>
      </c>
      <c r="O176" s="37">
        <v>24.3</v>
      </c>
      <c r="P176" s="49" t="s">
        <v>1608</v>
      </c>
    </row>
    <row r="177" spans="1:16" x14ac:dyDescent="0.2">
      <c r="A177" s="37">
        <v>3120110804</v>
      </c>
      <c r="B177" s="37" t="s">
        <v>186</v>
      </c>
      <c r="C177" s="38">
        <v>40781</v>
      </c>
      <c r="D177" s="39">
        <v>9.5</v>
      </c>
      <c r="F177" s="39">
        <f t="shared" si="9"/>
        <v>2.8956</v>
      </c>
      <c r="G177" s="39">
        <f t="shared" si="10"/>
        <v>44.679398331074999</v>
      </c>
      <c r="I177" s="53"/>
      <c r="N177" s="45">
        <v>21.4</v>
      </c>
      <c r="O177" s="37">
        <v>22.9</v>
      </c>
      <c r="P177" s="49" t="s">
        <v>1609</v>
      </c>
    </row>
    <row r="178" spans="1:16" x14ac:dyDescent="0.2">
      <c r="A178" s="37">
        <v>3120110901</v>
      </c>
      <c r="B178" s="37" t="s">
        <v>186</v>
      </c>
      <c r="C178" s="38">
        <v>40787</v>
      </c>
      <c r="D178" s="39">
        <v>9</v>
      </c>
      <c r="F178" s="39">
        <f t="shared" si="9"/>
        <v>2.7432000000000003</v>
      </c>
      <c r="G178" s="39">
        <f t="shared" si="10"/>
        <v>45.458506989579675</v>
      </c>
      <c r="I178" s="82">
        <v>5.3</v>
      </c>
      <c r="K178" s="45">
        <f>(9.81*(LN(I178)))+30.6</f>
        <v>46.960203909674732</v>
      </c>
      <c r="N178" s="45">
        <v>22.2</v>
      </c>
      <c r="O178" s="37">
        <v>25</v>
      </c>
      <c r="P178" s="49" t="s">
        <v>1610</v>
      </c>
    </row>
    <row r="179" spans="1:16" x14ac:dyDescent="0.2">
      <c r="A179" s="37">
        <v>3120110902</v>
      </c>
      <c r="B179" s="37" t="s">
        <v>186</v>
      </c>
      <c r="C179" s="38">
        <v>40794</v>
      </c>
      <c r="D179" s="39">
        <v>10</v>
      </c>
      <c r="E179" s="39">
        <f>AVERAGE(D166:D177)</f>
        <v>12.125</v>
      </c>
      <c r="F179" s="39">
        <f t="shared" si="9"/>
        <v>3.048</v>
      </c>
      <c r="G179" s="39">
        <f t="shared" si="10"/>
        <v>43.940261958950401</v>
      </c>
      <c r="H179" s="39">
        <f>AVERAGE(G166:G177)</f>
        <v>41.509268143980172</v>
      </c>
      <c r="I179" s="53"/>
      <c r="J179" s="39">
        <f>AVERAGE(I166:I177)</f>
        <v>3.3920000000000003</v>
      </c>
      <c r="L179" s="39">
        <f>AVERAGE(K166:K177)</f>
        <v>41.250847086734169</v>
      </c>
      <c r="M179" s="45">
        <f>AVERAGE(L179,H179)</f>
        <v>41.380057615357174</v>
      </c>
      <c r="N179" s="45">
        <v>19</v>
      </c>
      <c r="O179" s="37">
        <v>23</v>
      </c>
      <c r="P179" s="49" t="s">
        <v>1611</v>
      </c>
    </row>
    <row r="180" spans="1:16" x14ac:dyDescent="0.2">
      <c r="A180" s="37">
        <v>3120120601</v>
      </c>
      <c r="B180" s="37" t="s">
        <v>186</v>
      </c>
      <c r="C180" s="38">
        <v>41066</v>
      </c>
      <c r="D180" s="39">
        <v>14</v>
      </c>
      <c r="F180" s="39">
        <f t="shared" si="9"/>
        <v>4.2671999999999999</v>
      </c>
      <c r="G180" s="39">
        <f t="shared" si="10"/>
        <v>39.091697029238723</v>
      </c>
      <c r="I180" s="53">
        <v>2.0099999999999998</v>
      </c>
      <c r="K180" s="45">
        <f>(9.81*(LN(I180)))+30.6</f>
        <v>37.448701623516357</v>
      </c>
      <c r="N180" s="45">
        <v>18</v>
      </c>
      <c r="O180" s="39">
        <v>22.7</v>
      </c>
      <c r="P180" s="37" t="s">
        <v>1918</v>
      </c>
    </row>
    <row r="181" spans="1:16" x14ac:dyDescent="0.2">
      <c r="A181" s="37">
        <v>3120120602</v>
      </c>
      <c r="B181" s="37" t="s">
        <v>186</v>
      </c>
      <c r="C181" s="38">
        <v>41073</v>
      </c>
      <c r="D181" s="63">
        <v>14</v>
      </c>
      <c r="F181" s="39">
        <f t="shared" si="9"/>
        <v>4.2671999999999999</v>
      </c>
      <c r="G181" s="39">
        <f t="shared" si="10"/>
        <v>39.091697029238723</v>
      </c>
      <c r="N181" s="45">
        <v>21.5</v>
      </c>
      <c r="O181" s="39">
        <v>19</v>
      </c>
      <c r="P181" s="36" t="s">
        <v>1919</v>
      </c>
    </row>
    <row r="182" spans="1:16" x14ac:dyDescent="0.2">
      <c r="A182" s="37">
        <v>3120120603</v>
      </c>
      <c r="B182" s="37" t="s">
        <v>186</v>
      </c>
      <c r="C182" s="38">
        <v>41090</v>
      </c>
      <c r="D182" s="63">
        <v>15</v>
      </c>
      <c r="F182" s="39">
        <f t="shared" si="9"/>
        <v>4.5720000000000001</v>
      </c>
      <c r="G182" s="39">
        <f t="shared" si="10"/>
        <v>38.097509751111744</v>
      </c>
      <c r="I182" s="45">
        <v>1.36</v>
      </c>
      <c r="K182" s="45">
        <f>(9.81*(LN(I182)))+30.6</f>
        <v>33.616424904527499</v>
      </c>
      <c r="N182" s="45">
        <v>24.9</v>
      </c>
      <c r="O182" s="39">
        <v>28</v>
      </c>
      <c r="P182" s="36" t="s">
        <v>1920</v>
      </c>
    </row>
    <row r="183" spans="1:16" x14ac:dyDescent="0.2">
      <c r="A183" s="37">
        <v>3120120701</v>
      </c>
      <c r="B183" s="37" t="s">
        <v>186</v>
      </c>
      <c r="C183" s="38">
        <v>41096</v>
      </c>
      <c r="D183" s="63">
        <v>14</v>
      </c>
      <c r="F183" s="39">
        <f t="shared" si="9"/>
        <v>4.2671999999999999</v>
      </c>
      <c r="G183" s="39">
        <f t="shared" si="10"/>
        <v>39.091697029238723</v>
      </c>
      <c r="N183" s="45">
        <v>27.8</v>
      </c>
      <c r="O183" s="39">
        <v>29</v>
      </c>
      <c r="P183" s="36" t="s">
        <v>1921</v>
      </c>
    </row>
    <row r="184" spans="1:16" x14ac:dyDescent="0.2">
      <c r="A184" s="37">
        <v>3120120702</v>
      </c>
      <c r="B184" s="37" t="s">
        <v>186</v>
      </c>
      <c r="C184" s="38">
        <v>41103</v>
      </c>
      <c r="D184" s="63">
        <v>12</v>
      </c>
      <c r="F184" s="39">
        <f t="shared" si="9"/>
        <v>3.6576000000000004</v>
      </c>
      <c r="G184" s="39">
        <f t="shared" si="10"/>
        <v>41.313008325549511</v>
      </c>
      <c r="I184" s="45">
        <v>3.16</v>
      </c>
      <c r="K184" s="45">
        <f>(9.81*(LN(I184)))+30.6</f>
        <v>41.887111590744432</v>
      </c>
      <c r="N184" s="45">
        <v>26.8</v>
      </c>
      <c r="O184" s="39">
        <v>30.3</v>
      </c>
      <c r="P184" s="36" t="s">
        <v>1922</v>
      </c>
    </row>
    <row r="185" spans="1:16" x14ac:dyDescent="0.2">
      <c r="A185" s="37">
        <v>3120120703</v>
      </c>
      <c r="B185" s="37" t="s">
        <v>186</v>
      </c>
      <c r="C185" s="38">
        <v>41109</v>
      </c>
      <c r="D185" s="63">
        <v>7</v>
      </c>
      <c r="F185" s="39">
        <f t="shared" si="9"/>
        <v>2.1335999999999999</v>
      </c>
      <c r="G185" s="39">
        <f t="shared" si="10"/>
        <v>49.079947901107531</v>
      </c>
      <c r="N185" s="45">
        <v>25.5</v>
      </c>
      <c r="O185" s="39">
        <v>24</v>
      </c>
      <c r="P185" s="36" t="s">
        <v>1923</v>
      </c>
    </row>
    <row r="186" spans="1:16" x14ac:dyDescent="0.2">
      <c r="A186" s="37">
        <v>3120120704</v>
      </c>
      <c r="B186" s="37" t="s">
        <v>186</v>
      </c>
      <c r="C186" s="38">
        <v>41115</v>
      </c>
      <c r="D186" s="63">
        <v>8</v>
      </c>
      <c r="F186" s="39">
        <f t="shared" si="9"/>
        <v>2.4384000000000001</v>
      </c>
      <c r="G186" s="39">
        <f t="shared" si="10"/>
        <v>47.155760533388161</v>
      </c>
      <c r="I186" s="45">
        <v>3.75</v>
      </c>
      <c r="K186" s="45">
        <f>(9.81*(LN(I186)))+30.6</f>
        <v>43.566424790226556</v>
      </c>
      <c r="N186" s="45">
        <v>25.5</v>
      </c>
      <c r="O186" s="39">
        <v>23</v>
      </c>
      <c r="P186" s="36" t="s">
        <v>1924</v>
      </c>
    </row>
    <row r="187" spans="1:16" x14ac:dyDescent="0.2">
      <c r="A187" s="37">
        <v>3120120801</v>
      </c>
      <c r="B187" s="37" t="s">
        <v>186</v>
      </c>
      <c r="C187" s="38">
        <v>41122</v>
      </c>
      <c r="D187" s="39">
        <v>8.5</v>
      </c>
      <c r="F187" s="39">
        <f t="shared" si="9"/>
        <v>2.5908000000000002</v>
      </c>
      <c r="G187" s="39">
        <f t="shared" si="10"/>
        <v>46.28215973301333</v>
      </c>
      <c r="N187" s="45">
        <v>24.2</v>
      </c>
      <c r="O187" s="39">
        <v>26.8</v>
      </c>
      <c r="P187" s="36" t="s">
        <v>1925</v>
      </c>
    </row>
    <row r="188" spans="1:16" x14ac:dyDescent="0.2">
      <c r="A188" s="37">
        <v>3120120802</v>
      </c>
      <c r="B188" s="37" t="s">
        <v>186</v>
      </c>
      <c r="C188" s="38">
        <v>41129</v>
      </c>
      <c r="D188" s="39">
        <v>9</v>
      </c>
      <c r="F188" s="39">
        <f t="shared" si="9"/>
        <v>2.7432000000000003</v>
      </c>
      <c r="G188" s="39">
        <f t="shared" si="10"/>
        <v>45.458506989579675</v>
      </c>
      <c r="I188" s="45">
        <v>2.4700000000000002</v>
      </c>
      <c r="K188" s="45">
        <f>(9.81*(LN(I188)))+30.6</f>
        <v>39.470380057777284</v>
      </c>
      <c r="N188" s="45">
        <v>23.1</v>
      </c>
      <c r="O188" s="39">
        <v>21.5</v>
      </c>
      <c r="P188" s="36" t="s">
        <v>1926</v>
      </c>
    </row>
    <row r="189" spans="1:16" x14ac:dyDescent="0.2">
      <c r="A189" s="37">
        <v>3120120803</v>
      </c>
      <c r="B189" s="37" t="s">
        <v>186</v>
      </c>
      <c r="C189" s="38">
        <v>41136</v>
      </c>
      <c r="D189" s="39">
        <v>10</v>
      </c>
      <c r="F189" s="39">
        <f t="shared" si="9"/>
        <v>3.048</v>
      </c>
      <c r="G189" s="39">
        <f t="shared" si="10"/>
        <v>43.940261958950401</v>
      </c>
      <c r="N189" s="45">
        <v>21.7</v>
      </c>
      <c r="O189" s="39">
        <v>22.5</v>
      </c>
      <c r="P189" s="36" t="s">
        <v>1927</v>
      </c>
    </row>
    <row r="190" spans="1:16" x14ac:dyDescent="0.2">
      <c r="A190" s="37">
        <v>3120120804</v>
      </c>
      <c r="B190" s="37" t="s">
        <v>186</v>
      </c>
      <c r="C190" s="38">
        <v>41143</v>
      </c>
      <c r="D190" s="39">
        <v>11.5</v>
      </c>
      <c r="F190" s="39">
        <f t="shared" si="9"/>
        <v>3.5052000000000003</v>
      </c>
      <c r="G190" s="39">
        <f t="shared" si="10"/>
        <v>41.926292369324358</v>
      </c>
      <c r="I190" s="45">
        <v>1.7</v>
      </c>
      <c r="K190" s="45">
        <f>(9.81*(LN(I190)))+30.6</f>
        <v>35.805463142919891</v>
      </c>
      <c r="N190" s="45">
        <v>21.1</v>
      </c>
      <c r="O190" s="39">
        <v>24</v>
      </c>
      <c r="P190" s="49" t="s">
        <v>2029</v>
      </c>
    </row>
    <row r="191" spans="1:16" s="40" customFormat="1" x14ac:dyDescent="0.2">
      <c r="A191" s="40">
        <v>3120120805</v>
      </c>
      <c r="B191" s="40" t="s">
        <v>186</v>
      </c>
      <c r="C191" s="41">
        <v>41151</v>
      </c>
      <c r="D191" s="42">
        <v>12</v>
      </c>
      <c r="E191" s="42">
        <f>AVERAGE(D180:D191)</f>
        <v>11.25</v>
      </c>
      <c r="F191" s="42">
        <f t="shared" si="9"/>
        <v>3.6576000000000004</v>
      </c>
      <c r="G191" s="42">
        <f t="shared" si="10"/>
        <v>41.313008325549511</v>
      </c>
      <c r="H191" s="42">
        <f>AVERAGE(G180:G191)</f>
        <v>42.653462247940858</v>
      </c>
      <c r="I191" s="44"/>
      <c r="J191" s="42">
        <f>AVERAGE(I180:I191)</f>
        <v>2.4083333333333337</v>
      </c>
      <c r="K191" s="44"/>
      <c r="L191" s="44">
        <f>AVERAGE(K180:K191)</f>
        <v>38.632417684952003</v>
      </c>
      <c r="M191" s="44">
        <f>AVERAGE(L191,H191)</f>
        <v>40.642939966446434</v>
      </c>
      <c r="N191" s="44"/>
      <c r="O191" s="42">
        <v>25.5</v>
      </c>
      <c r="P191" s="336" t="s">
        <v>1928</v>
      </c>
    </row>
    <row r="192" spans="1:16" x14ac:dyDescent="0.2">
      <c r="A192" s="113">
        <f>IF(MONTH(C192)=MONTH(C191),(A191+1),(31*100000000+(YEAR(C192)*10000)+(MONTH(C192)*100)+1))</f>
        <v>3120130601</v>
      </c>
      <c r="B192" s="37" t="s">
        <v>186</v>
      </c>
      <c r="C192" s="38">
        <v>41432</v>
      </c>
      <c r="D192" s="39">
        <v>15</v>
      </c>
      <c r="F192" s="39">
        <f t="shared" si="9"/>
        <v>4.5720000000000001</v>
      </c>
      <c r="G192" s="39">
        <f t="shared" si="10"/>
        <v>38.097509751111744</v>
      </c>
      <c r="I192" s="325">
        <v>0.73146171736557608</v>
      </c>
      <c r="K192" s="45">
        <f>(9.81*(LN(I192)))+30.6</f>
        <v>27.532311031721591</v>
      </c>
      <c r="N192" s="45">
        <v>17</v>
      </c>
      <c r="O192" s="39">
        <v>20</v>
      </c>
      <c r="P192" s="48" t="s">
        <v>2170</v>
      </c>
    </row>
    <row r="193" spans="1:16" x14ac:dyDescent="0.2">
      <c r="A193" s="113">
        <f t="shared" ref="A193:A204" si="11">IF(MONTH(C193)=MONTH(C192),(A192+1),(31*100000000+(YEAR(C193)*10000)+(MONTH(C193)*100)+1))</f>
        <v>3120130602</v>
      </c>
      <c r="B193" s="37" t="s">
        <v>186</v>
      </c>
      <c r="C193" s="38">
        <v>41438</v>
      </c>
      <c r="D193" s="39">
        <v>14</v>
      </c>
      <c r="F193" s="39">
        <f t="shared" si="9"/>
        <v>4.2671999999999999</v>
      </c>
      <c r="G193" s="39">
        <f t="shared" si="10"/>
        <v>39.091697029238723</v>
      </c>
      <c r="I193" s="83"/>
      <c r="N193" s="45">
        <v>21</v>
      </c>
      <c r="O193" s="39">
        <v>23</v>
      </c>
      <c r="P193" s="48" t="s">
        <v>2171</v>
      </c>
    </row>
    <row r="194" spans="1:16" x14ac:dyDescent="0.2">
      <c r="A194" s="113">
        <f t="shared" si="11"/>
        <v>3120130603</v>
      </c>
      <c r="B194" s="37" t="s">
        <v>186</v>
      </c>
      <c r="C194" s="38">
        <v>41445</v>
      </c>
      <c r="D194" s="39">
        <v>14.5</v>
      </c>
      <c r="F194" s="39">
        <f t="shared" si="9"/>
        <v>4.4196</v>
      </c>
      <c r="G194" s="39">
        <f t="shared" si="10"/>
        <v>38.586031110758313</v>
      </c>
      <c r="I194" s="377">
        <v>1.6428862382099847</v>
      </c>
      <c r="K194" s="45">
        <f>(9.81*(LN(I194)))+30.6</f>
        <v>35.470219590407758</v>
      </c>
      <c r="N194" s="45">
        <v>21.5</v>
      </c>
      <c r="O194" s="39">
        <v>24</v>
      </c>
      <c r="P194" s="48" t="s">
        <v>2172</v>
      </c>
    </row>
    <row r="195" spans="1:16" x14ac:dyDescent="0.2">
      <c r="A195" s="113">
        <f t="shared" si="11"/>
        <v>3120130604</v>
      </c>
      <c r="B195" s="37" t="s">
        <v>186</v>
      </c>
      <c r="C195" s="38">
        <v>41451</v>
      </c>
      <c r="D195" s="39">
        <v>15</v>
      </c>
      <c r="F195" s="39">
        <f t="shared" si="9"/>
        <v>4.5720000000000001</v>
      </c>
      <c r="G195" s="39">
        <f t="shared" si="10"/>
        <v>38.097509751111744</v>
      </c>
      <c r="I195" s="53"/>
      <c r="N195" s="45">
        <v>23</v>
      </c>
      <c r="O195" s="39">
        <v>27</v>
      </c>
      <c r="P195" s="48" t="s">
        <v>2173</v>
      </c>
    </row>
    <row r="196" spans="1:16" x14ac:dyDescent="0.2">
      <c r="A196" s="113">
        <f t="shared" si="11"/>
        <v>3120130701</v>
      </c>
      <c r="B196" s="37" t="s">
        <v>186</v>
      </c>
      <c r="C196" s="38">
        <v>41458</v>
      </c>
      <c r="D196" s="39">
        <v>15</v>
      </c>
      <c r="F196" s="39">
        <f t="shared" si="9"/>
        <v>4.5720000000000001</v>
      </c>
      <c r="G196" s="39">
        <f t="shared" si="10"/>
        <v>38.097509751111744</v>
      </c>
      <c r="I196" s="377">
        <v>1.2132976105508364</v>
      </c>
      <c r="K196" s="45">
        <f>(9.81*(LN(I196)))+30.6</f>
        <v>32.496684536302389</v>
      </c>
      <c r="N196" s="45">
        <v>22.9</v>
      </c>
      <c r="O196" s="39">
        <v>24.6</v>
      </c>
      <c r="P196" s="48" t="s">
        <v>2174</v>
      </c>
    </row>
    <row r="197" spans="1:16" x14ac:dyDescent="0.2">
      <c r="A197" s="113">
        <f t="shared" si="11"/>
        <v>3120130702</v>
      </c>
      <c r="B197" s="37" t="s">
        <v>186</v>
      </c>
      <c r="C197" s="38">
        <v>41466</v>
      </c>
      <c r="D197" s="39">
        <v>15</v>
      </c>
      <c r="F197" s="39">
        <f t="shared" si="9"/>
        <v>4.5720000000000001</v>
      </c>
      <c r="G197" s="39">
        <f t="shared" si="10"/>
        <v>38.097509751111744</v>
      </c>
      <c r="I197" s="53"/>
      <c r="N197" s="45">
        <v>23</v>
      </c>
      <c r="O197" s="39">
        <v>21</v>
      </c>
      <c r="P197" s="48" t="s">
        <v>2175</v>
      </c>
    </row>
    <row r="198" spans="1:16" x14ac:dyDescent="0.2">
      <c r="A198" s="113">
        <f t="shared" si="11"/>
        <v>3120130703</v>
      </c>
      <c r="B198" s="37" t="s">
        <v>186</v>
      </c>
      <c r="C198" s="38">
        <v>41472</v>
      </c>
      <c r="D198" s="39">
        <v>15</v>
      </c>
      <c r="F198" s="39">
        <f t="shared" si="9"/>
        <v>4.5720000000000001</v>
      </c>
      <c r="G198" s="39">
        <f t="shared" si="10"/>
        <v>38.097509751111744</v>
      </c>
      <c r="I198" s="377">
        <v>1.2307133657262073</v>
      </c>
      <c r="K198" s="45">
        <f>(9.81*(LN(I198)))+30.6</f>
        <v>32.636496879060033</v>
      </c>
      <c r="N198" s="45">
        <v>28.5</v>
      </c>
      <c r="O198" s="39">
        <v>30</v>
      </c>
      <c r="P198" s="48" t="s">
        <v>2176</v>
      </c>
    </row>
    <row r="199" spans="1:16" x14ac:dyDescent="0.2">
      <c r="A199" s="113">
        <f t="shared" si="11"/>
        <v>3120130704</v>
      </c>
      <c r="B199" s="37" t="s">
        <v>186</v>
      </c>
      <c r="C199" s="38">
        <v>41479</v>
      </c>
      <c r="D199" s="39">
        <v>13.5</v>
      </c>
      <c r="F199" s="39">
        <f t="shared" si="9"/>
        <v>4.1147999999999998</v>
      </c>
      <c r="G199" s="39">
        <f t="shared" si="10"/>
        <v>39.615754781741025</v>
      </c>
      <c r="I199" s="53"/>
      <c r="N199" s="45">
        <v>21.7</v>
      </c>
      <c r="O199" s="39">
        <v>19</v>
      </c>
      <c r="P199" s="48" t="s">
        <v>2177</v>
      </c>
    </row>
    <row r="200" spans="1:16" x14ac:dyDescent="0.2">
      <c r="A200" s="113">
        <f t="shared" si="11"/>
        <v>3120130705</v>
      </c>
      <c r="B200" s="37" t="s">
        <v>186</v>
      </c>
      <c r="C200" s="38">
        <v>41485</v>
      </c>
      <c r="D200" s="39">
        <v>13.5</v>
      </c>
      <c r="F200" s="39">
        <f t="shared" si="9"/>
        <v>4.1147999999999998</v>
      </c>
      <c r="G200" s="39">
        <f t="shared" si="10"/>
        <v>39.615754781741025</v>
      </c>
      <c r="I200" s="53"/>
      <c r="N200" s="45">
        <v>20.399999999999999</v>
      </c>
      <c r="O200" s="39">
        <v>20</v>
      </c>
      <c r="P200" s="48" t="s">
        <v>2178</v>
      </c>
    </row>
    <row r="201" spans="1:16" x14ac:dyDescent="0.2">
      <c r="A201" s="113">
        <f t="shared" si="11"/>
        <v>3120130801</v>
      </c>
      <c r="B201" s="37" t="s">
        <v>186</v>
      </c>
      <c r="C201" s="38">
        <v>41492</v>
      </c>
      <c r="D201" s="39">
        <v>13</v>
      </c>
      <c r="F201" s="39">
        <f t="shared" si="9"/>
        <v>3.9624000000000001</v>
      </c>
      <c r="G201" s="39">
        <f t="shared" si="10"/>
        <v>40.159592907973853</v>
      </c>
      <c r="I201" s="377">
        <v>2.1305273831203686</v>
      </c>
      <c r="K201" s="45">
        <f>(9.81*(LN(I201)))+30.6</f>
        <v>38.019985253942927</v>
      </c>
      <c r="N201" s="45">
        <v>21.9</v>
      </c>
      <c r="O201" s="39">
        <v>23</v>
      </c>
      <c r="P201" s="48" t="s">
        <v>2179</v>
      </c>
    </row>
    <row r="202" spans="1:16" x14ac:dyDescent="0.2">
      <c r="A202" s="113">
        <f t="shared" si="11"/>
        <v>3120130802</v>
      </c>
      <c r="B202" s="37" t="s">
        <v>186</v>
      </c>
      <c r="C202" s="38">
        <v>41502</v>
      </c>
      <c r="D202" s="39">
        <v>15</v>
      </c>
      <c r="F202" s="39">
        <f t="shared" si="9"/>
        <v>4.5720000000000001</v>
      </c>
      <c r="G202" s="39">
        <f t="shared" si="10"/>
        <v>38.097509751111744</v>
      </c>
      <c r="I202" s="53"/>
      <c r="N202" s="45">
        <v>19.8</v>
      </c>
      <c r="O202" s="39">
        <v>17</v>
      </c>
      <c r="P202" s="48" t="s">
        <v>2180</v>
      </c>
    </row>
    <row r="203" spans="1:16" x14ac:dyDescent="0.2">
      <c r="A203" s="113">
        <f t="shared" si="11"/>
        <v>3120130803</v>
      </c>
      <c r="B203" s="37" t="s">
        <v>186</v>
      </c>
      <c r="C203" s="38">
        <v>41507</v>
      </c>
      <c r="D203" s="39">
        <v>11</v>
      </c>
      <c r="F203" s="39">
        <f t="shared" si="9"/>
        <v>3.3528000000000002</v>
      </c>
      <c r="G203" s="39">
        <f t="shared" si="10"/>
        <v>42.566842267970074</v>
      </c>
      <c r="I203" s="53"/>
      <c r="N203" s="45">
        <v>23.9</v>
      </c>
      <c r="O203" s="39">
        <v>27</v>
      </c>
      <c r="P203" s="48" t="s">
        <v>2181</v>
      </c>
    </row>
    <row r="204" spans="1:16" x14ac:dyDescent="0.2">
      <c r="A204" s="113">
        <f t="shared" si="11"/>
        <v>3120130804</v>
      </c>
      <c r="B204" s="37" t="s">
        <v>186</v>
      </c>
      <c r="C204" s="38">
        <v>41514</v>
      </c>
      <c r="D204" s="39">
        <v>14</v>
      </c>
      <c r="E204" s="39">
        <f>AVERAGE(D192:D204)</f>
        <v>14.115384615384615</v>
      </c>
      <c r="F204" s="39">
        <f t="shared" si="9"/>
        <v>4.2671999999999999</v>
      </c>
      <c r="G204" s="39">
        <f t="shared" si="10"/>
        <v>39.091697029238723</v>
      </c>
      <c r="H204" s="39">
        <f>AVERAGE(G192:G204)</f>
        <v>39.024032955025554</v>
      </c>
      <c r="I204" s="53">
        <v>60</v>
      </c>
      <c r="J204" s="39">
        <f>AVERAGE(I192:I204)</f>
        <v>11.158147719162161</v>
      </c>
      <c r="K204" s="45">
        <f t="shared" ref="K204:K217" si="12">(9.81*(LN(I204)))+30.6</f>
        <v>70.765520155398804</v>
      </c>
      <c r="L204" s="39">
        <f>AVERAGE(K192:K204)</f>
        <v>39.486869574472252</v>
      </c>
      <c r="M204" s="45">
        <f>AVERAGE(L204,H204)</f>
        <v>39.255451264748899</v>
      </c>
      <c r="N204" s="45">
        <v>25.2</v>
      </c>
      <c r="O204" s="39">
        <v>30</v>
      </c>
      <c r="P204" s="48" t="s">
        <v>2182</v>
      </c>
    </row>
    <row r="205" spans="1:16" x14ac:dyDescent="0.2">
      <c r="A205" s="37">
        <v>3120140601</v>
      </c>
      <c r="B205" s="37" t="s">
        <v>186</v>
      </c>
      <c r="C205" s="38">
        <v>41797</v>
      </c>
      <c r="D205" s="39">
        <v>15</v>
      </c>
      <c r="F205" s="39">
        <f t="shared" si="9"/>
        <v>4.5720000000000001</v>
      </c>
      <c r="G205" s="39">
        <f t="shared" si="10"/>
        <v>38.097509751111744</v>
      </c>
      <c r="L205" s="39"/>
      <c r="N205" s="45">
        <v>20</v>
      </c>
      <c r="O205" s="39">
        <v>24</v>
      </c>
      <c r="P205" s="48" t="s">
        <v>2522</v>
      </c>
    </row>
    <row r="206" spans="1:16" x14ac:dyDescent="0.2">
      <c r="A206" s="37">
        <v>3120140602</v>
      </c>
      <c r="B206" s="37" t="s">
        <v>186</v>
      </c>
      <c r="C206" s="38">
        <v>41802</v>
      </c>
      <c r="D206" s="39">
        <v>14.5</v>
      </c>
      <c r="F206" s="39">
        <f t="shared" si="9"/>
        <v>4.4196</v>
      </c>
      <c r="G206" s="39">
        <f t="shared" si="10"/>
        <v>38.586031110758313</v>
      </c>
      <c r="L206" s="39"/>
      <c r="N206" s="45">
        <v>21</v>
      </c>
      <c r="O206" s="39">
        <v>24</v>
      </c>
      <c r="P206" s="48" t="s">
        <v>2523</v>
      </c>
    </row>
    <row r="207" spans="1:16" x14ac:dyDescent="0.2">
      <c r="A207" s="37">
        <v>3120140603</v>
      </c>
      <c r="B207" s="37" t="s">
        <v>186</v>
      </c>
      <c r="C207" s="38">
        <v>41809</v>
      </c>
      <c r="D207" s="39">
        <v>14</v>
      </c>
      <c r="F207" s="39">
        <f t="shared" si="9"/>
        <v>4.2671999999999999</v>
      </c>
      <c r="G207" s="39">
        <f t="shared" si="10"/>
        <v>39.091697029238723</v>
      </c>
      <c r="I207" s="45">
        <v>60</v>
      </c>
      <c r="L207" s="39"/>
      <c r="N207" s="45" t="s">
        <v>2521</v>
      </c>
      <c r="O207" s="39">
        <v>22</v>
      </c>
      <c r="P207" s="48" t="s">
        <v>2524</v>
      </c>
    </row>
    <row r="208" spans="1:16" x14ac:dyDescent="0.2">
      <c r="A208" s="36">
        <v>3120140604</v>
      </c>
      <c r="B208" s="37" t="s">
        <v>186</v>
      </c>
      <c r="C208" s="38">
        <v>41816</v>
      </c>
      <c r="D208" s="39">
        <v>15.5</v>
      </c>
      <c r="F208" s="39">
        <f t="shared" si="9"/>
        <v>4.7244000000000002</v>
      </c>
      <c r="G208" s="39">
        <f t="shared" si="10"/>
        <v>37.625008404232446</v>
      </c>
      <c r="L208" s="39"/>
      <c r="N208" s="45">
        <v>20.5</v>
      </c>
      <c r="O208" s="39">
        <v>17.2</v>
      </c>
      <c r="P208" s="48" t="s">
        <v>1256</v>
      </c>
    </row>
    <row r="209" spans="1:16" x14ac:dyDescent="0.2">
      <c r="A209" s="36">
        <v>3120140701</v>
      </c>
      <c r="B209" s="37" t="s">
        <v>186</v>
      </c>
      <c r="C209" s="38">
        <v>41823</v>
      </c>
      <c r="D209" s="39">
        <v>15.5</v>
      </c>
      <c r="F209" s="39">
        <f t="shared" si="9"/>
        <v>4.7244000000000002</v>
      </c>
      <c r="G209" s="39">
        <f t="shared" si="10"/>
        <v>37.625008404232446</v>
      </c>
      <c r="I209" s="45">
        <v>60</v>
      </c>
      <c r="L209" s="39"/>
      <c r="N209" s="45">
        <v>22.3</v>
      </c>
      <c r="O209" s="39">
        <v>21</v>
      </c>
      <c r="P209" s="48" t="s">
        <v>2525</v>
      </c>
    </row>
    <row r="210" spans="1:16" x14ac:dyDescent="0.2">
      <c r="A210" s="36">
        <v>3120140702</v>
      </c>
      <c r="B210" s="37" t="s">
        <v>186</v>
      </c>
      <c r="C210" s="38">
        <v>41829</v>
      </c>
      <c r="D210" s="39">
        <v>15.5</v>
      </c>
      <c r="F210" s="39">
        <f t="shared" si="9"/>
        <v>4.7244000000000002</v>
      </c>
      <c r="G210" s="39">
        <f t="shared" si="10"/>
        <v>37.625008404232446</v>
      </c>
      <c r="L210" s="39"/>
      <c r="N210" s="45">
        <v>20.7</v>
      </c>
      <c r="O210" s="39">
        <v>24.6</v>
      </c>
      <c r="P210" s="48" t="s">
        <v>2526</v>
      </c>
    </row>
    <row r="211" spans="1:16" x14ac:dyDescent="0.2">
      <c r="A211" s="36">
        <v>3120140703</v>
      </c>
      <c r="B211" s="37" t="s">
        <v>186</v>
      </c>
      <c r="C211" s="38">
        <v>41836</v>
      </c>
      <c r="D211" s="39">
        <v>15</v>
      </c>
      <c r="F211" s="39">
        <f t="shared" si="9"/>
        <v>4.5720000000000001</v>
      </c>
      <c r="G211" s="39">
        <f t="shared" si="10"/>
        <v>38.097509751111744</v>
      </c>
      <c r="I211" s="45">
        <v>60</v>
      </c>
      <c r="L211" s="39"/>
      <c r="N211" s="45">
        <v>20.100000000000001</v>
      </c>
      <c r="O211" s="39">
        <v>21</v>
      </c>
      <c r="P211" s="48" t="s">
        <v>2527</v>
      </c>
    </row>
    <row r="212" spans="1:16" x14ac:dyDescent="0.2">
      <c r="A212" s="36">
        <v>3120140704</v>
      </c>
      <c r="B212" s="37" t="s">
        <v>186</v>
      </c>
      <c r="C212" s="38">
        <v>41844</v>
      </c>
      <c r="D212" s="39">
        <v>15</v>
      </c>
      <c r="F212" s="39">
        <f t="shared" si="9"/>
        <v>4.5720000000000001</v>
      </c>
      <c r="G212" s="39">
        <f t="shared" si="10"/>
        <v>38.097509751111744</v>
      </c>
      <c r="L212" s="39"/>
      <c r="N212" s="45">
        <v>21.7</v>
      </c>
      <c r="O212" s="39">
        <v>15</v>
      </c>
      <c r="P212" s="48" t="s">
        <v>2528</v>
      </c>
    </row>
    <row r="213" spans="1:16" x14ac:dyDescent="0.2">
      <c r="A213" s="36">
        <v>3120140705</v>
      </c>
      <c r="B213" s="37" t="s">
        <v>186</v>
      </c>
      <c r="C213" s="38">
        <v>41851</v>
      </c>
      <c r="D213" s="39">
        <v>14</v>
      </c>
      <c r="F213" s="39">
        <f t="shared" si="9"/>
        <v>4.2671999999999999</v>
      </c>
      <c r="G213" s="39">
        <f t="shared" si="10"/>
        <v>39.091697029238723</v>
      </c>
      <c r="I213" s="45">
        <v>60</v>
      </c>
      <c r="L213" s="39"/>
      <c r="N213" s="45">
        <v>20.5</v>
      </c>
      <c r="O213" s="39">
        <v>18.5</v>
      </c>
      <c r="P213" s="48" t="s">
        <v>2529</v>
      </c>
    </row>
    <row r="214" spans="1:16" x14ac:dyDescent="0.2">
      <c r="A214" s="36">
        <v>3120140801</v>
      </c>
      <c r="B214" s="37" t="s">
        <v>186</v>
      </c>
      <c r="C214" s="38">
        <v>41867</v>
      </c>
      <c r="D214" s="39">
        <v>15</v>
      </c>
      <c r="F214" s="39">
        <f t="shared" si="9"/>
        <v>4.5720000000000001</v>
      </c>
      <c r="G214" s="39">
        <f t="shared" si="10"/>
        <v>38.097509751111744</v>
      </c>
      <c r="L214" s="39"/>
      <c r="N214" s="45">
        <v>23.7</v>
      </c>
      <c r="O214" s="39">
        <v>20</v>
      </c>
      <c r="P214" s="48" t="s">
        <v>2530</v>
      </c>
    </row>
    <row r="215" spans="1:16" x14ac:dyDescent="0.2">
      <c r="A215" s="36">
        <v>3120140802</v>
      </c>
      <c r="B215" s="37" t="s">
        <v>186</v>
      </c>
      <c r="C215" s="38">
        <v>41864</v>
      </c>
      <c r="D215" s="39">
        <v>14.5</v>
      </c>
      <c r="F215" s="39">
        <f t="shared" si="9"/>
        <v>4.4196</v>
      </c>
      <c r="G215" s="39">
        <f t="shared" si="10"/>
        <v>38.586031110758313</v>
      </c>
      <c r="I215" s="45">
        <v>60</v>
      </c>
      <c r="L215" s="39"/>
      <c r="N215" s="45">
        <v>20.399999999999999</v>
      </c>
      <c r="O215" s="39">
        <v>24</v>
      </c>
      <c r="P215" s="48" t="s">
        <v>2531</v>
      </c>
    </row>
    <row r="216" spans="1:16" x14ac:dyDescent="0.2">
      <c r="A216" s="36">
        <v>3120140803</v>
      </c>
      <c r="B216" s="37" t="s">
        <v>186</v>
      </c>
      <c r="C216" s="38">
        <v>41872</v>
      </c>
      <c r="D216" s="39">
        <v>14</v>
      </c>
      <c r="F216" s="39">
        <f t="shared" si="9"/>
        <v>4.2671999999999999</v>
      </c>
      <c r="G216" s="39">
        <f t="shared" si="10"/>
        <v>39.091697029238723</v>
      </c>
      <c r="L216" s="39"/>
      <c r="N216" s="45">
        <v>20.399999999999999</v>
      </c>
      <c r="O216" s="39">
        <v>18.3</v>
      </c>
      <c r="P216" s="48" t="s">
        <v>2532</v>
      </c>
    </row>
    <row r="217" spans="1:16" x14ac:dyDescent="0.2">
      <c r="A217" s="36">
        <v>3120140804</v>
      </c>
      <c r="B217" s="37" t="s">
        <v>186</v>
      </c>
      <c r="C217" s="38">
        <v>41878</v>
      </c>
      <c r="D217" s="39">
        <v>14</v>
      </c>
      <c r="F217" s="39">
        <f t="shared" si="9"/>
        <v>4.2671999999999999</v>
      </c>
      <c r="G217" s="39">
        <f t="shared" si="10"/>
        <v>39.091697029238723</v>
      </c>
      <c r="H217" s="39">
        <f>AVERAGE(G205:G217)</f>
        <v>38.369531888893526</v>
      </c>
      <c r="I217" s="45">
        <v>60</v>
      </c>
      <c r="J217" s="39">
        <v>60</v>
      </c>
      <c r="L217" s="39"/>
      <c r="N217" s="45">
        <v>22.3</v>
      </c>
      <c r="O217" s="39">
        <v>23</v>
      </c>
      <c r="P217" s="48" t="s">
        <v>2532</v>
      </c>
    </row>
    <row r="218" spans="1:16" x14ac:dyDescent="0.2">
      <c r="L218" s="39"/>
    </row>
  </sheetData>
  <phoneticPr fontId="14" type="noConversion"/>
  <pageMargins left="0.75" right="0.75" top="1" bottom="1" header="0.5" footer="0.5"/>
  <pageSetup orientation="portrait" horizontalDpi="200" verticalDpi="200" copies="0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workbookViewId="0">
      <selection activeCell="O3" sqref="O3"/>
    </sheetView>
  </sheetViews>
  <sheetFormatPr defaultRowHeight="12.75" x14ac:dyDescent="0.2"/>
  <sheetData>
    <row r="1" spans="1:21" s="67" customFormat="1" ht="15" x14ac:dyDescent="0.25">
      <c r="A1" s="67" t="s">
        <v>118</v>
      </c>
      <c r="B1" s="67" t="s">
        <v>178</v>
      </c>
      <c r="C1" s="80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8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7" t="s">
        <v>264</v>
      </c>
      <c r="Q1" s="281" t="s">
        <v>294</v>
      </c>
      <c r="R1" s="315" t="s">
        <v>692</v>
      </c>
      <c r="S1" s="272" t="s">
        <v>279</v>
      </c>
      <c r="T1" s="315" t="s">
        <v>643</v>
      </c>
      <c r="U1" s="3"/>
    </row>
    <row r="2" spans="1:21" x14ac:dyDescent="0.2">
      <c r="A2" s="8" t="s">
        <v>57</v>
      </c>
      <c r="B2" s="8" t="s">
        <v>1724</v>
      </c>
      <c r="C2" s="2">
        <v>41087</v>
      </c>
      <c r="D2">
        <v>10.5</v>
      </c>
      <c r="E2">
        <f>D2</f>
        <v>10.5</v>
      </c>
      <c r="F2">
        <f>D2*0.3048</f>
        <v>3.2004000000000001</v>
      </c>
      <c r="G2" s="39">
        <v>39.024032955025554</v>
      </c>
      <c r="H2" s="3">
        <f>G2</f>
        <v>39.024032955025554</v>
      </c>
      <c r="K2" s="39" t="e">
        <v>#VALUE!</v>
      </c>
      <c r="N2">
        <v>24</v>
      </c>
      <c r="O2">
        <v>26.6</v>
      </c>
      <c r="P2" s="8" t="s">
        <v>2220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7"/>
  <sheetViews>
    <sheetView zoomScaleNormal="100" workbookViewId="0">
      <pane xSplit="3" ySplit="1" topLeftCell="M182" activePane="bottomRight" state="frozen"/>
      <selection pane="topRight" activeCell="D1" sqref="D1"/>
      <selection pane="bottomLeft" activeCell="A2" sqref="A2"/>
      <selection pane="bottomRight" activeCell="N196" sqref="N196"/>
    </sheetView>
  </sheetViews>
  <sheetFormatPr defaultRowHeight="12.75" x14ac:dyDescent="0.2"/>
  <cols>
    <col min="1" max="1" width="12.42578125" style="37" bestFit="1" customWidth="1"/>
    <col min="2" max="2" width="5.85546875" style="37" bestFit="1" customWidth="1"/>
    <col min="3" max="3" width="11" style="37" bestFit="1" customWidth="1"/>
    <col min="4" max="4" width="14.140625" style="39" customWidth="1"/>
    <col min="5" max="5" width="13.85546875" style="39" customWidth="1"/>
    <col min="6" max="6" width="12.7109375" style="39" customWidth="1"/>
    <col min="7" max="7" width="12.85546875" style="39" customWidth="1"/>
    <col min="8" max="8" width="14.5703125" style="39" customWidth="1"/>
    <col min="9" max="9" width="9.140625" style="45"/>
    <col min="10" max="10" width="12.140625" style="45" customWidth="1"/>
    <col min="11" max="11" width="10.28515625" style="45" customWidth="1"/>
    <col min="12" max="12" width="12.140625" style="45" customWidth="1"/>
    <col min="13" max="13" width="9.140625" style="45"/>
    <col min="14" max="15" width="15.28515625" style="39" customWidth="1"/>
    <col min="16" max="16" width="34.1406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7" t="s">
        <v>177</v>
      </c>
      <c r="J1" s="87" t="s">
        <v>643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7" t="s">
        <v>264</v>
      </c>
      <c r="Q1" s="228" t="s">
        <v>294</v>
      </c>
      <c r="R1" s="231" t="s">
        <v>635</v>
      </c>
      <c r="S1" s="231" t="s">
        <v>279</v>
      </c>
      <c r="T1" s="232" t="s">
        <v>643</v>
      </c>
    </row>
    <row r="2" spans="1:20" ht="15" x14ac:dyDescent="0.25">
      <c r="A2" s="37">
        <v>119920601</v>
      </c>
      <c r="B2" s="37" t="s">
        <v>193</v>
      </c>
      <c r="C2" s="38">
        <v>33777</v>
      </c>
      <c r="D2" s="39">
        <v>12</v>
      </c>
      <c r="F2" s="39">
        <v>3.6576000000000004</v>
      </c>
      <c r="G2" s="39">
        <f t="shared" ref="G2:G33" si="0" xml:space="preserve"> 60-(14.41*(LN(F2)))</f>
        <v>41.313008325549511</v>
      </c>
      <c r="Q2" s="227">
        <v>2001</v>
      </c>
      <c r="R2" s="229">
        <v>9.1363636363636367</v>
      </c>
      <c r="S2" s="229">
        <v>45.274029079934515</v>
      </c>
      <c r="T2" s="229">
        <v>1.198</v>
      </c>
    </row>
    <row r="3" spans="1:20" ht="15" x14ac:dyDescent="0.25">
      <c r="A3" s="37">
        <v>119920701</v>
      </c>
      <c r="B3" s="37" t="s">
        <v>193</v>
      </c>
      <c r="C3" s="38">
        <v>33789</v>
      </c>
      <c r="D3" s="39">
        <v>9.5</v>
      </c>
      <c r="F3" s="39">
        <v>2.8956</v>
      </c>
      <c r="G3" s="39">
        <f t="shared" si="0"/>
        <v>44.679398331074999</v>
      </c>
      <c r="O3" s="39">
        <v>18.329999999999998</v>
      </c>
      <c r="Q3" s="227">
        <v>2002</v>
      </c>
      <c r="R3" s="229">
        <v>10</v>
      </c>
      <c r="S3" s="229">
        <v>43.9619585142039</v>
      </c>
      <c r="T3" s="229">
        <v>5.1840000000000002</v>
      </c>
    </row>
    <row r="4" spans="1:20" ht="15" x14ac:dyDescent="0.25">
      <c r="A4" s="37">
        <v>119920702</v>
      </c>
      <c r="B4" s="37" t="s">
        <v>193</v>
      </c>
      <c r="C4" s="38">
        <v>33798</v>
      </c>
      <c r="D4" s="39">
        <v>8</v>
      </c>
      <c r="F4" s="39">
        <v>2.4384000000000001</v>
      </c>
      <c r="G4" s="39">
        <f t="shared" si="0"/>
        <v>47.155760533388161</v>
      </c>
      <c r="O4" s="39">
        <v>21.66</v>
      </c>
      <c r="Q4" s="227">
        <v>2003</v>
      </c>
      <c r="R4" s="229">
        <v>10</v>
      </c>
      <c r="S4" s="229">
        <v>43.961348263865254</v>
      </c>
      <c r="T4" s="229">
        <v>3.1428571428571428</v>
      </c>
    </row>
    <row r="5" spans="1:20" ht="15" x14ac:dyDescent="0.25">
      <c r="A5" s="37">
        <v>119920703</v>
      </c>
      <c r="B5" s="37" t="s">
        <v>193</v>
      </c>
      <c r="C5" s="38">
        <v>33804</v>
      </c>
      <c r="D5" s="39">
        <v>9.75</v>
      </c>
      <c r="F5" s="39">
        <v>2.9718</v>
      </c>
      <c r="G5" s="39">
        <f t="shared" si="0"/>
        <v>44.305091572004017</v>
      </c>
      <c r="O5" s="39">
        <v>24.44</v>
      </c>
      <c r="Q5" s="227">
        <v>2004</v>
      </c>
      <c r="R5" s="229">
        <v>9.2357142857142858</v>
      </c>
      <c r="S5" s="229">
        <v>45.11428055101976</v>
      </c>
      <c r="T5" s="230">
        <v>4.2166666666666659</v>
      </c>
    </row>
    <row r="6" spans="1:20" ht="15" x14ac:dyDescent="0.25">
      <c r="A6" s="37">
        <v>119920704</v>
      </c>
      <c r="B6" s="37" t="s">
        <v>193</v>
      </c>
      <c r="C6" s="38">
        <v>33808</v>
      </c>
      <c r="D6" s="39">
        <v>11.25</v>
      </c>
      <c r="F6" s="39">
        <v>3.4290000000000003</v>
      </c>
      <c r="G6" s="39">
        <f t="shared" si="0"/>
        <v>42.243008415141915</v>
      </c>
      <c r="O6" s="39">
        <v>22.77</v>
      </c>
      <c r="Q6" s="227">
        <v>2005</v>
      </c>
      <c r="R6" s="229">
        <v>9.3333333333333339</v>
      </c>
      <c r="S6" s="229">
        <v>44.975630112239571</v>
      </c>
      <c r="T6" s="229">
        <v>1.2866666666666668</v>
      </c>
    </row>
    <row r="7" spans="1:20" ht="15" x14ac:dyDescent="0.25">
      <c r="A7" s="37">
        <v>119920705</v>
      </c>
      <c r="B7" s="37" t="s">
        <v>193</v>
      </c>
      <c r="C7" s="38">
        <v>33815</v>
      </c>
      <c r="D7" s="39">
        <v>11.25</v>
      </c>
      <c r="F7" s="39">
        <v>3.4290000000000003</v>
      </c>
      <c r="G7" s="39">
        <f t="shared" si="0"/>
        <v>42.243008415141915</v>
      </c>
      <c r="O7" s="39">
        <v>22.77</v>
      </c>
      <c r="Q7" s="227">
        <v>2006</v>
      </c>
      <c r="R7" s="229">
        <v>10</v>
      </c>
      <c r="S7" s="229">
        <v>43.94682016012186</v>
      </c>
      <c r="T7" s="229">
        <v>4.3283333333333331</v>
      </c>
    </row>
    <row r="8" spans="1:20" ht="15" x14ac:dyDescent="0.25">
      <c r="A8" s="37">
        <v>119920801</v>
      </c>
      <c r="B8" s="37" t="s">
        <v>193</v>
      </c>
      <c r="C8" s="38">
        <v>33823</v>
      </c>
      <c r="D8" s="39">
        <v>11</v>
      </c>
      <c r="F8" s="39">
        <v>3.3528000000000002</v>
      </c>
      <c r="G8" s="39">
        <f t="shared" si="0"/>
        <v>42.566842267970074</v>
      </c>
      <c r="O8" s="39">
        <v>22.77</v>
      </c>
      <c r="Q8" s="227">
        <v>2007</v>
      </c>
      <c r="R8" s="229">
        <v>9.7916666666666661</v>
      </c>
      <c r="S8" s="229">
        <v>44.269972115573324</v>
      </c>
      <c r="T8" s="229">
        <v>1.6166666666666665</v>
      </c>
    </row>
    <row r="9" spans="1:20" ht="15" x14ac:dyDescent="0.25">
      <c r="A9" s="37">
        <v>119920802</v>
      </c>
      <c r="B9" s="37" t="s">
        <v>193</v>
      </c>
      <c r="C9" s="38">
        <v>33829</v>
      </c>
      <c r="D9" s="39">
        <v>10.75</v>
      </c>
      <c r="F9" s="39">
        <v>3.2766000000000002</v>
      </c>
      <c r="G9" s="39">
        <f t="shared" si="0"/>
        <v>42.898121225587985</v>
      </c>
      <c r="O9" s="39">
        <v>22.22</v>
      </c>
      <c r="Q9" s="227">
        <v>2008</v>
      </c>
      <c r="R9" s="229">
        <v>9.9166666666666661</v>
      </c>
      <c r="S9" s="229">
        <v>44.069463038711682</v>
      </c>
      <c r="T9" s="229">
        <v>3.7083333333333339</v>
      </c>
    </row>
    <row r="10" spans="1:20" ht="15" x14ac:dyDescent="0.25">
      <c r="A10" s="37">
        <v>119920803</v>
      </c>
      <c r="B10" s="37" t="s">
        <v>193</v>
      </c>
      <c r="C10" s="38">
        <v>33836</v>
      </c>
      <c r="D10" s="39">
        <v>11.5</v>
      </c>
      <c r="F10" s="39">
        <v>3.5052000000000003</v>
      </c>
      <c r="G10" s="39">
        <f t="shared" si="0"/>
        <v>41.926292369324358</v>
      </c>
      <c r="O10" s="39">
        <v>20.55</v>
      </c>
      <c r="Q10" s="227">
        <v>2009</v>
      </c>
      <c r="R10" s="229">
        <v>10.5</v>
      </c>
      <c r="S10" s="229">
        <v>43.25851936790243</v>
      </c>
      <c r="T10" s="229">
        <v>2.4833333333333329</v>
      </c>
    </row>
    <row r="11" spans="1:20" ht="15" x14ac:dyDescent="0.25">
      <c r="A11" s="37">
        <v>119920804</v>
      </c>
      <c r="B11" s="37" t="s">
        <v>193</v>
      </c>
      <c r="C11" s="38">
        <v>33843</v>
      </c>
      <c r="D11" s="39">
        <v>10.75</v>
      </c>
      <c r="F11" s="39">
        <v>3.2766000000000002</v>
      </c>
      <c r="G11" s="39">
        <f t="shared" si="0"/>
        <v>42.898121225587985</v>
      </c>
      <c r="O11" s="39">
        <v>21.66</v>
      </c>
      <c r="Q11" s="227">
        <v>2010</v>
      </c>
      <c r="R11" s="229">
        <v>10.26923076923077</v>
      </c>
      <c r="S11" s="229">
        <v>43.580153550280912</v>
      </c>
      <c r="T11" s="229">
        <v>4.5666666666666673</v>
      </c>
    </row>
    <row r="12" spans="1:20" ht="15" x14ac:dyDescent="0.25">
      <c r="A12" s="37">
        <v>119920901</v>
      </c>
      <c r="B12" s="37" t="s">
        <v>193</v>
      </c>
      <c r="C12" s="38">
        <v>33851</v>
      </c>
      <c r="D12" s="39">
        <v>9.25</v>
      </c>
      <c r="F12" s="39">
        <v>2.8194000000000004</v>
      </c>
      <c r="G12" s="39">
        <f t="shared" si="0"/>
        <v>45.063687771528947</v>
      </c>
      <c r="O12" s="39">
        <v>21.11</v>
      </c>
      <c r="Q12" s="227">
        <v>2011</v>
      </c>
      <c r="R12" s="229">
        <v>9.3333333333333339</v>
      </c>
      <c r="S12" s="229">
        <v>44.949094288838239</v>
      </c>
      <c r="T12" s="229">
        <v>4.78</v>
      </c>
    </row>
    <row r="13" spans="1:20" ht="15" x14ac:dyDescent="0.25">
      <c r="A13" s="37">
        <v>119920902</v>
      </c>
      <c r="B13" s="37" t="s">
        <v>193</v>
      </c>
      <c r="C13" s="38">
        <v>33862</v>
      </c>
      <c r="D13" s="39">
        <v>10.5</v>
      </c>
      <c r="F13" s="39">
        <v>3.2004000000000001</v>
      </c>
      <c r="G13" s="39">
        <f t="shared" si="0"/>
        <v>43.237195693268887</v>
      </c>
      <c r="O13" s="39">
        <v>18.88</v>
      </c>
      <c r="Q13" s="359">
        <v>2012</v>
      </c>
    </row>
    <row r="14" spans="1:20" x14ac:dyDescent="0.2">
      <c r="A14" s="37">
        <v>119920903</v>
      </c>
      <c r="B14" s="37" t="s">
        <v>193</v>
      </c>
      <c r="C14" s="38">
        <v>33871</v>
      </c>
      <c r="D14" s="39">
        <v>9.25</v>
      </c>
      <c r="F14" s="39">
        <v>2.8194000000000004</v>
      </c>
      <c r="G14" s="39">
        <f t="shared" si="0"/>
        <v>45.063687771528947</v>
      </c>
      <c r="O14" s="39">
        <v>15</v>
      </c>
      <c r="Q14" s="79">
        <v>2013</v>
      </c>
      <c r="R14" s="39">
        <v>8.8571428571428577</v>
      </c>
      <c r="S14" s="39">
        <v>45.707335222256461</v>
      </c>
      <c r="T14" s="39">
        <v>1.4326666666666665</v>
      </c>
    </row>
    <row r="15" spans="1:20" x14ac:dyDescent="0.2">
      <c r="A15" s="37">
        <v>119921001</v>
      </c>
      <c r="B15" s="37" t="s">
        <v>193</v>
      </c>
      <c r="C15" s="38">
        <v>33878</v>
      </c>
      <c r="D15" s="39">
        <v>10</v>
      </c>
      <c r="F15" s="39">
        <v>3.048</v>
      </c>
      <c r="G15" s="39">
        <f t="shared" si="0"/>
        <v>43.940261958950401</v>
      </c>
      <c r="O15" s="39">
        <v>13.88</v>
      </c>
    </row>
    <row r="16" spans="1:20" x14ac:dyDescent="0.2">
      <c r="A16" s="37">
        <v>119921002</v>
      </c>
      <c r="B16" s="37" t="s">
        <v>193</v>
      </c>
      <c r="C16" s="38">
        <v>33883</v>
      </c>
      <c r="D16" s="39">
        <v>9.75</v>
      </c>
      <c r="F16" s="39">
        <v>2.9718</v>
      </c>
      <c r="G16" s="39">
        <f t="shared" si="0"/>
        <v>44.305091572004017</v>
      </c>
      <c r="O16" s="39">
        <v>15</v>
      </c>
    </row>
    <row r="17" spans="1:15" x14ac:dyDescent="0.2">
      <c r="A17" s="37">
        <v>119940501</v>
      </c>
      <c r="B17" s="37" t="s">
        <v>193</v>
      </c>
      <c r="C17" s="38">
        <v>34485</v>
      </c>
      <c r="D17" s="39">
        <v>9.5</v>
      </c>
      <c r="F17" s="39">
        <v>2.8956</v>
      </c>
      <c r="G17" s="39">
        <f t="shared" si="0"/>
        <v>44.679398331074999</v>
      </c>
      <c r="O17" s="39">
        <v>20</v>
      </c>
    </row>
    <row r="18" spans="1:15" x14ac:dyDescent="0.2">
      <c r="A18" s="37">
        <v>119940601</v>
      </c>
      <c r="B18" s="37" t="s">
        <v>193</v>
      </c>
      <c r="C18" s="38">
        <v>34492</v>
      </c>
      <c r="D18" s="39">
        <v>8</v>
      </c>
      <c r="F18" s="39">
        <v>2.4384000000000001</v>
      </c>
      <c r="G18" s="39">
        <f t="shared" si="0"/>
        <v>47.155760533388161</v>
      </c>
      <c r="O18" s="39">
        <v>15.55</v>
      </c>
    </row>
    <row r="19" spans="1:15" x14ac:dyDescent="0.2">
      <c r="A19" s="37">
        <v>119940602</v>
      </c>
      <c r="B19" s="37" t="s">
        <v>193</v>
      </c>
      <c r="C19" s="38">
        <v>34501</v>
      </c>
      <c r="D19" s="39">
        <v>8.5</v>
      </c>
      <c r="F19" s="39">
        <v>2.5908000000000002</v>
      </c>
      <c r="G19" s="39">
        <f t="shared" si="0"/>
        <v>46.28215973301333</v>
      </c>
      <c r="O19" s="39">
        <v>29.44</v>
      </c>
    </row>
    <row r="20" spans="1:15" x14ac:dyDescent="0.2">
      <c r="A20" s="37">
        <v>119940603</v>
      </c>
      <c r="B20" s="37" t="s">
        <v>193</v>
      </c>
      <c r="C20" s="38">
        <v>34507</v>
      </c>
      <c r="D20" s="39">
        <v>7</v>
      </c>
      <c r="F20" s="39">
        <v>2.1335999999999999</v>
      </c>
      <c r="G20" s="39">
        <f t="shared" si="0"/>
        <v>49.079947901107531</v>
      </c>
      <c r="O20" s="39">
        <v>26.11</v>
      </c>
    </row>
    <row r="21" spans="1:15" x14ac:dyDescent="0.2">
      <c r="A21" s="37">
        <v>119940604</v>
      </c>
      <c r="B21" s="37" t="s">
        <v>193</v>
      </c>
      <c r="C21" s="38">
        <v>34515</v>
      </c>
      <c r="D21" s="39">
        <v>9</v>
      </c>
      <c r="F21" s="39">
        <v>2.7432000000000003</v>
      </c>
      <c r="G21" s="39">
        <f t="shared" si="0"/>
        <v>45.458506989579675</v>
      </c>
      <c r="O21" s="39">
        <v>27.77</v>
      </c>
    </row>
    <row r="22" spans="1:15" x14ac:dyDescent="0.2">
      <c r="A22" s="37">
        <v>119940701</v>
      </c>
      <c r="B22" s="37" t="s">
        <v>193</v>
      </c>
      <c r="C22" s="38">
        <v>34544</v>
      </c>
      <c r="D22" s="39">
        <v>7</v>
      </c>
      <c r="F22" s="39">
        <v>2.1335999999999999</v>
      </c>
      <c r="G22" s="39">
        <f t="shared" si="0"/>
        <v>49.079947901107531</v>
      </c>
      <c r="O22" s="39">
        <v>17.22</v>
      </c>
    </row>
    <row r="23" spans="1:15" x14ac:dyDescent="0.2">
      <c r="A23" s="37">
        <v>119940801</v>
      </c>
      <c r="B23" s="37" t="s">
        <v>193</v>
      </c>
      <c r="C23" s="38">
        <v>34555</v>
      </c>
      <c r="D23" s="39">
        <v>6.5</v>
      </c>
      <c r="F23" s="39">
        <v>1.9812000000000001</v>
      </c>
      <c r="G23" s="39">
        <f t="shared" si="0"/>
        <v>50.147843779842667</v>
      </c>
      <c r="O23" s="39">
        <v>15</v>
      </c>
    </row>
    <row r="24" spans="1:15" x14ac:dyDescent="0.2">
      <c r="A24" s="37">
        <v>119940802</v>
      </c>
      <c r="B24" s="37" t="s">
        <v>193</v>
      </c>
      <c r="C24" s="38">
        <v>34564</v>
      </c>
      <c r="D24" s="39">
        <v>8</v>
      </c>
      <c r="F24" s="39">
        <v>2.4384000000000001</v>
      </c>
      <c r="G24" s="39">
        <f t="shared" si="0"/>
        <v>47.155760533388161</v>
      </c>
      <c r="O24" s="39">
        <v>25.55</v>
      </c>
    </row>
    <row r="25" spans="1:15" x14ac:dyDescent="0.2">
      <c r="A25" s="37">
        <v>119940803</v>
      </c>
      <c r="B25" s="37" t="s">
        <v>193</v>
      </c>
      <c r="C25" s="38">
        <v>34570</v>
      </c>
      <c r="D25" s="39">
        <v>7.5</v>
      </c>
      <c r="F25" s="39">
        <v>2.286</v>
      </c>
      <c r="G25" s="39">
        <f t="shared" si="0"/>
        <v>48.085760622980558</v>
      </c>
      <c r="O25" s="39">
        <v>23.88</v>
      </c>
    </row>
    <row r="26" spans="1:15" x14ac:dyDescent="0.2">
      <c r="A26" s="37">
        <v>119940901</v>
      </c>
      <c r="B26" s="37" t="s">
        <v>193</v>
      </c>
      <c r="C26" s="38">
        <v>34578</v>
      </c>
      <c r="D26" s="39">
        <v>5</v>
      </c>
      <c r="F26" s="39">
        <v>1.524</v>
      </c>
      <c r="G26" s="39">
        <f t="shared" si="0"/>
        <v>53.928512830819209</v>
      </c>
      <c r="O26" s="39">
        <v>13.33</v>
      </c>
    </row>
    <row r="27" spans="1:15" x14ac:dyDescent="0.2">
      <c r="A27" s="37">
        <v>119940902</v>
      </c>
      <c r="B27" s="37" t="s">
        <v>193</v>
      </c>
      <c r="C27" s="38">
        <v>34584</v>
      </c>
      <c r="D27" s="39">
        <v>7</v>
      </c>
      <c r="F27" s="39">
        <v>2.1335999999999999</v>
      </c>
      <c r="G27" s="39">
        <f t="shared" si="0"/>
        <v>49.079947901107531</v>
      </c>
      <c r="O27" s="39">
        <v>18.329999999999998</v>
      </c>
    </row>
    <row r="28" spans="1:15" x14ac:dyDescent="0.2">
      <c r="A28" s="37">
        <v>119940903</v>
      </c>
      <c r="B28" s="37" t="s">
        <v>193</v>
      </c>
      <c r="C28" s="38">
        <v>34591</v>
      </c>
      <c r="D28" s="39">
        <v>7.5</v>
      </c>
      <c r="F28" s="39">
        <v>2.286</v>
      </c>
      <c r="G28" s="39">
        <f t="shared" si="0"/>
        <v>48.085760622980558</v>
      </c>
      <c r="O28" s="39">
        <v>18.88</v>
      </c>
    </row>
    <row r="29" spans="1:15" x14ac:dyDescent="0.2">
      <c r="A29" s="37">
        <v>119940904</v>
      </c>
      <c r="B29" s="37" t="s">
        <v>193</v>
      </c>
      <c r="C29" s="38">
        <v>34598</v>
      </c>
      <c r="D29" s="39">
        <v>7.5</v>
      </c>
      <c r="F29" s="39">
        <v>2.286</v>
      </c>
      <c r="G29" s="39">
        <f t="shared" si="0"/>
        <v>48.085760622980558</v>
      </c>
      <c r="O29" s="39">
        <v>23.88</v>
      </c>
    </row>
    <row r="30" spans="1:15" x14ac:dyDescent="0.2">
      <c r="A30" s="37">
        <v>119940905</v>
      </c>
      <c r="B30" s="37" t="s">
        <v>193</v>
      </c>
      <c r="C30" s="38">
        <v>34606</v>
      </c>
      <c r="D30" s="39">
        <v>6.25</v>
      </c>
      <c r="F30" s="39">
        <v>1.905</v>
      </c>
      <c r="G30" s="39">
        <f t="shared" si="0"/>
        <v>50.713014256381449</v>
      </c>
      <c r="O30" s="39">
        <v>10</v>
      </c>
    </row>
    <row r="31" spans="1:15" x14ac:dyDescent="0.2">
      <c r="A31" s="37">
        <v>120000701</v>
      </c>
      <c r="B31" s="37" t="s">
        <v>193</v>
      </c>
      <c r="C31" s="38">
        <v>36718</v>
      </c>
      <c r="D31" s="39">
        <v>7.5</v>
      </c>
      <c r="F31" s="39">
        <v>2.286</v>
      </c>
      <c r="G31" s="39">
        <f t="shared" si="0"/>
        <v>48.085760622980558</v>
      </c>
      <c r="O31" s="39">
        <v>22.22</v>
      </c>
    </row>
    <row r="32" spans="1:15" x14ac:dyDescent="0.2">
      <c r="A32" s="37">
        <v>120000702</v>
      </c>
      <c r="B32" s="37" t="s">
        <v>193</v>
      </c>
      <c r="C32" s="38">
        <v>36726</v>
      </c>
      <c r="D32" s="39">
        <v>9</v>
      </c>
      <c r="F32" s="39">
        <v>2.7432000000000003</v>
      </c>
      <c r="G32" s="39">
        <f t="shared" si="0"/>
        <v>45.458506989579675</v>
      </c>
      <c r="O32" s="39">
        <v>21.11</v>
      </c>
    </row>
    <row r="33" spans="1:15" x14ac:dyDescent="0.2">
      <c r="A33" s="37">
        <v>120000703</v>
      </c>
      <c r="B33" s="37" t="s">
        <v>193</v>
      </c>
      <c r="C33" s="38">
        <v>36735</v>
      </c>
      <c r="D33" s="39">
        <v>8</v>
      </c>
      <c r="F33" s="39">
        <v>2.4384000000000001</v>
      </c>
      <c r="G33" s="39">
        <f t="shared" si="0"/>
        <v>47.155760533388161</v>
      </c>
      <c r="O33" s="39">
        <v>27.77</v>
      </c>
    </row>
    <row r="34" spans="1:15" x14ac:dyDescent="0.2">
      <c r="A34" s="37">
        <v>120000801</v>
      </c>
      <c r="B34" s="37" t="s">
        <v>193</v>
      </c>
      <c r="C34" s="38">
        <v>36741</v>
      </c>
      <c r="D34" s="39">
        <v>11</v>
      </c>
      <c r="F34" s="39">
        <v>3.3528000000000002</v>
      </c>
      <c r="G34" s="39">
        <f t="shared" ref="G34:G65" si="1" xml:space="preserve"> 60-(14.41*(LN(F34)))</f>
        <v>42.566842267970074</v>
      </c>
      <c r="O34" s="39">
        <v>16.66</v>
      </c>
    </row>
    <row r="35" spans="1:15" x14ac:dyDescent="0.2">
      <c r="A35" s="37">
        <v>120000802</v>
      </c>
      <c r="B35" s="37" t="s">
        <v>193</v>
      </c>
      <c r="C35" s="38">
        <v>36747</v>
      </c>
      <c r="D35" s="39">
        <v>10</v>
      </c>
      <c r="F35" s="39">
        <v>3.048</v>
      </c>
      <c r="G35" s="39">
        <f t="shared" si="1"/>
        <v>43.940261958950401</v>
      </c>
      <c r="O35" s="39">
        <v>21.66</v>
      </c>
    </row>
    <row r="36" spans="1:15" x14ac:dyDescent="0.2">
      <c r="A36" s="37">
        <v>120000803</v>
      </c>
      <c r="B36" s="37" t="s">
        <v>193</v>
      </c>
      <c r="C36" s="38">
        <v>36756</v>
      </c>
      <c r="D36" s="39">
        <v>10</v>
      </c>
      <c r="F36" s="39">
        <v>3.048</v>
      </c>
      <c r="G36" s="39">
        <f t="shared" si="1"/>
        <v>43.940261958950401</v>
      </c>
      <c r="O36" s="39">
        <v>21.66</v>
      </c>
    </row>
    <row r="37" spans="1:15" x14ac:dyDescent="0.2">
      <c r="A37" s="37">
        <v>120000804</v>
      </c>
      <c r="B37" s="37" t="s">
        <v>193</v>
      </c>
      <c r="C37" s="38">
        <v>36762</v>
      </c>
      <c r="D37" s="39">
        <v>10</v>
      </c>
      <c r="F37" s="39">
        <v>3.048</v>
      </c>
      <c r="G37" s="39">
        <f t="shared" si="1"/>
        <v>43.940261958950401</v>
      </c>
      <c r="O37" s="39">
        <v>19.440000000000001</v>
      </c>
    </row>
    <row r="38" spans="1:15" x14ac:dyDescent="0.2">
      <c r="A38" s="37">
        <v>120000805</v>
      </c>
      <c r="B38" s="37" t="s">
        <v>193</v>
      </c>
      <c r="C38" s="38">
        <v>36768</v>
      </c>
      <c r="D38" s="39">
        <v>9</v>
      </c>
      <c r="F38" s="39">
        <v>2.7432000000000003</v>
      </c>
      <c r="G38" s="39">
        <f t="shared" si="1"/>
        <v>45.458506989579675</v>
      </c>
      <c r="O38" s="39">
        <v>21.11</v>
      </c>
    </row>
    <row r="39" spans="1:15" x14ac:dyDescent="0.2">
      <c r="A39" s="37">
        <v>120000901</v>
      </c>
      <c r="B39" s="37" t="s">
        <v>193</v>
      </c>
      <c r="C39" s="38">
        <v>36776</v>
      </c>
      <c r="D39" s="39">
        <v>10.5</v>
      </c>
      <c r="F39" s="39">
        <v>3.2004000000000001</v>
      </c>
      <c r="G39" s="39">
        <f t="shared" si="1"/>
        <v>43.237195693268887</v>
      </c>
      <c r="O39" s="39">
        <v>21.66</v>
      </c>
    </row>
    <row r="40" spans="1:15" x14ac:dyDescent="0.2">
      <c r="A40" s="37">
        <v>120000902</v>
      </c>
      <c r="B40" s="37" t="s">
        <v>193</v>
      </c>
      <c r="C40" s="38">
        <v>36789</v>
      </c>
      <c r="D40" s="39">
        <v>9.5</v>
      </c>
      <c r="F40" s="39">
        <v>2.8956</v>
      </c>
      <c r="G40" s="39">
        <f t="shared" si="1"/>
        <v>44.679398331074999</v>
      </c>
      <c r="O40" s="39">
        <v>21.66</v>
      </c>
    </row>
    <row r="41" spans="1:15" x14ac:dyDescent="0.2">
      <c r="A41" s="37">
        <v>120010601</v>
      </c>
      <c r="B41" s="37" t="s">
        <v>193</v>
      </c>
      <c r="C41" s="38">
        <v>37050</v>
      </c>
      <c r="D41" s="39">
        <v>8.5</v>
      </c>
      <c r="F41" s="39">
        <v>2.5908000000000002</v>
      </c>
      <c r="G41" s="39">
        <f t="shared" si="1"/>
        <v>46.28215973301333</v>
      </c>
      <c r="I41" s="45">
        <v>1</v>
      </c>
      <c r="K41" s="45">
        <f>(9.81*(LN(I41)))+30.6</f>
        <v>30.6</v>
      </c>
      <c r="O41" s="39">
        <v>21.11</v>
      </c>
    </row>
    <row r="42" spans="1:15" x14ac:dyDescent="0.2">
      <c r="A42" s="37">
        <v>120010602</v>
      </c>
      <c r="B42" s="37" t="s">
        <v>193</v>
      </c>
      <c r="C42" s="38">
        <v>37055</v>
      </c>
      <c r="D42" s="39">
        <v>8.5</v>
      </c>
      <c r="F42" s="39">
        <v>2.5908000000000002</v>
      </c>
      <c r="G42" s="39">
        <f t="shared" si="1"/>
        <v>46.28215973301333</v>
      </c>
      <c r="O42" s="39">
        <v>23.88</v>
      </c>
    </row>
    <row r="43" spans="1:15" x14ac:dyDescent="0.2">
      <c r="A43" s="37">
        <v>120010603</v>
      </c>
      <c r="B43" s="37" t="s">
        <v>193</v>
      </c>
      <c r="C43" s="38">
        <v>37065</v>
      </c>
      <c r="D43" s="39">
        <v>8</v>
      </c>
      <c r="F43" s="39">
        <v>2.4384000000000001</v>
      </c>
      <c r="G43" s="39">
        <f t="shared" si="1"/>
        <v>47.155760533388161</v>
      </c>
      <c r="I43" s="45">
        <v>0.81</v>
      </c>
      <c r="K43" s="45">
        <f>(9.81*(LN(I43)))+30.6</f>
        <v>28.532826682793448</v>
      </c>
      <c r="O43" s="39">
        <v>20.55</v>
      </c>
    </row>
    <row r="44" spans="1:15" x14ac:dyDescent="0.2">
      <c r="A44" s="37">
        <v>120010604</v>
      </c>
      <c r="B44" s="37" t="s">
        <v>193</v>
      </c>
      <c r="C44" s="38">
        <v>37070</v>
      </c>
      <c r="D44" s="39">
        <v>9</v>
      </c>
      <c r="F44" s="39">
        <v>2.7432000000000003</v>
      </c>
      <c r="G44" s="39">
        <f t="shared" si="1"/>
        <v>45.458506989579675</v>
      </c>
      <c r="O44" s="39">
        <v>32.22</v>
      </c>
    </row>
    <row r="45" spans="1:15" x14ac:dyDescent="0.2">
      <c r="A45" s="37">
        <v>120010701</v>
      </c>
      <c r="B45" s="37" t="s">
        <v>193</v>
      </c>
      <c r="C45" s="38">
        <v>37074</v>
      </c>
      <c r="D45" s="39">
        <v>10</v>
      </c>
      <c r="F45" s="39">
        <v>3.048</v>
      </c>
      <c r="G45" s="39">
        <f t="shared" si="1"/>
        <v>43.940261958950401</v>
      </c>
      <c r="I45" s="45">
        <v>1.23</v>
      </c>
      <c r="K45" s="45">
        <f>(9.81*(LN(I45)))+30.6</f>
        <v>32.630809001660239</v>
      </c>
      <c r="O45" s="39">
        <v>20</v>
      </c>
    </row>
    <row r="46" spans="1:15" x14ac:dyDescent="0.2">
      <c r="A46" s="37">
        <v>120010702</v>
      </c>
      <c r="B46" s="37" t="s">
        <v>193</v>
      </c>
      <c r="C46" s="38">
        <v>37085</v>
      </c>
      <c r="D46" s="39">
        <v>10</v>
      </c>
      <c r="F46" s="39">
        <v>3.048</v>
      </c>
      <c r="G46" s="39">
        <f t="shared" si="1"/>
        <v>43.940261958950401</v>
      </c>
      <c r="O46" s="39">
        <v>22.22</v>
      </c>
    </row>
    <row r="47" spans="1:15" x14ac:dyDescent="0.2">
      <c r="A47" s="37">
        <v>120010703</v>
      </c>
      <c r="B47" s="37" t="s">
        <v>193</v>
      </c>
      <c r="C47" s="38">
        <v>37089</v>
      </c>
      <c r="D47" s="39">
        <v>9</v>
      </c>
      <c r="F47" s="39">
        <v>2.7432000000000003</v>
      </c>
      <c r="G47" s="39">
        <f t="shared" si="1"/>
        <v>45.458506989579675</v>
      </c>
      <c r="I47" s="45">
        <v>0.98</v>
      </c>
      <c r="K47" s="45">
        <f>(9.81*(LN(I47)))+30.6</f>
        <v>30.401811441215134</v>
      </c>
      <c r="O47" s="39">
        <v>25</v>
      </c>
    </row>
    <row r="48" spans="1:15" x14ac:dyDescent="0.2">
      <c r="A48" s="37">
        <v>120010704</v>
      </c>
      <c r="B48" s="37" t="s">
        <v>193</v>
      </c>
      <c r="C48" s="38">
        <v>37098</v>
      </c>
      <c r="D48" s="39">
        <v>9.5</v>
      </c>
      <c r="F48" s="39">
        <v>2.8956</v>
      </c>
      <c r="G48" s="39">
        <f t="shared" si="1"/>
        <v>44.679398331074999</v>
      </c>
      <c r="O48" s="39">
        <v>29.44</v>
      </c>
    </row>
    <row r="49" spans="1:15" x14ac:dyDescent="0.2">
      <c r="A49" s="37">
        <v>120010705</v>
      </c>
      <c r="B49" s="37" t="s">
        <v>193</v>
      </c>
      <c r="C49" s="38">
        <v>37103</v>
      </c>
      <c r="D49" s="39">
        <v>9.5</v>
      </c>
      <c r="F49" s="39">
        <v>2.8956</v>
      </c>
      <c r="G49" s="39">
        <f t="shared" si="1"/>
        <v>44.679398331074999</v>
      </c>
      <c r="O49" s="39">
        <v>32.22</v>
      </c>
    </row>
    <row r="50" spans="1:15" x14ac:dyDescent="0.2">
      <c r="A50" s="37">
        <v>120010801</v>
      </c>
      <c r="B50" s="37" t="s">
        <v>193</v>
      </c>
      <c r="C50" s="38">
        <v>37118</v>
      </c>
      <c r="D50" s="39">
        <v>9</v>
      </c>
      <c r="F50" s="39">
        <v>2.7432000000000003</v>
      </c>
      <c r="G50" s="39">
        <f t="shared" si="1"/>
        <v>45.458506989579675</v>
      </c>
      <c r="I50" s="45">
        <v>1.97</v>
      </c>
      <c r="K50" s="45">
        <f>(9.81*(LN(I50)))+30.6</f>
        <v>37.251509054376491</v>
      </c>
      <c r="O50" s="39">
        <v>25.55</v>
      </c>
    </row>
    <row r="51" spans="1:15" x14ac:dyDescent="0.2">
      <c r="A51" s="37">
        <v>120010802</v>
      </c>
      <c r="B51" s="37" t="s">
        <v>193</v>
      </c>
      <c r="C51" s="38">
        <v>37132</v>
      </c>
      <c r="D51" s="39">
        <v>9.5</v>
      </c>
      <c r="E51" s="39">
        <f>AVERAGE(D41:D51)</f>
        <v>9.1363636363636367</v>
      </c>
      <c r="F51" s="39">
        <v>2.8956</v>
      </c>
      <c r="G51" s="39">
        <f t="shared" si="1"/>
        <v>44.679398331074999</v>
      </c>
      <c r="H51" s="39">
        <f>AVERAGE(G41:G51)</f>
        <v>45.274029079934515</v>
      </c>
      <c r="J51" s="39">
        <f>AVERAGE(I41:I51)</f>
        <v>1.198</v>
      </c>
      <c r="L51" s="39">
        <f>AVERAGE(K41:K51)</f>
        <v>31.883391236009061</v>
      </c>
      <c r="M51" s="45">
        <f>AVERAGE(H51,L51)</f>
        <v>38.578710157971784</v>
      </c>
      <c r="O51" s="39">
        <v>21.66</v>
      </c>
    </row>
    <row r="52" spans="1:15" x14ac:dyDescent="0.2">
      <c r="A52" s="37">
        <v>120020601</v>
      </c>
      <c r="B52" s="37" t="s">
        <v>193</v>
      </c>
      <c r="C52" s="38">
        <v>37414</v>
      </c>
      <c r="D52" s="39">
        <v>10.5</v>
      </c>
      <c r="F52" s="39">
        <v>3.2004000000000001</v>
      </c>
      <c r="G52" s="39">
        <f t="shared" si="1"/>
        <v>43.237195693268887</v>
      </c>
      <c r="I52" s="45">
        <v>2.72</v>
      </c>
      <c r="K52" s="45">
        <f>(9.81*(LN(I52)))+30.6</f>
        <v>40.416198745820559</v>
      </c>
    </row>
    <row r="53" spans="1:15" x14ac:dyDescent="0.2">
      <c r="A53" s="37">
        <v>120020602</v>
      </c>
      <c r="B53" s="37" t="s">
        <v>193</v>
      </c>
      <c r="C53" s="38">
        <v>37421</v>
      </c>
      <c r="D53" s="39">
        <v>10</v>
      </c>
      <c r="F53" s="39">
        <v>3.048</v>
      </c>
      <c r="G53" s="39">
        <f t="shared" si="1"/>
        <v>43.940261958950401</v>
      </c>
    </row>
    <row r="54" spans="1:15" x14ac:dyDescent="0.2">
      <c r="A54" s="37">
        <v>120020603</v>
      </c>
      <c r="B54" s="37" t="s">
        <v>193</v>
      </c>
      <c r="C54" s="38">
        <v>37424</v>
      </c>
      <c r="D54" s="39">
        <v>10</v>
      </c>
      <c r="F54" s="39">
        <v>3.048</v>
      </c>
      <c r="G54" s="39">
        <f t="shared" si="1"/>
        <v>43.940261958950401</v>
      </c>
      <c r="I54" s="45">
        <v>1.52</v>
      </c>
      <c r="K54" s="45">
        <f>(9.81*(LN(I54)))+30.6</f>
        <v>34.707548384958798</v>
      </c>
    </row>
    <row r="55" spans="1:15" x14ac:dyDescent="0.2">
      <c r="A55" s="37">
        <v>120020604</v>
      </c>
      <c r="B55" s="37" t="s">
        <v>193</v>
      </c>
      <c r="C55" s="38">
        <v>37431</v>
      </c>
      <c r="D55" s="39">
        <v>9.5</v>
      </c>
      <c r="F55" s="39">
        <v>2.8956</v>
      </c>
      <c r="G55" s="39">
        <f t="shared" si="1"/>
        <v>44.679398331074999</v>
      </c>
    </row>
    <row r="56" spans="1:15" x14ac:dyDescent="0.2">
      <c r="A56" s="37">
        <v>120020701</v>
      </c>
      <c r="B56" s="37" t="s">
        <v>193</v>
      </c>
      <c r="C56" s="38">
        <v>37439</v>
      </c>
      <c r="D56" s="39">
        <v>9</v>
      </c>
      <c r="F56" s="39">
        <v>2.7432000000000003</v>
      </c>
      <c r="G56" s="39">
        <f t="shared" si="1"/>
        <v>45.458506989579675</v>
      </c>
      <c r="I56" s="45">
        <v>4.76</v>
      </c>
      <c r="K56" s="45">
        <f>(9.81*(LN(I56)))+30.6</f>
        <v>45.906029625467056</v>
      </c>
    </row>
    <row r="57" spans="1:15" x14ac:dyDescent="0.2">
      <c r="A57" s="37">
        <v>120020702</v>
      </c>
      <c r="B57" s="37" t="s">
        <v>193</v>
      </c>
      <c r="C57" s="38">
        <v>37446</v>
      </c>
      <c r="D57" s="39">
        <v>9.5</v>
      </c>
      <c r="F57" s="39">
        <v>2.8956</v>
      </c>
      <c r="G57" s="39">
        <f t="shared" si="1"/>
        <v>44.679398331074999</v>
      </c>
    </row>
    <row r="58" spans="1:15" x14ac:dyDescent="0.2">
      <c r="A58" s="37">
        <v>120020703</v>
      </c>
      <c r="B58" s="37" t="s">
        <v>193</v>
      </c>
      <c r="C58" s="38">
        <v>37454</v>
      </c>
      <c r="D58" s="39">
        <v>11</v>
      </c>
      <c r="F58" s="39">
        <v>3.3528000000000002</v>
      </c>
      <c r="G58" s="39">
        <f t="shared" si="1"/>
        <v>42.566842267970074</v>
      </c>
      <c r="I58" s="45">
        <v>4.42</v>
      </c>
      <c r="K58" s="45">
        <f>(9.81*(LN(I58)))+30.6</f>
        <v>45.179030418639044</v>
      </c>
    </row>
    <row r="59" spans="1:15" x14ac:dyDescent="0.2">
      <c r="A59" s="37">
        <v>120020801</v>
      </c>
      <c r="B59" s="37" t="s">
        <v>193</v>
      </c>
      <c r="C59" s="38">
        <v>37476</v>
      </c>
      <c r="D59" s="39">
        <v>10</v>
      </c>
      <c r="F59" s="39">
        <v>3.048</v>
      </c>
      <c r="G59" s="39">
        <f t="shared" si="1"/>
        <v>43.940261958950401</v>
      </c>
      <c r="I59" s="45">
        <v>12.5</v>
      </c>
      <c r="K59" s="45">
        <f>(9.81*(LN(I59)))+30.6</f>
        <v>55.377398000663987</v>
      </c>
    </row>
    <row r="60" spans="1:15" x14ac:dyDescent="0.2">
      <c r="A60" s="37">
        <v>120020802</v>
      </c>
      <c r="B60" s="37" t="s">
        <v>193</v>
      </c>
      <c r="C60" s="38">
        <v>37482</v>
      </c>
      <c r="D60" s="39">
        <v>10.5</v>
      </c>
      <c r="F60" s="39">
        <v>3.2004000000000001</v>
      </c>
      <c r="G60" s="39">
        <f t="shared" si="1"/>
        <v>43.237195693268887</v>
      </c>
    </row>
    <row r="61" spans="1:15" x14ac:dyDescent="0.2">
      <c r="A61" s="37">
        <v>120020803</v>
      </c>
      <c r="B61" s="37" t="s">
        <v>193</v>
      </c>
      <c r="C61" s="38">
        <v>37489</v>
      </c>
      <c r="D61" s="39">
        <v>10</v>
      </c>
      <c r="F61" s="39">
        <v>3.048</v>
      </c>
      <c r="G61" s="39">
        <f t="shared" si="1"/>
        <v>43.940261958950401</v>
      </c>
    </row>
    <row r="62" spans="1:15" x14ac:dyDescent="0.2">
      <c r="A62" s="37">
        <v>120020901</v>
      </c>
      <c r="B62" s="37" t="s">
        <v>193</v>
      </c>
      <c r="C62" s="38">
        <v>37504</v>
      </c>
      <c r="D62" s="39">
        <v>10</v>
      </c>
      <c r="E62" s="39">
        <f>AVERAGE(D52:D61)</f>
        <v>10</v>
      </c>
      <c r="F62" s="39">
        <v>3.048</v>
      </c>
      <c r="G62" s="39">
        <f t="shared" si="1"/>
        <v>43.940261958950401</v>
      </c>
      <c r="H62" s="39">
        <f>AVERAGE(G52:G61)</f>
        <v>43.9619585142039</v>
      </c>
      <c r="J62" s="39">
        <f>AVERAGE(I52:I61)</f>
        <v>5.1840000000000002</v>
      </c>
      <c r="L62" s="39">
        <f>AVERAGE(K52:K61)</f>
        <v>44.317241035109888</v>
      </c>
      <c r="M62" s="45">
        <f>AVERAGE(H62,L62)</f>
        <v>44.139599774656894</v>
      </c>
    </row>
    <row r="63" spans="1:15" x14ac:dyDescent="0.2">
      <c r="A63" s="37">
        <v>120030601</v>
      </c>
      <c r="B63" s="37" t="s">
        <v>193</v>
      </c>
      <c r="C63" s="76">
        <v>37782</v>
      </c>
      <c r="D63" s="72">
        <v>10</v>
      </c>
      <c r="F63" s="39">
        <v>3.048</v>
      </c>
      <c r="G63" s="39">
        <f t="shared" si="1"/>
        <v>43.940261958950401</v>
      </c>
      <c r="I63" s="73">
        <v>1.3</v>
      </c>
      <c r="K63" s="45">
        <f>(9.81*(LN(I63)))+30.6</f>
        <v>33.173793434426088</v>
      </c>
      <c r="N63" s="39">
        <v>21</v>
      </c>
    </row>
    <row r="64" spans="1:15" x14ac:dyDescent="0.2">
      <c r="A64" s="37">
        <v>120030602</v>
      </c>
      <c r="B64" s="37" t="s">
        <v>193</v>
      </c>
      <c r="C64" s="76">
        <v>37787</v>
      </c>
      <c r="D64" s="72">
        <v>10</v>
      </c>
      <c r="F64" s="39">
        <v>3.048</v>
      </c>
      <c r="G64" s="39">
        <f t="shared" si="1"/>
        <v>43.940261958950401</v>
      </c>
      <c r="I64" s="73"/>
      <c r="J64" s="73"/>
      <c r="K64" s="73"/>
      <c r="L64" s="73"/>
      <c r="M64" s="73"/>
      <c r="N64" s="39">
        <v>25</v>
      </c>
    </row>
    <row r="65" spans="1:14" x14ac:dyDescent="0.2">
      <c r="A65" s="37">
        <v>120030603</v>
      </c>
      <c r="B65" s="37" t="s">
        <v>193</v>
      </c>
      <c r="C65" s="76">
        <v>37790</v>
      </c>
      <c r="D65" s="72">
        <v>10.5</v>
      </c>
      <c r="F65" s="39">
        <v>3.2004000000000001</v>
      </c>
      <c r="G65" s="39">
        <f t="shared" si="1"/>
        <v>43.237195693268887</v>
      </c>
      <c r="I65" s="73">
        <v>1.9</v>
      </c>
      <c r="K65" s="45">
        <f>(9.81*(LN(I65)))+30.6</f>
        <v>36.896586623351197</v>
      </c>
      <c r="N65" s="39">
        <v>25</v>
      </c>
    </row>
    <row r="66" spans="1:14" x14ac:dyDescent="0.2">
      <c r="A66" s="37">
        <v>120030701</v>
      </c>
      <c r="B66" s="37" t="s">
        <v>193</v>
      </c>
      <c r="C66" s="76">
        <v>37806</v>
      </c>
      <c r="D66" s="72">
        <v>9.5</v>
      </c>
      <c r="F66" s="39">
        <v>2.8956</v>
      </c>
      <c r="G66" s="39">
        <f t="shared" ref="G66:G97" si="2" xml:space="preserve"> 60-(14.41*(LN(F66)))</f>
        <v>44.679398331074999</v>
      </c>
      <c r="I66" s="73">
        <v>2.5</v>
      </c>
      <c r="K66" s="45">
        <f>(9.81*(LN(I66)))+30.6</f>
        <v>39.588812079685468</v>
      </c>
      <c r="N66" s="39">
        <v>28</v>
      </c>
    </row>
    <row r="67" spans="1:14" x14ac:dyDescent="0.2">
      <c r="A67" s="37">
        <v>120030702</v>
      </c>
      <c r="B67" s="37" t="s">
        <v>193</v>
      </c>
      <c r="C67" s="76">
        <v>37812</v>
      </c>
      <c r="D67" s="72">
        <v>10.5</v>
      </c>
      <c r="F67" s="39">
        <v>3.2004000000000001</v>
      </c>
      <c r="G67" s="39">
        <f t="shared" si="2"/>
        <v>43.237195693268887</v>
      </c>
      <c r="I67" s="73"/>
      <c r="J67" s="73"/>
      <c r="K67" s="73"/>
      <c r="L67" s="73"/>
      <c r="M67" s="73"/>
      <c r="N67" s="39">
        <v>27</v>
      </c>
    </row>
    <row r="68" spans="1:14" x14ac:dyDescent="0.2">
      <c r="A68" s="37">
        <v>120030703</v>
      </c>
      <c r="B68" s="37" t="s">
        <v>193</v>
      </c>
      <c r="C68" s="76">
        <v>37818</v>
      </c>
      <c r="D68" s="72">
        <v>11</v>
      </c>
      <c r="F68" s="39">
        <v>3.3528000000000002</v>
      </c>
      <c r="G68" s="39">
        <f t="shared" si="2"/>
        <v>42.566842267970074</v>
      </c>
      <c r="I68" s="73">
        <v>1.9</v>
      </c>
      <c r="K68" s="45">
        <f>(9.81*(LN(I68)))+30.6</f>
        <v>36.896586623351197</v>
      </c>
      <c r="N68" s="39">
        <v>27</v>
      </c>
    </row>
    <row r="69" spans="1:14" x14ac:dyDescent="0.2">
      <c r="A69" s="37">
        <v>120030704</v>
      </c>
      <c r="B69" s="37" t="s">
        <v>193</v>
      </c>
      <c r="C69" s="76">
        <v>37825</v>
      </c>
      <c r="D69" s="72">
        <v>10.5</v>
      </c>
      <c r="F69" s="39">
        <v>3.2004000000000001</v>
      </c>
      <c r="G69" s="39">
        <f t="shared" si="2"/>
        <v>43.237195693268887</v>
      </c>
      <c r="I69" s="73"/>
      <c r="J69" s="73"/>
      <c r="K69" s="73"/>
      <c r="L69" s="73"/>
      <c r="M69" s="73"/>
    </row>
    <row r="70" spans="1:14" x14ac:dyDescent="0.2">
      <c r="A70" s="37">
        <v>120030705</v>
      </c>
      <c r="B70" s="37" t="s">
        <v>193</v>
      </c>
      <c r="C70" s="76">
        <v>37830</v>
      </c>
      <c r="D70" s="72">
        <v>10</v>
      </c>
      <c r="F70" s="39">
        <v>3.048</v>
      </c>
      <c r="G70" s="39">
        <f t="shared" si="2"/>
        <v>43.940261958950401</v>
      </c>
      <c r="I70" s="73">
        <v>5</v>
      </c>
      <c r="K70" s="45">
        <f>(9.81*(LN(I70)))+30.6</f>
        <v>46.388585920978528</v>
      </c>
      <c r="N70" s="39">
        <v>27</v>
      </c>
    </row>
    <row r="71" spans="1:14" x14ac:dyDescent="0.2">
      <c r="A71" s="37">
        <v>120030801</v>
      </c>
      <c r="B71" s="37" t="s">
        <v>193</v>
      </c>
      <c r="C71" s="76">
        <v>37842</v>
      </c>
      <c r="D71" s="72">
        <v>9.5</v>
      </c>
      <c r="F71" s="39">
        <v>2.8956</v>
      </c>
      <c r="G71" s="39">
        <f t="shared" si="2"/>
        <v>44.679398331074999</v>
      </c>
      <c r="I71" s="73"/>
      <c r="J71" s="73"/>
      <c r="K71" s="73"/>
      <c r="L71" s="73"/>
      <c r="M71" s="73"/>
      <c r="N71" s="39">
        <v>28</v>
      </c>
    </row>
    <row r="72" spans="1:14" x14ac:dyDescent="0.2">
      <c r="A72" s="37">
        <v>120030802</v>
      </c>
      <c r="B72" s="37" t="s">
        <v>193</v>
      </c>
      <c r="C72" s="76">
        <v>37845</v>
      </c>
      <c r="D72" s="72">
        <v>9</v>
      </c>
      <c r="F72" s="39">
        <v>2.7432000000000003</v>
      </c>
      <c r="G72" s="39">
        <f t="shared" si="2"/>
        <v>45.458506989579675</v>
      </c>
      <c r="I72" s="73">
        <v>7.3</v>
      </c>
      <c r="K72" s="45">
        <f>(9.81*(LN(I72)))+30.6</f>
        <v>50.10104735539413</v>
      </c>
      <c r="N72" s="39">
        <v>27</v>
      </c>
    </row>
    <row r="73" spans="1:14" x14ac:dyDescent="0.2">
      <c r="A73" s="37">
        <v>120030803</v>
      </c>
      <c r="B73" s="37" t="s">
        <v>193</v>
      </c>
      <c r="C73" s="76">
        <v>37853</v>
      </c>
      <c r="D73" s="72">
        <v>9.5</v>
      </c>
      <c r="F73" s="39">
        <v>2.8956</v>
      </c>
      <c r="G73" s="39">
        <f t="shared" si="2"/>
        <v>44.679398331074999</v>
      </c>
      <c r="I73" s="73"/>
      <c r="J73" s="73"/>
      <c r="K73" s="73"/>
      <c r="L73" s="73"/>
      <c r="M73" s="73"/>
    </row>
    <row r="74" spans="1:14" x14ac:dyDescent="0.2">
      <c r="A74" s="37">
        <v>120030804</v>
      </c>
      <c r="B74" s="37" t="s">
        <v>193</v>
      </c>
      <c r="C74" s="76">
        <v>37860</v>
      </c>
      <c r="D74" s="72">
        <v>10</v>
      </c>
      <c r="F74" s="39">
        <v>3.048</v>
      </c>
      <c r="G74" s="39">
        <f t="shared" si="2"/>
        <v>43.940261958950401</v>
      </c>
      <c r="I74" s="73">
        <v>2.1</v>
      </c>
      <c r="K74" s="45">
        <f>(9.81*(LN(I74)))+30.6</f>
        <v>37.878405351795195</v>
      </c>
    </row>
    <row r="75" spans="1:14" x14ac:dyDescent="0.2">
      <c r="A75" s="37">
        <v>120030901</v>
      </c>
      <c r="B75" s="37" t="s">
        <v>193</v>
      </c>
      <c r="C75" s="76">
        <v>37868</v>
      </c>
      <c r="D75" s="72">
        <v>10</v>
      </c>
      <c r="E75" s="39">
        <f>AVERAGE(D63:D74)</f>
        <v>10</v>
      </c>
      <c r="F75" s="39">
        <v>3.048</v>
      </c>
      <c r="G75" s="39">
        <f t="shared" si="2"/>
        <v>43.940261958950401</v>
      </c>
      <c r="H75" s="39">
        <f>AVERAGE(G63:G74)</f>
        <v>43.961348263865254</v>
      </c>
      <c r="I75" s="73"/>
      <c r="J75" s="39">
        <f>AVERAGE(I63:I74)</f>
        <v>3.1428571428571428</v>
      </c>
      <c r="K75" s="73"/>
      <c r="L75" s="39">
        <f>AVERAGE(K63:K74)</f>
        <v>40.131973912711693</v>
      </c>
      <c r="M75" s="45">
        <f>AVERAGE(H75,L75)</f>
        <v>42.046661088288474</v>
      </c>
    </row>
    <row r="76" spans="1:14" x14ac:dyDescent="0.2">
      <c r="A76" s="37">
        <v>120040601</v>
      </c>
      <c r="B76" s="37" t="s">
        <v>193</v>
      </c>
      <c r="C76" s="38">
        <v>38141</v>
      </c>
      <c r="D76" s="39">
        <v>9</v>
      </c>
      <c r="F76" s="39">
        <v>2.7432000000000003</v>
      </c>
      <c r="G76" s="39">
        <f t="shared" si="2"/>
        <v>45.458506989579675</v>
      </c>
      <c r="N76" s="39">
        <v>20</v>
      </c>
    </row>
    <row r="77" spans="1:14" x14ac:dyDescent="0.2">
      <c r="A77" s="37">
        <v>120040602</v>
      </c>
      <c r="B77" s="37" t="s">
        <v>193</v>
      </c>
      <c r="C77" s="38">
        <v>38147</v>
      </c>
      <c r="D77" s="39">
        <v>10</v>
      </c>
      <c r="F77" s="39">
        <v>3.048</v>
      </c>
      <c r="G77" s="39">
        <f t="shared" si="2"/>
        <v>43.940261958950401</v>
      </c>
      <c r="I77" s="45">
        <v>5.0999999999999996</v>
      </c>
      <c r="K77" s="45">
        <f>(9.81*(LN(I77)))+30.6</f>
        <v>46.582849694754046</v>
      </c>
      <c r="N77" s="39">
        <v>20</v>
      </c>
    </row>
    <row r="78" spans="1:14" x14ac:dyDescent="0.2">
      <c r="A78" s="37">
        <v>120040603</v>
      </c>
      <c r="B78" s="37" t="s">
        <v>193</v>
      </c>
      <c r="C78" s="38">
        <v>38148</v>
      </c>
      <c r="D78" s="39">
        <v>9.5</v>
      </c>
      <c r="F78" s="39">
        <v>2.8956</v>
      </c>
      <c r="G78" s="39">
        <f t="shared" si="2"/>
        <v>44.679398331074999</v>
      </c>
      <c r="N78" s="39">
        <v>20</v>
      </c>
    </row>
    <row r="79" spans="1:14" x14ac:dyDescent="0.2">
      <c r="A79" s="37">
        <v>120040604</v>
      </c>
      <c r="B79" s="37" t="s">
        <v>193</v>
      </c>
      <c r="C79" s="38">
        <v>38155</v>
      </c>
      <c r="D79" s="39">
        <v>10</v>
      </c>
      <c r="F79" s="39">
        <v>3.048</v>
      </c>
      <c r="G79" s="39">
        <f t="shared" si="2"/>
        <v>43.940261958950401</v>
      </c>
      <c r="I79" s="45">
        <v>4.8</v>
      </c>
      <c r="K79" s="45">
        <f>(9.81*(LN(I79)))+30.6</f>
        <v>45.988122154734825</v>
      </c>
      <c r="N79" s="39">
        <v>20</v>
      </c>
    </row>
    <row r="80" spans="1:14" x14ac:dyDescent="0.2">
      <c r="A80" s="37">
        <v>120040605</v>
      </c>
      <c r="B80" s="37" t="s">
        <v>193</v>
      </c>
      <c r="C80" s="38">
        <v>38167</v>
      </c>
      <c r="D80" s="39">
        <v>10</v>
      </c>
      <c r="F80" s="39">
        <v>3.048</v>
      </c>
      <c r="G80" s="39">
        <f t="shared" si="2"/>
        <v>43.940261958950401</v>
      </c>
      <c r="N80" s="39">
        <v>20</v>
      </c>
    </row>
    <row r="81" spans="1:14" x14ac:dyDescent="0.2">
      <c r="A81" s="37">
        <v>120040701</v>
      </c>
      <c r="B81" s="37" t="s">
        <v>193</v>
      </c>
      <c r="C81" s="38">
        <v>38171</v>
      </c>
      <c r="D81" s="39">
        <v>9.8000000000000007</v>
      </c>
      <c r="F81" s="39">
        <v>2.9870400000000004</v>
      </c>
      <c r="G81" s="39">
        <f t="shared" si="2"/>
        <v>44.231382971395853</v>
      </c>
      <c r="I81" s="45">
        <v>5.3</v>
      </c>
      <c r="K81" s="45">
        <f>(9.81*(LN(I81)))+30.6</f>
        <v>46.960203909674732</v>
      </c>
      <c r="N81" s="39">
        <v>20</v>
      </c>
    </row>
    <row r="82" spans="1:14" x14ac:dyDescent="0.2">
      <c r="A82" s="37">
        <v>120040702</v>
      </c>
      <c r="B82" s="37" t="s">
        <v>193</v>
      </c>
      <c r="C82" s="38">
        <v>38176</v>
      </c>
      <c r="D82" s="39">
        <v>9</v>
      </c>
      <c r="F82" s="39">
        <v>2.7432000000000003</v>
      </c>
      <c r="G82" s="39">
        <f t="shared" si="2"/>
        <v>45.458506989579675</v>
      </c>
    </row>
    <row r="83" spans="1:14" x14ac:dyDescent="0.2">
      <c r="A83" s="37">
        <v>120040703</v>
      </c>
      <c r="B83" s="37" t="s">
        <v>193</v>
      </c>
      <c r="C83" s="38">
        <v>38183</v>
      </c>
      <c r="D83" s="39">
        <v>9</v>
      </c>
      <c r="F83" s="39">
        <v>2.7432000000000003</v>
      </c>
      <c r="G83" s="39">
        <f t="shared" si="2"/>
        <v>45.458506989579675</v>
      </c>
      <c r="I83" s="45">
        <v>1.5</v>
      </c>
      <c r="K83" s="45">
        <f>(9.81*(LN(I83)))+30.6</f>
        <v>34.577612710541096</v>
      </c>
    </row>
    <row r="84" spans="1:14" x14ac:dyDescent="0.2">
      <c r="A84" s="37">
        <v>120040704</v>
      </c>
      <c r="B84" s="37" t="s">
        <v>193</v>
      </c>
      <c r="C84" s="38">
        <v>38190</v>
      </c>
      <c r="D84" s="39">
        <v>9</v>
      </c>
      <c r="F84" s="39">
        <v>2.7432000000000003</v>
      </c>
      <c r="G84" s="39">
        <f t="shared" si="2"/>
        <v>45.458506989579675</v>
      </c>
    </row>
    <row r="85" spans="1:14" x14ac:dyDescent="0.2">
      <c r="A85" s="37">
        <v>120040705</v>
      </c>
      <c r="B85" s="37" t="s">
        <v>193</v>
      </c>
      <c r="C85" s="38">
        <v>38197</v>
      </c>
      <c r="D85" s="39">
        <v>9</v>
      </c>
      <c r="F85" s="39">
        <v>2.7432000000000003</v>
      </c>
      <c r="G85" s="39">
        <f t="shared" si="2"/>
        <v>45.458506989579675</v>
      </c>
      <c r="I85" s="45">
        <v>1.7</v>
      </c>
      <c r="K85" s="45">
        <f>(9.81*(LN(I85)))+30.6</f>
        <v>35.805463142919891</v>
      </c>
    </row>
    <row r="86" spans="1:14" x14ac:dyDescent="0.2">
      <c r="A86" s="37">
        <v>120040801</v>
      </c>
      <c r="B86" s="37" t="s">
        <v>193</v>
      </c>
      <c r="C86" s="38">
        <v>38204</v>
      </c>
      <c r="D86" s="39">
        <v>8</v>
      </c>
      <c r="F86" s="39">
        <v>2.4384000000000001</v>
      </c>
      <c r="G86" s="39">
        <f t="shared" si="2"/>
        <v>47.155760533388161</v>
      </c>
    </row>
    <row r="87" spans="1:14" x14ac:dyDescent="0.2">
      <c r="A87" s="37">
        <v>120040802</v>
      </c>
      <c r="B87" s="37" t="s">
        <v>193</v>
      </c>
      <c r="C87" s="38">
        <v>38210</v>
      </c>
      <c r="D87" s="39">
        <v>8.5</v>
      </c>
      <c r="F87" s="39">
        <v>2.5908000000000002</v>
      </c>
      <c r="G87" s="39">
        <f t="shared" si="2"/>
        <v>46.28215973301333</v>
      </c>
      <c r="I87" s="45">
        <v>6.9</v>
      </c>
      <c r="K87" s="45">
        <f>(9.81*(LN(I87)))+30.6</f>
        <v>49.548225047827529</v>
      </c>
    </row>
    <row r="88" spans="1:14" x14ac:dyDescent="0.2">
      <c r="A88" s="37">
        <v>120040803</v>
      </c>
      <c r="B88" s="37" t="s">
        <v>193</v>
      </c>
      <c r="C88" s="38">
        <v>38217</v>
      </c>
      <c r="D88" s="39">
        <v>9</v>
      </c>
      <c r="F88" s="39">
        <v>2.7432000000000003</v>
      </c>
      <c r="G88" s="39">
        <f t="shared" si="2"/>
        <v>45.458506989579675</v>
      </c>
    </row>
    <row r="89" spans="1:14" x14ac:dyDescent="0.2">
      <c r="A89" s="37">
        <v>120040804</v>
      </c>
      <c r="B89" s="37" t="s">
        <v>193</v>
      </c>
      <c r="C89" s="38">
        <v>38225</v>
      </c>
      <c r="D89" s="39">
        <v>9.5</v>
      </c>
      <c r="E89" s="39">
        <f>AVERAGE(D76:D89)</f>
        <v>9.2357142857142858</v>
      </c>
      <c r="F89" s="39">
        <v>2.8956</v>
      </c>
      <c r="G89" s="39">
        <f t="shared" si="2"/>
        <v>44.679398331074999</v>
      </c>
      <c r="H89" s="39">
        <f>AVERAGE(G76:G89)</f>
        <v>45.11428055101976</v>
      </c>
      <c r="J89" s="45">
        <f>AVERAGE(I77,I79,I81,I83,I85,I87)</f>
        <v>4.2166666666666659</v>
      </c>
      <c r="L89" s="45">
        <f>AVERAGE(K77,K79,K81,K83,K85,K87)</f>
        <v>43.243746110075357</v>
      </c>
      <c r="M89" s="45">
        <f>AVERAGE(H89,L89)</f>
        <v>44.179013330547562</v>
      </c>
    </row>
    <row r="90" spans="1:14" x14ac:dyDescent="0.2">
      <c r="A90" s="37">
        <v>120050601</v>
      </c>
      <c r="B90" s="37" t="s">
        <v>193</v>
      </c>
      <c r="C90" s="38">
        <v>38510</v>
      </c>
      <c r="D90" s="39">
        <v>8.5</v>
      </c>
      <c r="E90" s="29"/>
      <c r="F90" s="39">
        <v>2.5908000000000002</v>
      </c>
      <c r="G90" s="39">
        <f t="shared" si="2"/>
        <v>46.28215973301333</v>
      </c>
      <c r="H90" s="29"/>
      <c r="I90" s="30">
        <v>0.43</v>
      </c>
      <c r="K90" s="45">
        <f>(9.81*(LN(I90)))+30.6</f>
        <v>22.320653610410673</v>
      </c>
    </row>
    <row r="91" spans="1:14" x14ac:dyDescent="0.2">
      <c r="A91" s="37">
        <v>120050602</v>
      </c>
      <c r="B91" s="37" t="s">
        <v>193</v>
      </c>
      <c r="C91" s="38">
        <v>38518</v>
      </c>
      <c r="D91" s="39">
        <v>8.5</v>
      </c>
      <c r="E91" s="29"/>
      <c r="F91" s="39">
        <v>2.5908000000000002</v>
      </c>
      <c r="G91" s="39">
        <f t="shared" si="2"/>
        <v>46.28215973301333</v>
      </c>
      <c r="H91" s="29"/>
      <c r="I91" s="30"/>
    </row>
    <row r="92" spans="1:14" x14ac:dyDescent="0.2">
      <c r="A92" s="37">
        <v>120050603</v>
      </c>
      <c r="B92" s="37" t="s">
        <v>193</v>
      </c>
      <c r="C92" s="38">
        <v>38526</v>
      </c>
      <c r="D92" s="39">
        <v>9</v>
      </c>
      <c r="F92" s="39">
        <v>2.7432000000000003</v>
      </c>
      <c r="G92" s="39">
        <f t="shared" si="2"/>
        <v>45.458506989579675</v>
      </c>
    </row>
    <row r="93" spans="1:14" x14ac:dyDescent="0.2">
      <c r="A93" s="37">
        <v>120050604</v>
      </c>
      <c r="B93" s="37" t="s">
        <v>193</v>
      </c>
      <c r="C93" s="38">
        <v>38532</v>
      </c>
      <c r="D93" s="39">
        <v>9</v>
      </c>
      <c r="F93" s="39">
        <v>2.7432000000000003</v>
      </c>
      <c r="G93" s="39">
        <f t="shared" si="2"/>
        <v>45.458506989579675</v>
      </c>
    </row>
    <row r="94" spans="1:14" x14ac:dyDescent="0.2">
      <c r="A94" s="37">
        <v>120050701</v>
      </c>
      <c r="B94" s="37" t="s">
        <v>193</v>
      </c>
      <c r="C94" s="38">
        <v>38541</v>
      </c>
      <c r="D94" s="39">
        <v>9.5</v>
      </c>
      <c r="E94" s="29"/>
      <c r="F94" s="39">
        <v>2.8956</v>
      </c>
      <c r="G94" s="39">
        <f t="shared" si="2"/>
        <v>44.679398331074999</v>
      </c>
      <c r="H94" s="29"/>
      <c r="I94" s="30">
        <v>1.83</v>
      </c>
      <c r="K94" s="45">
        <f>(9.81*(LN(I94)))+30.6</f>
        <v>36.528339634831163</v>
      </c>
    </row>
    <row r="95" spans="1:14" x14ac:dyDescent="0.2">
      <c r="A95" s="37">
        <v>120050702</v>
      </c>
      <c r="B95" s="37" t="s">
        <v>193</v>
      </c>
      <c r="C95" s="38">
        <v>38546</v>
      </c>
      <c r="D95" s="39">
        <v>9.5</v>
      </c>
      <c r="E95" s="29"/>
      <c r="F95" s="39">
        <v>2.8956</v>
      </c>
      <c r="G95" s="39">
        <f t="shared" si="2"/>
        <v>44.679398331074999</v>
      </c>
      <c r="H95" s="29"/>
      <c r="I95" s="30">
        <v>1.05</v>
      </c>
      <c r="K95" s="45">
        <f>(9.81*(LN(I95)))+30.6</f>
        <v>31.078631510502131</v>
      </c>
    </row>
    <row r="96" spans="1:14" x14ac:dyDescent="0.2">
      <c r="A96" s="37">
        <v>120050703</v>
      </c>
      <c r="B96" s="37" t="s">
        <v>193</v>
      </c>
      <c r="C96" s="38">
        <v>38554</v>
      </c>
      <c r="D96" s="39">
        <v>8.5</v>
      </c>
      <c r="E96" s="29"/>
      <c r="F96" s="39">
        <v>2.5908000000000002</v>
      </c>
      <c r="G96" s="39">
        <f t="shared" si="2"/>
        <v>46.28215973301333</v>
      </c>
      <c r="H96" s="29"/>
      <c r="I96" s="30"/>
    </row>
    <row r="97" spans="1:18" x14ac:dyDescent="0.2">
      <c r="A97" s="37">
        <v>120050704</v>
      </c>
      <c r="B97" s="37" t="s">
        <v>193</v>
      </c>
      <c r="C97" s="38">
        <v>38559</v>
      </c>
      <c r="D97" s="39">
        <v>9</v>
      </c>
      <c r="E97" s="29"/>
      <c r="F97" s="39">
        <v>2.7432000000000003</v>
      </c>
      <c r="G97" s="39">
        <f t="shared" si="2"/>
        <v>45.458506989579675</v>
      </c>
      <c r="H97" s="29"/>
      <c r="I97" s="30">
        <v>1.4</v>
      </c>
      <c r="K97" s="45">
        <f>(9.81*(LN(I97)))+30.6</f>
        <v>33.9007926412541</v>
      </c>
    </row>
    <row r="98" spans="1:18" x14ac:dyDescent="0.2">
      <c r="A98" s="37">
        <v>120050801</v>
      </c>
      <c r="B98" s="37" t="s">
        <v>193</v>
      </c>
      <c r="C98" s="38">
        <v>38568</v>
      </c>
      <c r="D98" s="39">
        <v>9.5</v>
      </c>
      <c r="E98" s="29"/>
      <c r="F98" s="39">
        <v>2.8956</v>
      </c>
      <c r="G98" s="39">
        <f t="shared" ref="G98:G129" si="3" xml:space="preserve"> 60-(14.41*(LN(F98)))</f>
        <v>44.679398331074999</v>
      </c>
      <c r="H98" s="29"/>
      <c r="I98" s="30"/>
    </row>
    <row r="99" spans="1:18" x14ac:dyDescent="0.2">
      <c r="A99" s="37">
        <v>120050802</v>
      </c>
      <c r="B99" s="37" t="s">
        <v>193</v>
      </c>
      <c r="C99" s="38">
        <v>38574</v>
      </c>
      <c r="D99" s="39">
        <v>10</v>
      </c>
      <c r="E99" s="29"/>
      <c r="F99" s="39">
        <v>3.048</v>
      </c>
      <c r="G99" s="39">
        <f t="shared" si="3"/>
        <v>43.940261958950401</v>
      </c>
      <c r="H99" s="29"/>
      <c r="I99" s="30">
        <v>0.98</v>
      </c>
      <c r="K99" s="45">
        <f>(9.81*(LN(I99)))+30.6</f>
        <v>30.401811441215134</v>
      </c>
    </row>
    <row r="100" spans="1:18" x14ac:dyDescent="0.2">
      <c r="A100" s="37">
        <v>120050803</v>
      </c>
      <c r="B100" s="37" t="s">
        <v>193</v>
      </c>
      <c r="C100" s="38">
        <v>38588</v>
      </c>
      <c r="D100" s="39">
        <v>10</v>
      </c>
      <c r="E100" s="29"/>
      <c r="F100" s="39">
        <v>3.048</v>
      </c>
      <c r="G100" s="39">
        <f t="shared" si="3"/>
        <v>43.940261958950401</v>
      </c>
      <c r="H100" s="29"/>
      <c r="I100" s="30"/>
    </row>
    <row r="101" spans="1:18" x14ac:dyDescent="0.2">
      <c r="A101" s="37">
        <v>120050804</v>
      </c>
      <c r="B101" s="37" t="s">
        <v>193</v>
      </c>
      <c r="C101" s="38">
        <v>38595</v>
      </c>
      <c r="D101" s="39">
        <v>11</v>
      </c>
      <c r="E101" s="39">
        <f>AVERAGE(D90:D101)</f>
        <v>9.3333333333333339</v>
      </c>
      <c r="F101" s="39">
        <v>3.3528000000000002</v>
      </c>
      <c r="G101" s="39">
        <f t="shared" si="3"/>
        <v>42.566842267970074</v>
      </c>
      <c r="H101" s="39">
        <f>AVERAGE(G90:G101)</f>
        <v>44.975630112239571</v>
      </c>
      <c r="I101" s="30">
        <v>2.0299999999999998</v>
      </c>
      <c r="J101" s="39">
        <f>AVERAGE(I90:I101)</f>
        <v>1.2866666666666668</v>
      </c>
      <c r="K101" s="45">
        <f>(9.81*(LN(I101)))+30.6</f>
        <v>37.545831129856758</v>
      </c>
      <c r="L101" s="39">
        <f>AVERAGE(K90:K101)</f>
        <v>31.962676661344997</v>
      </c>
      <c r="M101" s="45">
        <f>AVERAGE(H101,L101)</f>
        <v>38.469153386792286</v>
      </c>
    </row>
    <row r="102" spans="1:18" x14ac:dyDescent="0.2">
      <c r="A102" s="37">
        <v>120060601</v>
      </c>
      <c r="B102" s="37" t="s">
        <v>193</v>
      </c>
      <c r="C102" s="38">
        <v>38876</v>
      </c>
      <c r="D102" s="39">
        <v>9.5</v>
      </c>
      <c r="F102" s="39">
        <f t="shared" ref="F102:F149" si="4">0.3048*D102</f>
        <v>2.8956</v>
      </c>
      <c r="G102" s="39">
        <f t="shared" si="3"/>
        <v>44.679398331074999</v>
      </c>
      <c r="I102" s="37">
        <v>3.95</v>
      </c>
      <c r="K102" s="45">
        <f>(9.81*(LN(I102)))+30.6</f>
        <v>44.076149829136831</v>
      </c>
      <c r="O102" s="39">
        <v>24.444444444444446</v>
      </c>
      <c r="P102" s="37" t="s">
        <v>398</v>
      </c>
      <c r="Q102" s="37">
        <v>76</v>
      </c>
      <c r="R102" s="37">
        <f t="shared" ref="R102:R124" si="5">(Q102-32)*(5/9)</f>
        <v>24.444444444444446</v>
      </c>
    </row>
    <row r="103" spans="1:18" x14ac:dyDescent="0.2">
      <c r="A103" s="37">
        <v>120060602</v>
      </c>
      <c r="B103" s="37" t="s">
        <v>193</v>
      </c>
      <c r="C103" s="38">
        <v>38883</v>
      </c>
      <c r="D103" s="39">
        <v>10</v>
      </c>
      <c r="F103" s="39">
        <f t="shared" si="4"/>
        <v>3.048</v>
      </c>
      <c r="G103" s="39">
        <f t="shared" si="3"/>
        <v>43.940261958950401</v>
      </c>
      <c r="O103" s="39">
        <v>26.666666666666668</v>
      </c>
      <c r="P103" s="37" t="s">
        <v>398</v>
      </c>
      <c r="Q103" s="37">
        <v>80</v>
      </c>
      <c r="R103" s="37">
        <f t="shared" si="5"/>
        <v>26.666666666666668</v>
      </c>
    </row>
    <row r="104" spans="1:18" x14ac:dyDescent="0.2">
      <c r="A104" s="37">
        <v>120060603</v>
      </c>
      <c r="B104" s="37" t="s">
        <v>193</v>
      </c>
      <c r="C104" s="38">
        <v>38890</v>
      </c>
      <c r="D104" s="39">
        <v>10</v>
      </c>
      <c r="F104" s="39">
        <f t="shared" si="4"/>
        <v>3.048</v>
      </c>
      <c r="G104" s="39">
        <f t="shared" si="3"/>
        <v>43.940261958950401</v>
      </c>
      <c r="I104" s="37">
        <v>4.4800000000000004</v>
      </c>
      <c r="K104" s="45">
        <f>(9.81*(LN(I104)))+30.6</f>
        <v>45.311302085447828</v>
      </c>
      <c r="O104" s="39">
        <v>22.222222222222221</v>
      </c>
      <c r="P104" s="37" t="s">
        <v>398</v>
      </c>
      <c r="Q104" s="37">
        <v>72</v>
      </c>
      <c r="R104" s="37">
        <f t="shared" si="5"/>
        <v>22.222222222222221</v>
      </c>
    </row>
    <row r="105" spans="1:18" x14ac:dyDescent="0.2">
      <c r="A105" s="37">
        <v>120060701</v>
      </c>
      <c r="B105" s="37" t="s">
        <v>193</v>
      </c>
      <c r="C105" s="38">
        <v>38904</v>
      </c>
      <c r="D105" s="39">
        <v>9.5</v>
      </c>
      <c r="F105" s="39">
        <f t="shared" si="4"/>
        <v>2.8956</v>
      </c>
      <c r="G105" s="39">
        <f t="shared" si="3"/>
        <v>44.679398331074999</v>
      </c>
      <c r="O105" s="39">
        <v>26.666666666666668</v>
      </c>
      <c r="P105" s="37" t="s">
        <v>398</v>
      </c>
      <c r="Q105" s="37">
        <v>80</v>
      </c>
      <c r="R105" s="37">
        <f t="shared" si="5"/>
        <v>26.666666666666668</v>
      </c>
    </row>
    <row r="106" spans="1:18" x14ac:dyDescent="0.2">
      <c r="A106" s="37">
        <v>120060702</v>
      </c>
      <c r="B106" s="37" t="s">
        <v>193</v>
      </c>
      <c r="C106" s="38">
        <v>38909</v>
      </c>
      <c r="D106" s="39">
        <v>10.5</v>
      </c>
      <c r="F106" s="39">
        <f t="shared" si="4"/>
        <v>3.2004000000000001</v>
      </c>
      <c r="G106" s="39">
        <f t="shared" si="3"/>
        <v>43.237195693268887</v>
      </c>
      <c r="I106" s="37">
        <v>4.12</v>
      </c>
      <c r="K106" s="45">
        <f>(9.81*(LN(I106)))+30.6</f>
        <v>44.489519532575684</v>
      </c>
      <c r="O106" s="39">
        <v>29.444444444444446</v>
      </c>
      <c r="P106" s="37" t="s">
        <v>398</v>
      </c>
      <c r="Q106" s="37">
        <v>85</v>
      </c>
      <c r="R106" s="37">
        <f t="shared" si="5"/>
        <v>29.444444444444446</v>
      </c>
    </row>
    <row r="107" spans="1:18" x14ac:dyDescent="0.2">
      <c r="A107" s="37">
        <v>120060703</v>
      </c>
      <c r="B107" s="37" t="s">
        <v>193</v>
      </c>
      <c r="C107" s="38">
        <v>38918</v>
      </c>
      <c r="D107" s="39">
        <v>10</v>
      </c>
      <c r="F107" s="39">
        <f t="shared" si="4"/>
        <v>3.048</v>
      </c>
      <c r="G107" s="39">
        <f t="shared" si="3"/>
        <v>43.940261958950401</v>
      </c>
      <c r="O107" s="39">
        <v>32.777777777777779</v>
      </c>
      <c r="P107" s="37" t="s">
        <v>398</v>
      </c>
      <c r="Q107" s="37">
        <v>91</v>
      </c>
      <c r="R107" s="37">
        <f t="shared" si="5"/>
        <v>32.777777777777779</v>
      </c>
    </row>
    <row r="108" spans="1:18" x14ac:dyDescent="0.2">
      <c r="A108" s="37">
        <v>120060704</v>
      </c>
      <c r="B108" s="37" t="s">
        <v>193</v>
      </c>
      <c r="C108" s="38">
        <v>38923</v>
      </c>
      <c r="D108" s="39">
        <v>10</v>
      </c>
      <c r="F108" s="39">
        <f t="shared" si="4"/>
        <v>3.048</v>
      </c>
      <c r="G108" s="39">
        <f t="shared" si="3"/>
        <v>43.940261958950401</v>
      </c>
      <c r="I108" s="37">
        <v>3.7</v>
      </c>
      <c r="K108" s="45">
        <f>(9.81*(LN(I108)))+30.6</f>
        <v>43.434744960768256</v>
      </c>
      <c r="O108" s="39">
        <v>23.333333333333336</v>
      </c>
      <c r="P108" s="37" t="s">
        <v>398</v>
      </c>
      <c r="Q108" s="37">
        <v>74</v>
      </c>
      <c r="R108" s="37">
        <f t="shared" si="5"/>
        <v>23.333333333333336</v>
      </c>
    </row>
    <row r="109" spans="1:18" x14ac:dyDescent="0.2">
      <c r="A109" s="37">
        <v>120060801</v>
      </c>
      <c r="B109" s="37" t="s">
        <v>193</v>
      </c>
      <c r="C109" s="38">
        <v>38932</v>
      </c>
      <c r="D109" s="39">
        <v>10</v>
      </c>
      <c r="F109" s="39">
        <f t="shared" si="4"/>
        <v>3.048</v>
      </c>
      <c r="G109" s="39">
        <f t="shared" si="3"/>
        <v>43.940261958950401</v>
      </c>
      <c r="O109" s="39">
        <v>25.555555555555557</v>
      </c>
      <c r="P109" s="37" t="s">
        <v>398</v>
      </c>
      <c r="Q109" s="37">
        <v>78</v>
      </c>
      <c r="R109" s="37">
        <f t="shared" si="5"/>
        <v>25.555555555555557</v>
      </c>
    </row>
    <row r="110" spans="1:18" x14ac:dyDescent="0.2">
      <c r="A110" s="37">
        <v>120060802</v>
      </c>
      <c r="B110" s="37" t="s">
        <v>193</v>
      </c>
      <c r="C110" s="38">
        <v>38939</v>
      </c>
      <c r="D110" s="39">
        <v>10.5</v>
      </c>
      <c r="F110" s="39">
        <f t="shared" si="4"/>
        <v>3.2004000000000001</v>
      </c>
      <c r="G110" s="39">
        <f t="shared" si="3"/>
        <v>43.237195693268887</v>
      </c>
      <c r="I110" s="37">
        <v>5.07</v>
      </c>
      <c r="K110" s="45">
        <f>(9.81*(LN(I110)))+30.6</f>
        <v>46.524973420686337</v>
      </c>
      <c r="O110" s="39">
        <v>23.888888888888889</v>
      </c>
      <c r="P110" s="37" t="s">
        <v>399</v>
      </c>
      <c r="Q110" s="37">
        <v>75</v>
      </c>
      <c r="R110" s="37">
        <f t="shared" si="5"/>
        <v>23.888888888888889</v>
      </c>
    </row>
    <row r="111" spans="1:18" x14ac:dyDescent="0.2">
      <c r="A111" s="37">
        <v>120060803</v>
      </c>
      <c r="B111" s="37" t="s">
        <v>193</v>
      </c>
      <c r="C111" s="38">
        <v>38953</v>
      </c>
      <c r="D111" s="39">
        <v>10</v>
      </c>
      <c r="F111" s="39">
        <f t="shared" si="4"/>
        <v>3.048</v>
      </c>
      <c r="G111" s="39">
        <f t="shared" si="3"/>
        <v>43.940261958950401</v>
      </c>
      <c r="O111" s="39">
        <v>22.222222222222221</v>
      </c>
      <c r="P111" s="37" t="s">
        <v>399</v>
      </c>
      <c r="Q111" s="37">
        <v>72</v>
      </c>
      <c r="R111" s="37">
        <f t="shared" si="5"/>
        <v>22.222222222222221</v>
      </c>
    </row>
    <row r="112" spans="1:18" x14ac:dyDescent="0.2">
      <c r="A112" s="37">
        <v>120060804</v>
      </c>
      <c r="B112" s="37" t="s">
        <v>193</v>
      </c>
      <c r="C112" s="38">
        <v>38960</v>
      </c>
      <c r="D112" s="39">
        <v>10</v>
      </c>
      <c r="E112" s="39">
        <f>AVERAGE(D102:D112)</f>
        <v>10</v>
      </c>
      <c r="F112" s="39">
        <f t="shared" si="4"/>
        <v>3.048</v>
      </c>
      <c r="G112" s="39">
        <f t="shared" si="3"/>
        <v>43.940261958950401</v>
      </c>
      <c r="H112" s="39">
        <f>AVERAGE(G102:G112)</f>
        <v>43.94682016012186</v>
      </c>
      <c r="I112" s="37">
        <v>4.6500000000000004</v>
      </c>
      <c r="J112" s="39">
        <f>AVERAGE(I102:I112)</f>
        <v>4.3283333333333331</v>
      </c>
      <c r="K112" s="45">
        <f>(9.81*(LN(I112)))+30.6</f>
        <v>45.676667424268793</v>
      </c>
      <c r="L112" s="39">
        <f>AVERAGE(K102:K112)</f>
        <v>44.918892875480623</v>
      </c>
      <c r="M112" s="45">
        <f>AVERAGE(H112,L112)</f>
        <v>44.432856517801241</v>
      </c>
      <c r="O112" s="39">
        <v>23.333333333333336</v>
      </c>
      <c r="P112" s="37" t="s">
        <v>399</v>
      </c>
      <c r="Q112" s="37">
        <v>74</v>
      </c>
      <c r="R112" s="37">
        <f t="shared" si="5"/>
        <v>23.333333333333336</v>
      </c>
    </row>
    <row r="113" spans="1:18" x14ac:dyDescent="0.2">
      <c r="A113" s="37">
        <v>120070601</v>
      </c>
      <c r="B113" s="37" t="s">
        <v>193</v>
      </c>
      <c r="C113" s="38">
        <v>39239</v>
      </c>
      <c r="D113" s="39">
        <v>9</v>
      </c>
      <c r="F113" s="39">
        <f t="shared" si="4"/>
        <v>2.7432000000000003</v>
      </c>
      <c r="G113" s="39">
        <f t="shared" si="3"/>
        <v>45.458506989579675</v>
      </c>
      <c r="O113" s="39">
        <v>25.555555555555557</v>
      </c>
      <c r="P113" s="37" t="s">
        <v>398</v>
      </c>
      <c r="Q113" s="79">
        <v>78</v>
      </c>
      <c r="R113" s="37">
        <f t="shared" si="5"/>
        <v>25.555555555555557</v>
      </c>
    </row>
    <row r="114" spans="1:18" x14ac:dyDescent="0.2">
      <c r="A114" s="37">
        <v>120070602</v>
      </c>
      <c r="B114" s="37" t="s">
        <v>193</v>
      </c>
      <c r="C114" s="38">
        <v>39245</v>
      </c>
      <c r="D114" s="39">
        <v>11</v>
      </c>
      <c r="F114" s="39">
        <f t="shared" si="4"/>
        <v>3.3528000000000002</v>
      </c>
      <c r="G114" s="39">
        <f t="shared" si="3"/>
        <v>42.566842267970074</v>
      </c>
      <c r="I114" s="45">
        <v>2.84</v>
      </c>
      <c r="K114" s="45">
        <f>(9.81*(LN(I114)))+30.6</f>
        <v>40.839717751818256</v>
      </c>
      <c r="O114" s="39">
        <v>27.777777777777779</v>
      </c>
      <c r="P114" s="37" t="s">
        <v>398</v>
      </c>
      <c r="Q114" s="79">
        <v>82</v>
      </c>
      <c r="R114" s="37">
        <f t="shared" si="5"/>
        <v>27.777777777777779</v>
      </c>
    </row>
    <row r="115" spans="1:18" x14ac:dyDescent="0.2">
      <c r="A115" s="37">
        <v>120070603</v>
      </c>
      <c r="B115" s="37" t="s">
        <v>193</v>
      </c>
      <c r="C115" s="38">
        <v>39253</v>
      </c>
      <c r="D115" s="39">
        <v>10.5</v>
      </c>
      <c r="F115" s="39">
        <f t="shared" si="4"/>
        <v>3.2004000000000001</v>
      </c>
      <c r="G115" s="39">
        <f t="shared" si="3"/>
        <v>43.237195693268887</v>
      </c>
      <c r="O115" s="39">
        <v>29.444444444444446</v>
      </c>
      <c r="P115" s="37" t="s">
        <v>398</v>
      </c>
      <c r="Q115" s="79">
        <v>85</v>
      </c>
      <c r="R115" s="37">
        <f t="shared" si="5"/>
        <v>29.444444444444446</v>
      </c>
    </row>
    <row r="116" spans="1:18" x14ac:dyDescent="0.2">
      <c r="A116" s="37">
        <v>120070604</v>
      </c>
      <c r="B116" s="37" t="s">
        <v>193</v>
      </c>
      <c r="C116" s="38">
        <v>39260</v>
      </c>
      <c r="D116" s="39">
        <v>10</v>
      </c>
      <c r="F116" s="39">
        <f t="shared" si="4"/>
        <v>3.048</v>
      </c>
      <c r="G116" s="39">
        <f t="shared" si="3"/>
        <v>43.940261958950401</v>
      </c>
      <c r="I116" s="45">
        <v>0.44</v>
      </c>
      <c r="K116" s="45">
        <f>(9.81*(LN(I116)))+30.6</f>
        <v>22.546180784194966</v>
      </c>
      <c r="O116" s="39">
        <v>31.111111111111114</v>
      </c>
      <c r="P116" s="37" t="s">
        <v>398</v>
      </c>
      <c r="Q116" s="79">
        <v>88</v>
      </c>
      <c r="R116" s="37">
        <f t="shared" si="5"/>
        <v>31.111111111111114</v>
      </c>
    </row>
    <row r="117" spans="1:18" x14ac:dyDescent="0.2">
      <c r="A117" s="37">
        <v>120070701</v>
      </c>
      <c r="B117" s="37" t="s">
        <v>193</v>
      </c>
      <c r="C117" s="38">
        <v>39268</v>
      </c>
      <c r="D117" s="39">
        <v>9.5</v>
      </c>
      <c r="F117" s="39">
        <f t="shared" si="4"/>
        <v>2.8956</v>
      </c>
      <c r="G117" s="39">
        <f t="shared" si="3"/>
        <v>44.679398331074999</v>
      </c>
      <c r="O117" s="39">
        <v>32.777777777777779</v>
      </c>
      <c r="P117" s="37" t="s">
        <v>398</v>
      </c>
      <c r="Q117" s="79">
        <v>91</v>
      </c>
      <c r="R117" s="37">
        <f t="shared" si="5"/>
        <v>32.777777777777779</v>
      </c>
    </row>
    <row r="118" spans="1:18" x14ac:dyDescent="0.2">
      <c r="A118" s="37">
        <v>120070702</v>
      </c>
      <c r="B118" s="37" t="s">
        <v>193</v>
      </c>
      <c r="C118" s="38">
        <v>39275</v>
      </c>
      <c r="D118" s="39">
        <v>10</v>
      </c>
      <c r="F118" s="39">
        <f t="shared" si="4"/>
        <v>3.048</v>
      </c>
      <c r="G118" s="39">
        <f t="shared" si="3"/>
        <v>43.940261958950401</v>
      </c>
      <c r="I118" s="45">
        <v>1.7</v>
      </c>
      <c r="K118" s="45">
        <f>(9.81*(LN(I118)))+30.6</f>
        <v>35.805463142919891</v>
      </c>
      <c r="O118" s="39">
        <v>32.222222222222221</v>
      </c>
      <c r="P118" s="37" t="s">
        <v>398</v>
      </c>
      <c r="Q118" s="79">
        <v>90</v>
      </c>
      <c r="R118" s="37">
        <f t="shared" si="5"/>
        <v>32.222222222222221</v>
      </c>
    </row>
    <row r="119" spans="1:18" x14ac:dyDescent="0.2">
      <c r="A119" s="37">
        <v>120070703</v>
      </c>
      <c r="B119" s="37" t="s">
        <v>193</v>
      </c>
      <c r="C119" s="38">
        <v>39282</v>
      </c>
      <c r="D119" s="39">
        <v>10</v>
      </c>
      <c r="F119" s="39">
        <f t="shared" si="4"/>
        <v>3.048</v>
      </c>
      <c r="G119" s="39">
        <f t="shared" si="3"/>
        <v>43.940261958950401</v>
      </c>
      <c r="O119" s="39">
        <v>28.333333333333336</v>
      </c>
      <c r="P119" s="37" t="s">
        <v>398</v>
      </c>
      <c r="Q119" s="79">
        <v>83</v>
      </c>
      <c r="R119" s="37">
        <f t="shared" si="5"/>
        <v>28.333333333333336</v>
      </c>
    </row>
    <row r="120" spans="1:18" x14ac:dyDescent="0.2">
      <c r="A120" s="37">
        <v>120070704</v>
      </c>
      <c r="B120" s="37" t="s">
        <v>193</v>
      </c>
      <c r="C120" s="38">
        <v>39289</v>
      </c>
      <c r="D120" s="39">
        <v>10</v>
      </c>
      <c r="F120" s="39">
        <f t="shared" si="4"/>
        <v>3.048</v>
      </c>
      <c r="G120" s="39">
        <f t="shared" si="3"/>
        <v>43.940261958950401</v>
      </c>
      <c r="I120" s="45">
        <v>1.74</v>
      </c>
      <c r="K120" s="45">
        <f>(9.81*(LN(I120)))+30.6</f>
        <v>36.033612960751356</v>
      </c>
      <c r="O120" s="39">
        <v>32.222222222222221</v>
      </c>
      <c r="P120" s="37" t="s">
        <v>645</v>
      </c>
      <c r="Q120" s="79">
        <v>90</v>
      </c>
      <c r="R120" s="37">
        <f t="shared" si="5"/>
        <v>32.222222222222221</v>
      </c>
    </row>
    <row r="121" spans="1:18" x14ac:dyDescent="0.2">
      <c r="A121" s="37">
        <v>120070801</v>
      </c>
      <c r="B121" s="37" t="s">
        <v>193</v>
      </c>
      <c r="C121" s="38">
        <v>39300</v>
      </c>
      <c r="D121" s="39">
        <v>9.5</v>
      </c>
      <c r="F121" s="39">
        <f t="shared" si="4"/>
        <v>2.8956</v>
      </c>
      <c r="G121" s="39">
        <f t="shared" si="3"/>
        <v>44.679398331074999</v>
      </c>
      <c r="O121" s="39">
        <v>31.666666666666668</v>
      </c>
      <c r="P121" s="37" t="s">
        <v>645</v>
      </c>
      <c r="Q121" s="79">
        <v>89</v>
      </c>
      <c r="R121" s="37">
        <f t="shared" si="5"/>
        <v>31.666666666666668</v>
      </c>
    </row>
    <row r="122" spans="1:18" x14ac:dyDescent="0.2">
      <c r="A122" s="37">
        <v>120070802</v>
      </c>
      <c r="B122" s="37" t="s">
        <v>193</v>
      </c>
      <c r="C122" s="38">
        <v>39310</v>
      </c>
      <c r="D122" s="39">
        <v>9</v>
      </c>
      <c r="F122" s="39">
        <f t="shared" si="4"/>
        <v>2.7432000000000003</v>
      </c>
      <c r="G122" s="39">
        <f t="shared" si="3"/>
        <v>45.458506989579675</v>
      </c>
      <c r="I122" s="45">
        <v>0.9</v>
      </c>
      <c r="K122" s="45">
        <f>(9.81*(LN(I122)))+30.6</f>
        <v>29.566413341396725</v>
      </c>
      <c r="O122" s="39">
        <v>25.555555555555557</v>
      </c>
      <c r="P122" s="37" t="s">
        <v>398</v>
      </c>
      <c r="Q122" s="79">
        <v>78</v>
      </c>
      <c r="R122" s="37">
        <f t="shared" si="5"/>
        <v>25.555555555555557</v>
      </c>
    </row>
    <row r="123" spans="1:18" x14ac:dyDescent="0.2">
      <c r="A123" s="37">
        <v>120070803</v>
      </c>
      <c r="B123" s="37" t="s">
        <v>193</v>
      </c>
      <c r="C123" s="38">
        <v>39317</v>
      </c>
      <c r="D123" s="39">
        <v>10</v>
      </c>
      <c r="F123" s="39">
        <f t="shared" si="4"/>
        <v>3.048</v>
      </c>
      <c r="G123" s="39">
        <f t="shared" si="3"/>
        <v>43.940261958950401</v>
      </c>
      <c r="O123" s="39">
        <v>25</v>
      </c>
      <c r="P123" s="37" t="s">
        <v>646</v>
      </c>
      <c r="Q123" s="79">
        <v>77</v>
      </c>
      <c r="R123" s="37">
        <f t="shared" si="5"/>
        <v>25</v>
      </c>
    </row>
    <row r="124" spans="1:18" x14ac:dyDescent="0.2">
      <c r="A124" s="37">
        <v>120070804</v>
      </c>
      <c r="B124" s="37" t="s">
        <v>193</v>
      </c>
      <c r="C124" s="38">
        <v>39324</v>
      </c>
      <c r="D124" s="39">
        <v>9</v>
      </c>
      <c r="E124" s="39">
        <f>AVERAGE(D113:D124)</f>
        <v>9.7916666666666661</v>
      </c>
      <c r="F124" s="39">
        <f t="shared" si="4"/>
        <v>2.7432000000000003</v>
      </c>
      <c r="G124" s="39">
        <f t="shared" si="3"/>
        <v>45.458506989579675</v>
      </c>
      <c r="H124" s="39">
        <f>AVERAGE(G113:G124)</f>
        <v>44.269972115573324</v>
      </c>
      <c r="I124" s="45">
        <v>2.08</v>
      </c>
      <c r="J124" s="39">
        <f>AVERAGE(I113:I124)</f>
        <v>1.6166666666666665</v>
      </c>
      <c r="K124" s="45">
        <f t="shared" ref="K124:K137" si="6">(9.81*(LN(I124)))+30.6</f>
        <v>37.784529037326756</v>
      </c>
      <c r="L124" s="39">
        <f>AVERAGE(K113:K124)</f>
        <v>33.762652836401323</v>
      </c>
      <c r="M124" s="45">
        <f>AVERAGE(H124,L124)</f>
        <v>39.01631247598732</v>
      </c>
      <c r="O124" s="39">
        <v>22.222222222222221</v>
      </c>
      <c r="P124" s="37" t="s">
        <v>646</v>
      </c>
      <c r="Q124" s="79">
        <v>72</v>
      </c>
      <c r="R124" s="37">
        <f t="shared" si="5"/>
        <v>22.222222222222221</v>
      </c>
    </row>
    <row r="125" spans="1:18" x14ac:dyDescent="0.2">
      <c r="A125" s="37">
        <v>120080601</v>
      </c>
      <c r="B125" s="37" t="s">
        <v>193</v>
      </c>
      <c r="C125" s="38">
        <v>39610</v>
      </c>
      <c r="D125" s="39">
        <v>9.5</v>
      </c>
      <c r="F125" s="39">
        <f t="shared" si="4"/>
        <v>2.8956</v>
      </c>
      <c r="G125" s="39">
        <f t="shared" si="3"/>
        <v>44.679398331074999</v>
      </c>
      <c r="I125" s="37">
        <v>3.69</v>
      </c>
      <c r="K125" s="45">
        <f t="shared" si="6"/>
        <v>43.408195553494394</v>
      </c>
      <c r="P125" s="37" t="s">
        <v>865</v>
      </c>
    </row>
    <row r="126" spans="1:18" x14ac:dyDescent="0.2">
      <c r="A126" s="37">
        <v>120080602</v>
      </c>
      <c r="B126" s="37" t="s">
        <v>193</v>
      </c>
      <c r="C126" s="38">
        <v>39625</v>
      </c>
      <c r="D126" s="39">
        <v>10</v>
      </c>
      <c r="F126" s="39">
        <f t="shared" si="4"/>
        <v>3.048</v>
      </c>
      <c r="G126" s="39">
        <f t="shared" si="3"/>
        <v>43.940261958950401</v>
      </c>
      <c r="I126" s="37">
        <v>3.22</v>
      </c>
      <c r="K126" s="45">
        <f t="shared" si="6"/>
        <v>42.071631137247472</v>
      </c>
      <c r="P126" s="37" t="s">
        <v>865</v>
      </c>
    </row>
    <row r="127" spans="1:18" x14ac:dyDescent="0.2">
      <c r="A127" s="37">
        <v>120080701</v>
      </c>
      <c r="B127" s="37" t="s">
        <v>193</v>
      </c>
      <c r="C127" s="38">
        <v>39639</v>
      </c>
      <c r="D127" s="39">
        <v>10</v>
      </c>
      <c r="F127" s="39">
        <f t="shared" si="4"/>
        <v>3.048</v>
      </c>
      <c r="G127" s="39">
        <f t="shared" si="3"/>
        <v>43.940261958950401</v>
      </c>
      <c r="I127" s="37">
        <v>3.39</v>
      </c>
      <c r="K127" s="45">
        <f t="shared" si="6"/>
        <v>42.576341528859047</v>
      </c>
      <c r="P127" s="37" t="s">
        <v>398</v>
      </c>
    </row>
    <row r="128" spans="1:18" x14ac:dyDescent="0.2">
      <c r="A128" s="37">
        <v>120080702</v>
      </c>
      <c r="B128" s="37" t="s">
        <v>193</v>
      </c>
      <c r="C128" s="38">
        <v>39660</v>
      </c>
      <c r="D128" s="39">
        <v>10.5</v>
      </c>
      <c r="F128" s="39">
        <f t="shared" si="4"/>
        <v>3.2004000000000001</v>
      </c>
      <c r="G128" s="39">
        <f t="shared" si="3"/>
        <v>43.237195693268887</v>
      </c>
      <c r="I128" s="37">
        <v>3.64</v>
      </c>
      <c r="K128" s="45">
        <f t="shared" si="6"/>
        <v>43.274359916973253</v>
      </c>
      <c r="P128" s="37" t="s">
        <v>865</v>
      </c>
    </row>
    <row r="129" spans="1:18" x14ac:dyDescent="0.2">
      <c r="A129" s="37">
        <v>120080801</v>
      </c>
      <c r="B129" s="37" t="s">
        <v>193</v>
      </c>
      <c r="C129" s="38">
        <v>39665</v>
      </c>
      <c r="D129" s="39">
        <v>9.5</v>
      </c>
      <c r="F129" s="39">
        <f t="shared" si="4"/>
        <v>2.8956</v>
      </c>
      <c r="G129" s="39">
        <f t="shared" si="3"/>
        <v>44.679398331074999</v>
      </c>
      <c r="I129" s="37">
        <v>4.46</v>
      </c>
      <c r="K129" s="45">
        <f t="shared" si="6"/>
        <v>45.267409394773651</v>
      </c>
      <c r="P129" s="37" t="s">
        <v>866</v>
      </c>
    </row>
    <row r="130" spans="1:18" x14ac:dyDescent="0.2">
      <c r="A130" s="37">
        <v>120080802</v>
      </c>
      <c r="B130" s="37" t="s">
        <v>193</v>
      </c>
      <c r="C130" s="38">
        <v>39687</v>
      </c>
      <c r="D130" s="39">
        <v>10</v>
      </c>
      <c r="E130" s="39">
        <f>AVERAGE(D125:D130)</f>
        <v>9.9166666666666661</v>
      </c>
      <c r="F130" s="39">
        <f t="shared" si="4"/>
        <v>3.048</v>
      </c>
      <c r="G130" s="39">
        <f t="shared" ref="G130:G149" si="7" xml:space="preserve"> 60-(14.41*(LN(F130)))</f>
        <v>43.940261958950401</v>
      </c>
      <c r="H130" s="39">
        <f>AVERAGE(G125:G130)</f>
        <v>44.069463038711682</v>
      </c>
      <c r="I130" s="37">
        <v>3.85</v>
      </c>
      <c r="J130" s="39">
        <f>AVERAGE(I125:I130)</f>
        <v>3.7083333333333339</v>
      </c>
      <c r="K130" s="45">
        <f t="shared" si="6"/>
        <v>43.82459758481999</v>
      </c>
      <c r="L130" s="39">
        <f>AVERAGE(K125:K130)</f>
        <v>43.403755852694637</v>
      </c>
      <c r="M130" s="45">
        <f>AVERAGE(H130,L130)</f>
        <v>43.736609445703159</v>
      </c>
      <c r="P130" s="37" t="s">
        <v>865</v>
      </c>
    </row>
    <row r="131" spans="1:18" x14ac:dyDescent="0.2">
      <c r="A131" s="37">
        <v>120090601</v>
      </c>
      <c r="B131" s="37" t="s">
        <v>193</v>
      </c>
      <c r="C131" s="38">
        <v>39973</v>
      </c>
      <c r="D131" s="39">
        <v>10</v>
      </c>
      <c r="F131" s="39">
        <f t="shared" si="4"/>
        <v>3.048</v>
      </c>
      <c r="G131" s="39">
        <f t="shared" si="7"/>
        <v>43.940261958950401</v>
      </c>
      <c r="I131" s="37">
        <v>1.1000000000000001</v>
      </c>
      <c r="K131" s="45">
        <f t="shared" si="6"/>
        <v>31.534992863880429</v>
      </c>
      <c r="O131" s="39">
        <v>20</v>
      </c>
      <c r="P131" s="37" t="s">
        <v>772</v>
      </c>
      <c r="Q131" s="37">
        <v>68</v>
      </c>
      <c r="R131" s="37">
        <f t="shared" ref="R131:R149" si="8">(Q131-32)*(5/9)</f>
        <v>20</v>
      </c>
    </row>
    <row r="132" spans="1:18" x14ac:dyDescent="0.2">
      <c r="A132" s="37">
        <v>120090602</v>
      </c>
      <c r="B132" s="37" t="s">
        <v>193</v>
      </c>
      <c r="C132" s="38">
        <v>39991</v>
      </c>
      <c r="D132" s="39">
        <v>10</v>
      </c>
      <c r="F132" s="39">
        <f t="shared" si="4"/>
        <v>3.048</v>
      </c>
      <c r="G132" s="39">
        <f t="shared" si="7"/>
        <v>43.940261958950401</v>
      </c>
      <c r="I132" s="37">
        <v>1.2</v>
      </c>
      <c r="K132" s="45">
        <f t="shared" si="6"/>
        <v>32.388574472148697</v>
      </c>
      <c r="O132" s="39">
        <v>25.555555555555557</v>
      </c>
      <c r="P132" s="37" t="s">
        <v>772</v>
      </c>
      <c r="Q132" s="37">
        <v>78</v>
      </c>
      <c r="R132" s="37">
        <f t="shared" si="8"/>
        <v>25.555555555555557</v>
      </c>
    </row>
    <row r="133" spans="1:18" x14ac:dyDescent="0.2">
      <c r="A133" s="37">
        <v>120090701</v>
      </c>
      <c r="B133" s="37" t="s">
        <v>193</v>
      </c>
      <c r="C133" s="38">
        <v>40002</v>
      </c>
      <c r="D133" s="39">
        <v>10</v>
      </c>
      <c r="F133" s="39">
        <f t="shared" si="4"/>
        <v>3.048</v>
      </c>
      <c r="G133" s="39">
        <f t="shared" si="7"/>
        <v>43.940261958950401</v>
      </c>
      <c r="I133" s="37">
        <v>4.2</v>
      </c>
      <c r="K133" s="45">
        <f t="shared" si="6"/>
        <v>44.678179193088255</v>
      </c>
      <c r="O133" s="39">
        <v>21.666666666666668</v>
      </c>
      <c r="P133" s="37" t="s">
        <v>772</v>
      </c>
      <c r="Q133" s="37">
        <v>71</v>
      </c>
      <c r="R133" s="37">
        <f t="shared" si="8"/>
        <v>21.666666666666668</v>
      </c>
    </row>
    <row r="134" spans="1:18" x14ac:dyDescent="0.2">
      <c r="A134" s="37">
        <v>120090702</v>
      </c>
      <c r="B134" s="37" t="s">
        <v>193</v>
      </c>
      <c r="C134" s="38">
        <v>40024</v>
      </c>
      <c r="D134" s="39">
        <v>11.5</v>
      </c>
      <c r="F134" s="39">
        <f t="shared" si="4"/>
        <v>3.5052000000000003</v>
      </c>
      <c r="G134" s="39">
        <f t="shared" si="7"/>
        <v>41.926292369324358</v>
      </c>
      <c r="I134" s="37">
        <v>3.5</v>
      </c>
      <c r="K134" s="45">
        <f t="shared" si="6"/>
        <v>42.889604720939559</v>
      </c>
      <c r="O134" s="39">
        <v>22.222222222222221</v>
      </c>
      <c r="P134" s="37" t="s">
        <v>1083</v>
      </c>
      <c r="Q134" s="37">
        <v>72</v>
      </c>
      <c r="R134" s="37">
        <f t="shared" si="8"/>
        <v>22.222222222222221</v>
      </c>
    </row>
    <row r="135" spans="1:18" x14ac:dyDescent="0.2">
      <c r="A135" s="37">
        <v>120090801</v>
      </c>
      <c r="B135" s="37" t="s">
        <v>193</v>
      </c>
      <c r="C135" s="38">
        <v>40038</v>
      </c>
      <c r="D135" s="39">
        <v>11</v>
      </c>
      <c r="F135" s="39">
        <f t="shared" si="4"/>
        <v>3.3528000000000002</v>
      </c>
      <c r="G135" s="39">
        <f t="shared" si="7"/>
        <v>42.566842267970074</v>
      </c>
      <c r="I135" s="37">
        <v>2.6</v>
      </c>
      <c r="K135" s="45">
        <f t="shared" si="6"/>
        <v>39.973567275719148</v>
      </c>
      <c r="O135" s="39">
        <v>21.666666666666668</v>
      </c>
      <c r="P135" s="37" t="s">
        <v>772</v>
      </c>
      <c r="Q135" s="37">
        <v>71</v>
      </c>
      <c r="R135" s="37">
        <f t="shared" si="8"/>
        <v>21.666666666666668</v>
      </c>
    </row>
    <row r="136" spans="1:18" x14ac:dyDescent="0.2">
      <c r="A136" s="37">
        <v>120090802</v>
      </c>
      <c r="B136" s="37" t="s">
        <v>193</v>
      </c>
      <c r="C136" s="38">
        <v>40056</v>
      </c>
      <c r="D136" s="39">
        <v>10.5</v>
      </c>
      <c r="E136" s="39">
        <f>AVERAGE(D131:D136)</f>
        <v>10.5</v>
      </c>
      <c r="F136" s="39">
        <f t="shared" si="4"/>
        <v>3.2004000000000001</v>
      </c>
      <c r="G136" s="39">
        <f t="shared" si="7"/>
        <v>43.237195693268887</v>
      </c>
      <c r="H136" s="39">
        <f>AVERAGE(G131:G136)</f>
        <v>43.25851936790243</v>
      </c>
      <c r="I136" s="37">
        <v>2.2999999999999998</v>
      </c>
      <c r="J136" s="39">
        <f>AVERAGE(I131:I136)</f>
        <v>2.4833333333333329</v>
      </c>
      <c r="K136" s="45">
        <f t="shared" si="6"/>
        <v>38.770838495993374</v>
      </c>
      <c r="L136" s="39">
        <f>AVERAGE(K131:K136)</f>
        <v>38.372626170294915</v>
      </c>
      <c r="M136" s="45">
        <f>AVERAGE(H136,L136)</f>
        <v>40.815572769098672</v>
      </c>
      <c r="O136" s="39">
        <v>25.555555555555557</v>
      </c>
      <c r="P136" s="37" t="s">
        <v>772</v>
      </c>
      <c r="Q136" s="37">
        <v>78</v>
      </c>
      <c r="R136" s="37">
        <f t="shared" si="8"/>
        <v>25.555555555555557</v>
      </c>
    </row>
    <row r="137" spans="1:18" x14ac:dyDescent="0.2">
      <c r="A137" s="37">
        <v>120100601</v>
      </c>
      <c r="B137" s="37" t="s">
        <v>193</v>
      </c>
      <c r="C137" s="38">
        <v>40336</v>
      </c>
      <c r="D137" s="39">
        <v>11.5</v>
      </c>
      <c r="F137" s="39">
        <f t="shared" si="4"/>
        <v>3.5052000000000003</v>
      </c>
      <c r="G137" s="39">
        <f t="shared" si="7"/>
        <v>41.926292369324358</v>
      </c>
      <c r="I137" s="46">
        <v>1.9</v>
      </c>
      <c r="K137" s="45">
        <f t="shared" si="6"/>
        <v>36.896586623351197</v>
      </c>
      <c r="O137" s="39">
        <v>28.33</v>
      </c>
      <c r="P137" s="37" t="s">
        <v>1219</v>
      </c>
      <c r="Q137" s="37">
        <v>83</v>
      </c>
      <c r="R137" s="37">
        <f t="shared" si="8"/>
        <v>28.333333333333336</v>
      </c>
    </row>
    <row r="138" spans="1:18" x14ac:dyDescent="0.2">
      <c r="A138" s="37">
        <v>120100602</v>
      </c>
      <c r="B138" s="37" t="s">
        <v>193</v>
      </c>
      <c r="C138" s="38">
        <v>40343</v>
      </c>
      <c r="D138" s="39">
        <v>10.5</v>
      </c>
      <c r="F138" s="39">
        <f t="shared" si="4"/>
        <v>3.2004000000000001</v>
      </c>
      <c r="G138" s="39">
        <f t="shared" si="7"/>
        <v>43.237195693268887</v>
      </c>
      <c r="O138" s="39">
        <v>21.11</v>
      </c>
      <c r="P138" s="37" t="s">
        <v>866</v>
      </c>
      <c r="Q138" s="37">
        <v>70</v>
      </c>
      <c r="R138" s="37">
        <f t="shared" si="8"/>
        <v>21.111111111111111</v>
      </c>
    </row>
    <row r="139" spans="1:18" x14ac:dyDescent="0.2">
      <c r="A139" s="37">
        <v>120100603</v>
      </c>
      <c r="B139" s="37" t="s">
        <v>193</v>
      </c>
      <c r="C139" s="38">
        <v>40350</v>
      </c>
      <c r="D139" s="39">
        <v>10</v>
      </c>
      <c r="F139" s="39">
        <f t="shared" si="4"/>
        <v>3.048</v>
      </c>
      <c r="G139" s="39">
        <f t="shared" si="7"/>
        <v>43.940261958950401</v>
      </c>
      <c r="I139" s="46">
        <v>2.1</v>
      </c>
      <c r="K139" s="45">
        <f>(9.81*(LN(I139)))+30.6</f>
        <v>37.878405351795195</v>
      </c>
      <c r="O139" s="39">
        <v>26.67</v>
      </c>
      <c r="P139" s="37" t="s">
        <v>1220</v>
      </c>
      <c r="Q139" s="37">
        <v>80</v>
      </c>
      <c r="R139" s="37">
        <f t="shared" si="8"/>
        <v>26.666666666666668</v>
      </c>
    </row>
    <row r="140" spans="1:18" x14ac:dyDescent="0.2">
      <c r="A140" s="37">
        <v>120100604</v>
      </c>
      <c r="B140" s="37" t="s">
        <v>193</v>
      </c>
      <c r="C140" s="38">
        <v>40357</v>
      </c>
      <c r="D140" s="39">
        <v>10</v>
      </c>
      <c r="F140" s="39">
        <f t="shared" si="4"/>
        <v>3.048</v>
      </c>
      <c r="G140" s="39">
        <f t="shared" si="7"/>
        <v>43.940261958950401</v>
      </c>
      <c r="P140" s="37" t="s">
        <v>1220</v>
      </c>
    </row>
    <row r="141" spans="1:18" x14ac:dyDescent="0.2">
      <c r="A141" s="37">
        <v>120100701</v>
      </c>
      <c r="B141" s="37" t="s">
        <v>193</v>
      </c>
      <c r="C141" s="38">
        <v>40365</v>
      </c>
      <c r="D141" s="39">
        <v>10</v>
      </c>
      <c r="F141" s="39">
        <f t="shared" si="4"/>
        <v>3.048</v>
      </c>
      <c r="G141" s="39">
        <f t="shared" si="7"/>
        <v>43.940261958950401</v>
      </c>
      <c r="P141" s="37" t="s">
        <v>1220</v>
      </c>
    </row>
    <row r="142" spans="1:18" x14ac:dyDescent="0.2">
      <c r="A142" s="37">
        <v>120100702</v>
      </c>
      <c r="B142" s="37" t="s">
        <v>193</v>
      </c>
      <c r="C142" s="38">
        <v>40374</v>
      </c>
      <c r="D142" s="39">
        <v>9</v>
      </c>
      <c r="F142" s="39">
        <f t="shared" si="4"/>
        <v>2.7432000000000003</v>
      </c>
      <c r="G142" s="39">
        <f t="shared" si="7"/>
        <v>45.458506989579675</v>
      </c>
      <c r="I142" s="46">
        <v>10</v>
      </c>
      <c r="K142" s="45">
        <f>(9.81*(LN(I142)))+30.6</f>
        <v>53.188359762271588</v>
      </c>
      <c r="P142" s="37" t="s">
        <v>398</v>
      </c>
    </row>
    <row r="143" spans="1:18" x14ac:dyDescent="0.2">
      <c r="A143" s="37">
        <v>120100703</v>
      </c>
      <c r="B143" s="37" t="s">
        <v>193</v>
      </c>
      <c r="C143" s="38">
        <v>40381</v>
      </c>
      <c r="D143" s="39">
        <v>10.5</v>
      </c>
      <c r="F143" s="39">
        <f t="shared" si="4"/>
        <v>3.2004000000000001</v>
      </c>
      <c r="G143" s="39">
        <f t="shared" si="7"/>
        <v>43.237195693268887</v>
      </c>
      <c r="P143" s="37" t="s">
        <v>1220</v>
      </c>
    </row>
    <row r="144" spans="1:18" x14ac:dyDescent="0.2">
      <c r="A144" s="37">
        <v>120100704</v>
      </c>
      <c r="B144" s="37" t="s">
        <v>193</v>
      </c>
      <c r="C144" s="38">
        <v>40388</v>
      </c>
      <c r="D144" s="39">
        <v>10.5</v>
      </c>
      <c r="F144" s="39">
        <f t="shared" si="4"/>
        <v>3.2004000000000001</v>
      </c>
      <c r="G144" s="39">
        <f t="shared" si="7"/>
        <v>43.237195693268887</v>
      </c>
      <c r="I144" s="46">
        <v>8.5</v>
      </c>
      <c r="K144" s="45">
        <f>(9.81*(LN(I144)))+30.6</f>
        <v>51.594049063898417</v>
      </c>
      <c r="P144" s="37" t="s">
        <v>398</v>
      </c>
    </row>
    <row r="145" spans="1:18" x14ac:dyDescent="0.2">
      <c r="A145" s="37">
        <v>120100801</v>
      </c>
      <c r="B145" s="37" t="s">
        <v>193</v>
      </c>
      <c r="C145" s="38">
        <v>40394</v>
      </c>
      <c r="D145" s="39">
        <v>10.5</v>
      </c>
      <c r="F145" s="39">
        <f t="shared" si="4"/>
        <v>3.2004000000000001</v>
      </c>
      <c r="G145" s="39">
        <f t="shared" si="7"/>
        <v>43.237195693268887</v>
      </c>
      <c r="P145" s="37" t="s">
        <v>1220</v>
      </c>
    </row>
    <row r="146" spans="1:18" x14ac:dyDescent="0.2">
      <c r="A146" s="37">
        <v>120100802</v>
      </c>
      <c r="B146" s="37" t="s">
        <v>193</v>
      </c>
      <c r="C146" s="38">
        <v>40401</v>
      </c>
      <c r="D146" s="39">
        <v>11</v>
      </c>
      <c r="F146" s="39">
        <f t="shared" si="4"/>
        <v>3.3528000000000002</v>
      </c>
      <c r="G146" s="39">
        <f t="shared" si="7"/>
        <v>42.566842267970074</v>
      </c>
      <c r="I146" s="46">
        <v>1.6</v>
      </c>
      <c r="K146" s="45">
        <f>(9.81*(LN(I146)))+30.6</f>
        <v>35.21073560290067</v>
      </c>
      <c r="P146" s="37" t="s">
        <v>398</v>
      </c>
    </row>
    <row r="147" spans="1:18" x14ac:dyDescent="0.2">
      <c r="A147" s="37">
        <v>120100803</v>
      </c>
      <c r="B147" s="37" t="s">
        <v>193</v>
      </c>
      <c r="C147" s="38">
        <v>40409</v>
      </c>
      <c r="D147" s="39">
        <v>10</v>
      </c>
      <c r="F147" s="39">
        <f t="shared" si="4"/>
        <v>3.048</v>
      </c>
      <c r="G147" s="39">
        <f t="shared" si="7"/>
        <v>43.940261958950401</v>
      </c>
      <c r="P147" s="37" t="s">
        <v>398</v>
      </c>
    </row>
    <row r="148" spans="1:18" x14ac:dyDescent="0.2">
      <c r="A148" s="37">
        <v>120100804</v>
      </c>
      <c r="B148" s="37" t="s">
        <v>193</v>
      </c>
      <c r="C148" s="38">
        <v>40413</v>
      </c>
      <c r="D148" s="39">
        <v>10</v>
      </c>
      <c r="F148" s="39">
        <f t="shared" si="4"/>
        <v>3.048</v>
      </c>
      <c r="G148" s="39">
        <f t="shared" si="7"/>
        <v>43.940261958950401</v>
      </c>
      <c r="I148" s="46">
        <v>3.3</v>
      </c>
      <c r="K148" s="45">
        <f>(9.81*(LN(I148)))+30.6</f>
        <v>42.312379415714588</v>
      </c>
      <c r="P148" s="37" t="s">
        <v>1220</v>
      </c>
    </row>
    <row r="149" spans="1:18" x14ac:dyDescent="0.2">
      <c r="A149" s="37">
        <v>120100805</v>
      </c>
      <c r="B149" s="37" t="s">
        <v>193</v>
      </c>
      <c r="C149" s="38">
        <v>40421</v>
      </c>
      <c r="D149" s="39">
        <v>10</v>
      </c>
      <c r="E149" s="39">
        <f>AVERAGE(D137:D149)</f>
        <v>10.26923076923077</v>
      </c>
      <c r="F149" s="39">
        <f t="shared" si="4"/>
        <v>3.048</v>
      </c>
      <c r="G149" s="39">
        <f t="shared" si="7"/>
        <v>43.940261958950401</v>
      </c>
      <c r="H149" s="39">
        <f>AVERAGE(G137:G149)</f>
        <v>43.580153550280912</v>
      </c>
      <c r="J149" s="39">
        <f>AVERAGE(I137:I149)</f>
        <v>4.5666666666666673</v>
      </c>
      <c r="L149" s="39">
        <f>AVERAGE(K137:K149)</f>
        <v>42.846752636655275</v>
      </c>
      <c r="M149" s="45">
        <f>AVERAGE(H149,L149)</f>
        <v>43.21345309346809</v>
      </c>
      <c r="Q149" s="37">
        <v>90</v>
      </c>
      <c r="R149" s="37">
        <f t="shared" si="8"/>
        <v>32.222222222222221</v>
      </c>
    </row>
    <row r="150" spans="1:18" x14ac:dyDescent="0.2">
      <c r="A150" s="37">
        <v>120110601</v>
      </c>
      <c r="B150" s="37" t="s">
        <v>193</v>
      </c>
      <c r="C150" s="38">
        <v>40700</v>
      </c>
      <c r="D150" s="39">
        <v>9.5</v>
      </c>
      <c r="F150" s="39">
        <f t="shared" ref="F150:F186" si="9">0.3048*D150</f>
        <v>2.8956</v>
      </c>
      <c r="G150" s="39">
        <f t="shared" ref="G150:G186" si="10" xml:space="preserve"> 60-(14.41*(LN(F150)))</f>
        <v>44.679398331074999</v>
      </c>
      <c r="I150" s="39">
        <v>4.84</v>
      </c>
      <c r="K150" s="45">
        <f>(9.81*(LN(I150)))+30.6</f>
        <v>46.069533410346985</v>
      </c>
      <c r="P150" s="37" t="s">
        <v>1452</v>
      </c>
      <c r="Q150" s="37">
        <v>83</v>
      </c>
      <c r="R150" s="37">
        <f>(Q150-32)*(5/9)</f>
        <v>28.333333333333336</v>
      </c>
    </row>
    <row r="151" spans="1:18" x14ac:dyDescent="0.2">
      <c r="A151" s="37">
        <v>120110602</v>
      </c>
      <c r="B151" s="37" t="s">
        <v>193</v>
      </c>
      <c r="C151" s="38">
        <v>40709</v>
      </c>
      <c r="D151" s="39">
        <v>9</v>
      </c>
      <c r="F151" s="39">
        <f t="shared" si="9"/>
        <v>2.7432000000000003</v>
      </c>
      <c r="G151" s="39">
        <f t="shared" si="10"/>
        <v>45.458506989579675</v>
      </c>
      <c r="P151" s="37" t="s">
        <v>1453</v>
      </c>
      <c r="Q151" s="37">
        <v>70</v>
      </c>
      <c r="R151" s="37">
        <f>(Q151-32)*(5/9)</f>
        <v>21.111111111111111</v>
      </c>
    </row>
    <row r="152" spans="1:18" x14ac:dyDescent="0.2">
      <c r="A152" s="37">
        <v>120110603</v>
      </c>
      <c r="B152" s="37" t="s">
        <v>193</v>
      </c>
      <c r="C152" s="38">
        <v>40714</v>
      </c>
      <c r="D152" s="39">
        <v>9</v>
      </c>
      <c r="F152" s="39">
        <f t="shared" si="9"/>
        <v>2.7432000000000003</v>
      </c>
      <c r="G152" s="39">
        <f t="shared" si="10"/>
        <v>45.458506989579675</v>
      </c>
      <c r="I152" s="46">
        <v>5.63</v>
      </c>
      <c r="K152" s="45">
        <f>(9.81*(LN(I152)))+30.6</f>
        <v>47.552753627507187</v>
      </c>
      <c r="P152" s="37" t="s">
        <v>866</v>
      </c>
      <c r="Q152" s="37">
        <v>80</v>
      </c>
      <c r="R152" s="37">
        <f>(Q152-32)*(5/9)</f>
        <v>26.666666666666668</v>
      </c>
    </row>
    <row r="153" spans="1:18" x14ac:dyDescent="0.2">
      <c r="A153" s="37">
        <v>120110604</v>
      </c>
      <c r="B153" s="37" t="s">
        <v>193</v>
      </c>
      <c r="C153" s="38">
        <v>40723</v>
      </c>
      <c r="D153" s="39">
        <v>10</v>
      </c>
      <c r="F153" s="39">
        <f t="shared" si="9"/>
        <v>3.048</v>
      </c>
      <c r="G153" s="39">
        <f t="shared" si="10"/>
        <v>43.940261958950401</v>
      </c>
      <c r="P153" s="37" t="s">
        <v>1454</v>
      </c>
    </row>
    <row r="154" spans="1:18" x14ac:dyDescent="0.2">
      <c r="A154" s="37">
        <v>120110701</v>
      </c>
      <c r="B154" s="37" t="s">
        <v>193</v>
      </c>
      <c r="C154" s="38">
        <v>40728</v>
      </c>
      <c r="D154" s="39">
        <v>9.5</v>
      </c>
      <c r="F154" s="39">
        <f t="shared" si="9"/>
        <v>2.8956</v>
      </c>
      <c r="G154" s="39">
        <f t="shared" si="10"/>
        <v>44.679398331074999</v>
      </c>
      <c r="I154" s="39">
        <v>5.9</v>
      </c>
      <c r="K154" s="45">
        <f>(9.81*(LN(I154)))+30.6</f>
        <v>48.012282562443524</v>
      </c>
      <c r="P154" s="37" t="s">
        <v>866</v>
      </c>
    </row>
    <row r="155" spans="1:18" x14ac:dyDescent="0.2">
      <c r="A155" s="37">
        <v>120110702</v>
      </c>
      <c r="B155" s="37" t="s">
        <v>193</v>
      </c>
      <c r="C155" s="38">
        <v>40737</v>
      </c>
      <c r="D155" s="39">
        <v>9</v>
      </c>
      <c r="F155" s="39">
        <f t="shared" si="9"/>
        <v>2.7432000000000003</v>
      </c>
      <c r="G155" s="39">
        <f t="shared" si="10"/>
        <v>45.458506989579675</v>
      </c>
      <c r="I155" s="39">
        <v>7.23</v>
      </c>
      <c r="K155" s="45">
        <f>(9.81*(LN(I155)))+30.6</f>
        <v>50.006524944834311</v>
      </c>
      <c r="P155" s="37" t="s">
        <v>1455</v>
      </c>
    </row>
    <row r="156" spans="1:18" x14ac:dyDescent="0.2">
      <c r="A156" s="37">
        <v>120110703</v>
      </c>
      <c r="B156" s="37" t="s">
        <v>193</v>
      </c>
      <c r="C156" s="38">
        <v>40744</v>
      </c>
      <c r="D156" s="39">
        <v>9</v>
      </c>
      <c r="F156" s="39">
        <f t="shared" si="9"/>
        <v>2.7432000000000003</v>
      </c>
      <c r="G156" s="39">
        <f t="shared" si="10"/>
        <v>45.458506989579675</v>
      </c>
      <c r="P156" s="37" t="s">
        <v>1455</v>
      </c>
    </row>
    <row r="157" spans="1:18" x14ac:dyDescent="0.2">
      <c r="A157" s="37">
        <v>120110704</v>
      </c>
      <c r="B157" s="37" t="s">
        <v>193</v>
      </c>
      <c r="C157" s="38">
        <v>40750</v>
      </c>
      <c r="D157" s="39">
        <v>10</v>
      </c>
      <c r="F157" s="39">
        <f t="shared" si="9"/>
        <v>3.048</v>
      </c>
      <c r="G157" s="39">
        <f t="shared" si="10"/>
        <v>43.940261958950401</v>
      </c>
      <c r="I157" s="46"/>
      <c r="P157" s="37" t="s">
        <v>398</v>
      </c>
    </row>
    <row r="158" spans="1:18" x14ac:dyDescent="0.2">
      <c r="A158" s="37">
        <v>120110801</v>
      </c>
      <c r="B158" s="37" t="s">
        <v>193</v>
      </c>
      <c r="C158" s="38">
        <v>40759</v>
      </c>
      <c r="D158" s="39">
        <v>10</v>
      </c>
      <c r="F158" s="39">
        <f t="shared" si="9"/>
        <v>3.048</v>
      </c>
      <c r="G158" s="39">
        <f t="shared" si="10"/>
        <v>43.940261958950401</v>
      </c>
      <c r="P158" s="37" t="s">
        <v>866</v>
      </c>
    </row>
    <row r="159" spans="1:18" x14ac:dyDescent="0.2">
      <c r="A159" s="37">
        <v>120110802</v>
      </c>
      <c r="B159" s="37" t="s">
        <v>193</v>
      </c>
      <c r="C159" s="38">
        <v>40762</v>
      </c>
      <c r="D159" s="39">
        <v>9</v>
      </c>
      <c r="F159" s="39">
        <f t="shared" si="9"/>
        <v>2.7432000000000003</v>
      </c>
      <c r="G159" s="39">
        <f t="shared" si="10"/>
        <v>45.458506989579675</v>
      </c>
      <c r="I159" s="46"/>
      <c r="P159" s="37" t="s">
        <v>398</v>
      </c>
    </row>
    <row r="160" spans="1:18" x14ac:dyDescent="0.2">
      <c r="A160" s="37">
        <v>120110803</v>
      </c>
      <c r="B160" s="37" t="s">
        <v>193</v>
      </c>
      <c r="C160" s="38">
        <v>40772</v>
      </c>
      <c r="D160" s="39">
        <v>9</v>
      </c>
      <c r="F160" s="39">
        <f t="shared" si="9"/>
        <v>2.7432000000000003</v>
      </c>
      <c r="G160" s="39">
        <f t="shared" si="10"/>
        <v>45.458506989579675</v>
      </c>
      <c r="I160" s="39">
        <v>2.82</v>
      </c>
      <c r="K160" s="45">
        <f>(9.81*(LN(I160)))+30.6</f>
        <v>40.770388841359718</v>
      </c>
      <c r="P160" s="37" t="s">
        <v>866</v>
      </c>
    </row>
    <row r="161" spans="1:19" x14ac:dyDescent="0.2">
      <c r="A161" s="37">
        <v>120110804</v>
      </c>
      <c r="B161" s="37" t="s">
        <v>193</v>
      </c>
      <c r="C161" s="38">
        <v>40786</v>
      </c>
      <c r="D161" s="39">
        <v>9</v>
      </c>
      <c r="E161" s="39">
        <f>AVERAGE(D150:D161)</f>
        <v>9.3333333333333339</v>
      </c>
      <c r="F161" s="39">
        <f t="shared" si="9"/>
        <v>2.7432000000000003</v>
      </c>
      <c r="G161" s="39">
        <f t="shared" si="10"/>
        <v>45.458506989579675</v>
      </c>
      <c r="H161" s="39">
        <f>AVERAGE(G150:G161)</f>
        <v>44.949094288838239</v>
      </c>
      <c r="I161" s="39">
        <v>2.2599999999999998</v>
      </c>
      <c r="J161" s="39">
        <f>AVERAGE(I150:I161)</f>
        <v>4.78</v>
      </c>
      <c r="K161" s="45">
        <f>(9.81*(LN(I161)))+30.6</f>
        <v>38.598728818317952</v>
      </c>
      <c r="L161" s="39">
        <f>AVERAGE(K150:K161)</f>
        <v>45.168368700801608</v>
      </c>
      <c r="M161" s="45">
        <f>AVERAGE(H161,L161)</f>
        <v>45.058731494819924</v>
      </c>
      <c r="P161" s="37" t="s">
        <v>398</v>
      </c>
      <c r="Q161" s="37">
        <v>90</v>
      </c>
      <c r="R161" s="37">
        <f>(Q161-32)*(5/9)</f>
        <v>32.222222222222221</v>
      </c>
    </row>
    <row r="162" spans="1:19" ht="15" x14ac:dyDescent="0.25">
      <c r="A162" s="36">
        <v>120120601</v>
      </c>
      <c r="B162" s="37" t="s">
        <v>193</v>
      </c>
      <c r="C162" s="38">
        <v>41069</v>
      </c>
      <c r="D162" s="39">
        <v>7.5</v>
      </c>
      <c r="E162" s="56"/>
      <c r="F162" s="39">
        <f t="shared" si="9"/>
        <v>2.286</v>
      </c>
      <c r="G162" s="39">
        <f t="shared" si="10"/>
        <v>48.085760622980558</v>
      </c>
      <c r="I162" s="90">
        <v>2.57</v>
      </c>
      <c r="K162" s="45">
        <f>(9.81*(LN(I162)))+30.6</f>
        <v>39.85971686827893</v>
      </c>
      <c r="N162" s="39">
        <v>26</v>
      </c>
      <c r="P162" s="36" t="s">
        <v>398</v>
      </c>
    </row>
    <row r="163" spans="1:19" x14ac:dyDescent="0.2">
      <c r="A163" s="36">
        <v>120120602</v>
      </c>
      <c r="B163" s="37" t="s">
        <v>193</v>
      </c>
      <c r="C163" s="38">
        <v>41073</v>
      </c>
      <c r="D163" s="39">
        <v>8.5</v>
      </c>
      <c r="E163" s="56"/>
      <c r="F163" s="39">
        <f t="shared" si="9"/>
        <v>2.5908000000000002</v>
      </c>
      <c r="G163" s="39">
        <f t="shared" si="10"/>
        <v>46.28215973301333</v>
      </c>
      <c r="P163" s="36" t="s">
        <v>398</v>
      </c>
    </row>
    <row r="164" spans="1:19" x14ac:dyDescent="0.2">
      <c r="A164" s="36">
        <v>120120603</v>
      </c>
      <c r="B164" s="37" t="s">
        <v>193</v>
      </c>
      <c r="C164" s="38">
        <v>41080</v>
      </c>
      <c r="D164" s="39">
        <v>8</v>
      </c>
      <c r="E164" s="56"/>
      <c r="F164" s="39">
        <f t="shared" si="9"/>
        <v>2.4384000000000001</v>
      </c>
      <c r="G164" s="39">
        <f t="shared" si="10"/>
        <v>47.155760533388161</v>
      </c>
      <c r="I164" s="45">
        <v>3.28</v>
      </c>
      <c r="K164" s="45">
        <f t="shared" ref="K164:K170" si="11">(9.81*(LN(I164)))+30.6</f>
        <v>42.252743973705279</v>
      </c>
      <c r="P164" s="36" t="s">
        <v>398</v>
      </c>
    </row>
    <row r="165" spans="1:19" x14ac:dyDescent="0.2">
      <c r="A165" s="36">
        <v>120120604</v>
      </c>
      <c r="B165" s="37" t="s">
        <v>193</v>
      </c>
      <c r="C165" s="38">
        <v>41089</v>
      </c>
      <c r="D165" s="39">
        <v>8</v>
      </c>
      <c r="E165" s="56"/>
      <c r="F165" s="39">
        <f t="shared" si="9"/>
        <v>2.4384000000000001</v>
      </c>
      <c r="G165" s="39">
        <f t="shared" si="10"/>
        <v>47.155760533388161</v>
      </c>
      <c r="P165" s="36" t="s">
        <v>398</v>
      </c>
    </row>
    <row r="166" spans="1:19" x14ac:dyDescent="0.2">
      <c r="A166" s="36">
        <v>120120701</v>
      </c>
      <c r="B166" s="37" t="s">
        <v>193</v>
      </c>
      <c r="C166" s="38">
        <v>41096</v>
      </c>
      <c r="D166" s="39">
        <v>7.5</v>
      </c>
      <c r="E166" s="56"/>
      <c r="F166" s="39">
        <f t="shared" si="9"/>
        <v>2.286</v>
      </c>
      <c r="G166" s="39">
        <f t="shared" si="10"/>
        <v>48.085760622980558</v>
      </c>
      <c r="P166" s="36" t="s">
        <v>645</v>
      </c>
    </row>
    <row r="167" spans="1:19" x14ac:dyDescent="0.2">
      <c r="A167" s="36"/>
      <c r="B167" s="37" t="s">
        <v>193</v>
      </c>
      <c r="C167" s="38" t="s">
        <v>1735</v>
      </c>
      <c r="E167" s="56"/>
      <c r="P167" s="37" t="s">
        <v>1736</v>
      </c>
    </row>
    <row r="168" spans="1:19" x14ac:dyDescent="0.2">
      <c r="A168" s="36">
        <v>120120801</v>
      </c>
      <c r="B168" s="37" t="s">
        <v>193</v>
      </c>
      <c r="C168" s="38">
        <v>41129</v>
      </c>
      <c r="D168" s="39">
        <v>10</v>
      </c>
      <c r="E168" s="56"/>
      <c r="F168" s="39">
        <f t="shared" si="9"/>
        <v>3.048</v>
      </c>
      <c r="G168" s="39">
        <f t="shared" si="10"/>
        <v>43.940261958950401</v>
      </c>
      <c r="P168" s="37" t="s">
        <v>398</v>
      </c>
    </row>
    <row r="169" spans="1:19" x14ac:dyDescent="0.2">
      <c r="A169" s="36">
        <v>120120802</v>
      </c>
      <c r="B169" s="37" t="s">
        <v>193</v>
      </c>
      <c r="C169" s="38">
        <v>41140</v>
      </c>
      <c r="D169" s="39">
        <v>10.5</v>
      </c>
      <c r="E169" s="56"/>
      <c r="F169" s="39">
        <f t="shared" si="9"/>
        <v>3.2004000000000001</v>
      </c>
      <c r="G169" s="39">
        <f t="shared" si="10"/>
        <v>43.237195693268887</v>
      </c>
      <c r="I169" s="45">
        <v>0.35</v>
      </c>
      <c r="K169" s="45">
        <f t="shared" si="11"/>
        <v>20.301244958667972</v>
      </c>
      <c r="P169" s="37" t="s">
        <v>645</v>
      </c>
    </row>
    <row r="170" spans="1:19" x14ac:dyDescent="0.2">
      <c r="A170" s="36">
        <v>120120803</v>
      </c>
      <c r="B170" s="37" t="s">
        <v>193</v>
      </c>
      <c r="C170" s="38">
        <v>41142</v>
      </c>
      <c r="D170" s="39">
        <v>10</v>
      </c>
      <c r="E170" s="56"/>
      <c r="F170" s="39">
        <f t="shared" si="9"/>
        <v>3.048</v>
      </c>
      <c r="G170" s="39">
        <f t="shared" si="10"/>
        <v>43.940261958950401</v>
      </c>
      <c r="I170" s="45">
        <v>1.1200000000000001</v>
      </c>
      <c r="K170" s="45">
        <f t="shared" si="11"/>
        <v>31.711754402861704</v>
      </c>
      <c r="P170" s="37" t="s">
        <v>398</v>
      </c>
    </row>
    <row r="171" spans="1:19" s="40" customFormat="1" x14ac:dyDescent="0.2">
      <c r="A171" s="336">
        <v>120120804</v>
      </c>
      <c r="B171" s="40" t="s">
        <v>193</v>
      </c>
      <c r="C171" s="41">
        <v>41149</v>
      </c>
      <c r="D171" s="42">
        <v>10.5</v>
      </c>
      <c r="E171" s="345"/>
      <c r="F171" s="42">
        <f t="shared" si="9"/>
        <v>3.2004000000000001</v>
      </c>
      <c r="G171" s="42">
        <f t="shared" si="10"/>
        <v>43.237195693268887</v>
      </c>
      <c r="H171" s="42"/>
      <c r="I171" s="44"/>
      <c r="J171" s="44"/>
      <c r="K171" s="44"/>
      <c r="L171" s="44"/>
      <c r="M171" s="44"/>
      <c r="N171" s="42"/>
      <c r="O171" s="42"/>
      <c r="P171" s="40" t="s">
        <v>398</v>
      </c>
    </row>
    <row r="172" spans="1:19" x14ac:dyDescent="0.2">
      <c r="A172" s="113">
        <f>IF(MONTH(C172)=MONTH(C171),(A171+1),(1*100000000+(YEAR(C172)*10000)+(MONTH(C172)*100)+1))</f>
        <v>120130601</v>
      </c>
      <c r="B172" s="37" t="s">
        <v>193</v>
      </c>
      <c r="C172" s="38">
        <v>41438</v>
      </c>
      <c r="D172" s="39">
        <v>9.5</v>
      </c>
      <c r="F172" s="39">
        <f t="shared" si="9"/>
        <v>2.8956</v>
      </c>
      <c r="G172" s="39">
        <f t="shared" si="10"/>
        <v>44.679398331074999</v>
      </c>
      <c r="O172" s="39">
        <v>25.555555555555557</v>
      </c>
      <c r="P172" s="48" t="s">
        <v>2231</v>
      </c>
      <c r="R172" s="37">
        <v>78</v>
      </c>
      <c r="S172" s="37">
        <f>(R172-32)*(5/9)</f>
        <v>25.555555555555557</v>
      </c>
    </row>
    <row r="173" spans="1:19" x14ac:dyDescent="0.2">
      <c r="A173" s="113">
        <f t="shared" ref="A173:A186" si="12">IF(MONTH(C173)=MONTH(C172),(A172+1),(1*100000000+(YEAR(C173)*10000)+(MONTH(C173)*100)+1))</f>
        <v>120130602</v>
      </c>
      <c r="B173" s="37" t="s">
        <v>193</v>
      </c>
      <c r="C173" s="38">
        <v>41450</v>
      </c>
      <c r="D173" s="39">
        <v>9</v>
      </c>
      <c r="F173" s="39">
        <f t="shared" si="9"/>
        <v>2.7432000000000003</v>
      </c>
      <c r="G173" s="39">
        <f t="shared" si="10"/>
        <v>45.458506989579675</v>
      </c>
      <c r="I173" s="45">
        <v>0.96</v>
      </c>
      <c r="K173" s="45">
        <f t="shared" ref="K173:K175" si="13">(9.81*(LN(I173)))+30.6</f>
        <v>30.199536233756298</v>
      </c>
      <c r="N173" s="39">
        <v>20</v>
      </c>
      <c r="O173" s="39">
        <v>27.222222222222225</v>
      </c>
      <c r="P173" s="48" t="s">
        <v>2232</v>
      </c>
      <c r="R173" s="39">
        <v>81</v>
      </c>
      <c r="S173" s="37">
        <f>(R173-32)*(5/9)</f>
        <v>27.222222222222225</v>
      </c>
    </row>
    <row r="174" spans="1:19" x14ac:dyDescent="0.2">
      <c r="A174" s="113">
        <f t="shared" si="12"/>
        <v>120130701</v>
      </c>
      <c r="B174" s="37" t="s">
        <v>193</v>
      </c>
      <c r="C174" s="38">
        <v>41465</v>
      </c>
      <c r="D174" s="39">
        <v>9</v>
      </c>
      <c r="F174" s="39">
        <f t="shared" si="9"/>
        <v>2.7432000000000003</v>
      </c>
      <c r="G174" s="39">
        <f t="shared" si="10"/>
        <v>45.458506989579675</v>
      </c>
      <c r="I174" s="45">
        <v>1.62</v>
      </c>
      <c r="K174" s="45">
        <f t="shared" si="13"/>
        <v>35.332600524086516</v>
      </c>
      <c r="N174" s="39">
        <v>22.222222222222221</v>
      </c>
      <c r="O174" s="39">
        <v>23.888888888888889</v>
      </c>
      <c r="P174" s="48" t="s">
        <v>2233</v>
      </c>
      <c r="R174" s="39">
        <v>75</v>
      </c>
      <c r="S174" s="37">
        <f t="shared" ref="S174:S178" si="14">(R174-32)*(5/9)</f>
        <v>23.888888888888889</v>
      </c>
    </row>
    <row r="175" spans="1:19" x14ac:dyDescent="0.2">
      <c r="A175" s="113">
        <f t="shared" si="12"/>
        <v>120130702</v>
      </c>
      <c r="B175" s="37" t="s">
        <v>193</v>
      </c>
      <c r="C175" s="38">
        <v>41475</v>
      </c>
      <c r="D175" s="39">
        <v>8.5</v>
      </c>
      <c r="F175" s="39">
        <f t="shared" si="9"/>
        <v>2.5908000000000002</v>
      </c>
      <c r="G175" s="39">
        <f t="shared" si="10"/>
        <v>46.28215973301333</v>
      </c>
      <c r="I175" s="45">
        <v>2.33</v>
      </c>
      <c r="K175" s="45">
        <f t="shared" si="13"/>
        <v>38.897967704936349</v>
      </c>
      <c r="N175" s="39">
        <v>25.555555555555557</v>
      </c>
      <c r="O175" s="39">
        <v>21.111111111111111</v>
      </c>
      <c r="P175" s="48" t="s">
        <v>2234</v>
      </c>
      <c r="R175" s="39">
        <v>70</v>
      </c>
      <c r="S175" s="37">
        <f t="shared" si="14"/>
        <v>21.111111111111111</v>
      </c>
    </row>
    <row r="176" spans="1:19" x14ac:dyDescent="0.2">
      <c r="A176" s="113">
        <f t="shared" si="12"/>
        <v>120130801</v>
      </c>
      <c r="B176" s="37" t="s">
        <v>193</v>
      </c>
      <c r="C176" s="38">
        <v>41493</v>
      </c>
      <c r="D176" s="39">
        <v>9</v>
      </c>
      <c r="F176" s="39">
        <f t="shared" si="9"/>
        <v>2.7432000000000003</v>
      </c>
      <c r="G176" s="39">
        <f t="shared" si="10"/>
        <v>45.458506989579675</v>
      </c>
      <c r="I176" s="45">
        <v>0.49</v>
      </c>
      <c r="K176" s="45">
        <f>(9.81*(LN(I176)))+30.6</f>
        <v>23.60203759992207</v>
      </c>
      <c r="N176" s="39">
        <v>26.666666666666668</v>
      </c>
      <c r="O176" s="39">
        <v>25</v>
      </c>
      <c r="P176" s="48" t="s">
        <v>2235</v>
      </c>
      <c r="R176" s="39">
        <v>77</v>
      </c>
      <c r="S176" s="37">
        <f t="shared" si="14"/>
        <v>25</v>
      </c>
    </row>
    <row r="177" spans="1:19" x14ac:dyDescent="0.2">
      <c r="A177" s="113">
        <f t="shared" si="12"/>
        <v>120130802</v>
      </c>
      <c r="B177" s="37" t="s">
        <v>193</v>
      </c>
      <c r="C177" s="38">
        <v>41500</v>
      </c>
      <c r="D177" s="39">
        <v>8</v>
      </c>
      <c r="F177" s="39">
        <f t="shared" si="9"/>
        <v>2.4384000000000001</v>
      </c>
      <c r="G177" s="39">
        <f t="shared" si="10"/>
        <v>47.155760533388161</v>
      </c>
      <c r="N177" s="39">
        <v>24.444444444444446</v>
      </c>
      <c r="O177" s="39">
        <v>25.555555555555557</v>
      </c>
      <c r="P177" s="49" t="s">
        <v>2237</v>
      </c>
      <c r="R177" s="39">
        <v>78</v>
      </c>
      <c r="S177" s="37">
        <f t="shared" si="14"/>
        <v>25.555555555555557</v>
      </c>
    </row>
    <row r="178" spans="1:19" s="40" customFormat="1" x14ac:dyDescent="0.2">
      <c r="A178" s="379">
        <f t="shared" si="12"/>
        <v>120130803</v>
      </c>
      <c r="B178" s="40" t="s">
        <v>193</v>
      </c>
      <c r="C178" s="41">
        <v>41507</v>
      </c>
      <c r="D178" s="42">
        <v>9</v>
      </c>
      <c r="E178" s="42">
        <f>AVERAGE(D172:D178)</f>
        <v>8.8571428571428577</v>
      </c>
      <c r="F178" s="42">
        <f t="shared" si="9"/>
        <v>2.7432000000000003</v>
      </c>
      <c r="G178" s="42">
        <f t="shared" si="10"/>
        <v>45.458506989579675</v>
      </c>
      <c r="H178" s="42">
        <f>AVERAGE(G172:G178)</f>
        <v>45.707335222256461</v>
      </c>
      <c r="I178" s="44">
        <v>1.763333333333333</v>
      </c>
      <c r="J178" s="42">
        <f>AVERAGE(I172:I178)</f>
        <v>1.4326666666666665</v>
      </c>
      <c r="K178" s="44">
        <f>(9.81*(LN(I178)))+30.6</f>
        <v>36.164290440152584</v>
      </c>
      <c r="L178" s="42">
        <f>AVERAGE(K172:K178)</f>
        <v>32.839286500570758</v>
      </c>
      <c r="M178" s="44">
        <f>AVERAGE(H178,L178)</f>
        <v>39.273310861413606</v>
      </c>
      <c r="N178" s="42">
        <v>25</v>
      </c>
      <c r="O178" s="42">
        <v>26.111111111111111</v>
      </c>
      <c r="P178" s="347" t="s">
        <v>2236</v>
      </c>
      <c r="Q178" s="351" t="s">
        <v>2238</v>
      </c>
      <c r="R178" s="42">
        <v>79</v>
      </c>
      <c r="S178" s="40">
        <f t="shared" si="14"/>
        <v>26.111111111111111</v>
      </c>
    </row>
    <row r="179" spans="1:19" x14ac:dyDescent="0.2">
      <c r="A179" s="113">
        <f t="shared" si="12"/>
        <v>120140701</v>
      </c>
      <c r="B179" s="36" t="s">
        <v>193</v>
      </c>
      <c r="C179" s="38">
        <v>41822</v>
      </c>
      <c r="D179" s="39">
        <v>10</v>
      </c>
      <c r="F179" s="39">
        <f t="shared" si="9"/>
        <v>3.048</v>
      </c>
      <c r="G179" s="39">
        <f t="shared" si="10"/>
        <v>43.940261958950401</v>
      </c>
      <c r="O179" s="39">
        <v>15</v>
      </c>
      <c r="P179" s="48" t="s">
        <v>2358</v>
      </c>
      <c r="R179" s="63">
        <v>59</v>
      </c>
      <c r="S179" s="36">
        <f>(R179-32)*5/9</f>
        <v>15</v>
      </c>
    </row>
    <row r="180" spans="1:19" x14ac:dyDescent="0.2">
      <c r="A180" s="113">
        <f t="shared" si="12"/>
        <v>120140702</v>
      </c>
      <c r="B180" s="36" t="s">
        <v>193</v>
      </c>
      <c r="C180" s="38">
        <v>41825</v>
      </c>
      <c r="D180" s="39">
        <v>10</v>
      </c>
      <c r="F180" s="39">
        <f t="shared" si="9"/>
        <v>3.048</v>
      </c>
      <c r="G180" s="39">
        <f t="shared" si="10"/>
        <v>43.940261958950401</v>
      </c>
      <c r="O180" s="39">
        <v>21.11</v>
      </c>
      <c r="P180" s="48" t="s">
        <v>2359</v>
      </c>
      <c r="R180" s="63">
        <v>70</v>
      </c>
      <c r="S180" s="36">
        <f>(R180-32)*5/9</f>
        <v>21.111111111111111</v>
      </c>
    </row>
    <row r="181" spans="1:19" x14ac:dyDescent="0.2">
      <c r="A181" s="113">
        <f t="shared" si="12"/>
        <v>120140703</v>
      </c>
      <c r="B181" s="36" t="s">
        <v>193</v>
      </c>
      <c r="C181" s="38">
        <v>41839</v>
      </c>
      <c r="D181" s="39">
        <v>9.6</v>
      </c>
      <c r="F181" s="39">
        <f t="shared" si="9"/>
        <v>2.9260800000000002</v>
      </c>
      <c r="G181" s="39">
        <f t="shared" si="10"/>
        <v>44.528506899987271</v>
      </c>
      <c r="O181" s="39">
        <v>22.22</v>
      </c>
      <c r="P181" s="48" t="s">
        <v>2360</v>
      </c>
      <c r="R181" s="63">
        <v>72</v>
      </c>
      <c r="S181" s="36">
        <f t="shared" ref="S181:S186" si="15">(R181-32)*5/9</f>
        <v>22.222222222222221</v>
      </c>
    </row>
    <row r="182" spans="1:19" x14ac:dyDescent="0.2">
      <c r="A182" s="113">
        <f t="shared" si="12"/>
        <v>120140704</v>
      </c>
      <c r="B182" s="36" t="s">
        <v>193</v>
      </c>
      <c r="C182" s="38">
        <v>41845</v>
      </c>
      <c r="D182" s="39">
        <v>9.5</v>
      </c>
      <c r="F182" s="39">
        <f t="shared" si="9"/>
        <v>2.8956</v>
      </c>
      <c r="G182" s="39">
        <f t="shared" si="10"/>
        <v>44.679398331074999</v>
      </c>
      <c r="O182" s="39">
        <v>24.44</v>
      </c>
      <c r="P182" s="48" t="s">
        <v>2361</v>
      </c>
      <c r="R182" s="63">
        <v>76</v>
      </c>
      <c r="S182" s="36">
        <f t="shared" si="15"/>
        <v>24.444444444444443</v>
      </c>
    </row>
    <row r="183" spans="1:19" x14ac:dyDescent="0.2">
      <c r="A183" s="113">
        <f t="shared" si="12"/>
        <v>120140801</v>
      </c>
      <c r="B183" s="36" t="s">
        <v>193</v>
      </c>
      <c r="C183" s="38">
        <v>41853</v>
      </c>
      <c r="D183" s="39">
        <v>9.1999999999999993</v>
      </c>
      <c r="F183" s="39">
        <f t="shared" si="9"/>
        <v>2.80416</v>
      </c>
      <c r="G183" s="39">
        <f t="shared" si="10"/>
        <v>45.141790943762125</v>
      </c>
      <c r="O183" s="39">
        <v>25.55</v>
      </c>
      <c r="P183" s="48" t="s">
        <v>2362</v>
      </c>
      <c r="R183" s="63">
        <v>78</v>
      </c>
      <c r="S183" s="36">
        <f t="shared" si="15"/>
        <v>25.555555555555557</v>
      </c>
    </row>
    <row r="184" spans="1:19" x14ac:dyDescent="0.2">
      <c r="A184" s="113">
        <f t="shared" si="12"/>
        <v>120140802</v>
      </c>
      <c r="B184" s="36" t="s">
        <v>193</v>
      </c>
      <c r="C184" s="38">
        <v>41864</v>
      </c>
      <c r="D184" s="39">
        <v>9</v>
      </c>
      <c r="F184" s="39">
        <f t="shared" si="9"/>
        <v>2.7432000000000003</v>
      </c>
      <c r="G184" s="39">
        <f t="shared" si="10"/>
        <v>45.458506989579675</v>
      </c>
      <c r="O184" s="39">
        <v>27.22</v>
      </c>
      <c r="P184" s="48" t="s">
        <v>2363</v>
      </c>
      <c r="R184" s="63">
        <v>81</v>
      </c>
      <c r="S184" s="36">
        <f t="shared" si="15"/>
        <v>27.222222222222221</v>
      </c>
    </row>
    <row r="185" spans="1:19" x14ac:dyDescent="0.2">
      <c r="A185" s="113">
        <f t="shared" si="12"/>
        <v>120140803</v>
      </c>
      <c r="B185" s="36" t="s">
        <v>193</v>
      </c>
      <c r="C185" s="38">
        <v>41864</v>
      </c>
      <c r="D185" s="39">
        <v>10</v>
      </c>
      <c r="F185" s="39">
        <f t="shared" si="9"/>
        <v>3.048</v>
      </c>
      <c r="G185" s="39">
        <f t="shared" si="10"/>
        <v>43.940261958950401</v>
      </c>
      <c r="O185" s="39">
        <v>25.55</v>
      </c>
      <c r="P185" s="48" t="s">
        <v>1220</v>
      </c>
      <c r="R185" s="63">
        <v>78</v>
      </c>
      <c r="S185" s="36">
        <f t="shared" si="15"/>
        <v>25.555555555555557</v>
      </c>
    </row>
    <row r="186" spans="1:19" s="351" customFormat="1" x14ac:dyDescent="0.2">
      <c r="A186" s="386">
        <f t="shared" si="12"/>
        <v>120140804</v>
      </c>
      <c r="B186" s="341" t="s">
        <v>193</v>
      </c>
      <c r="C186" s="349">
        <v>41879</v>
      </c>
      <c r="D186" s="345">
        <v>10</v>
      </c>
      <c r="E186" s="345">
        <f>AVERAGE(D179:D186)</f>
        <v>9.6624999999999996</v>
      </c>
      <c r="F186" s="345">
        <f t="shared" si="9"/>
        <v>3.048</v>
      </c>
      <c r="G186" s="345">
        <f t="shared" si="10"/>
        <v>43.940261958950401</v>
      </c>
      <c r="H186" s="345">
        <f>AVERAGE(G179:G186)</f>
        <v>44.446156375025708</v>
      </c>
      <c r="I186" s="387"/>
      <c r="J186" s="387"/>
      <c r="K186" s="387"/>
      <c r="L186" s="387"/>
      <c r="M186" s="387"/>
      <c r="N186" s="345"/>
      <c r="O186" s="345">
        <v>21.11</v>
      </c>
      <c r="P186" s="341" t="s">
        <v>1220</v>
      </c>
      <c r="R186" s="388">
        <v>70</v>
      </c>
      <c r="S186" s="341">
        <f t="shared" si="15"/>
        <v>21.111111111111111</v>
      </c>
    </row>
    <row r="187" spans="1:19" x14ac:dyDescent="0.2">
      <c r="A187" s="113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1"/>
  <sheetViews>
    <sheetView workbookViewId="0">
      <pane xSplit="3" ySplit="1" topLeftCell="D262" activePane="bottomRight" state="frozen"/>
      <selection pane="topRight" activeCell="D1" sqref="D1"/>
      <selection pane="bottomLeft" activeCell="A2" sqref="A2"/>
      <selection pane="bottomRight" activeCell="K271" sqref="K271:M281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9.140625" style="37"/>
    <col min="4" max="8" width="9.140625" style="39"/>
    <col min="9" max="13" width="9.140625" style="45"/>
    <col min="14" max="14" width="15" style="39" bestFit="1" customWidth="1"/>
    <col min="15" max="15" width="12.140625" style="39" bestFit="1" customWidth="1"/>
    <col min="16" max="16" width="44.7109375" style="37" customWidth="1"/>
    <col min="17" max="16384" width="9.140625" style="37"/>
  </cols>
  <sheetData>
    <row r="1" spans="1:21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9" t="s">
        <v>635</v>
      </c>
      <c r="F1" s="69" t="s">
        <v>334</v>
      </c>
      <c r="G1" s="69" t="s">
        <v>278</v>
      </c>
      <c r="H1" s="69" t="s">
        <v>279</v>
      </c>
      <c r="I1" s="69" t="s">
        <v>177</v>
      </c>
      <c r="J1" s="81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8" t="s">
        <v>264</v>
      </c>
      <c r="Q1" s="246" t="s">
        <v>294</v>
      </c>
      <c r="R1" s="249" t="s">
        <v>635</v>
      </c>
      <c r="S1" s="249" t="s">
        <v>279</v>
      </c>
      <c r="T1" s="252" t="s">
        <v>643</v>
      </c>
      <c r="U1" s="252"/>
    </row>
    <row r="2" spans="1:21" ht="15" x14ac:dyDescent="0.25">
      <c r="A2" s="37">
        <v>3319880501</v>
      </c>
      <c r="B2" s="37" t="s">
        <v>220</v>
      </c>
      <c r="C2" s="38">
        <v>32287</v>
      </c>
      <c r="D2" s="39">
        <v>8.5</v>
      </c>
      <c r="F2" s="39">
        <f>D2*0.3048</f>
        <v>2.5908000000000002</v>
      </c>
      <c r="G2" s="39">
        <f t="shared" ref="G2:G21" si="0" xml:space="preserve"> 60-(14.41*(LN(F2)))</f>
        <v>46.28215973301333</v>
      </c>
      <c r="Q2" s="245">
        <v>1988</v>
      </c>
      <c r="R2" s="248">
        <v>7.125</v>
      </c>
      <c r="S2" s="248">
        <v>48.872017412245491</v>
      </c>
      <c r="T2" s="247"/>
      <c r="U2" s="247"/>
    </row>
    <row r="3" spans="1:21" ht="15" x14ac:dyDescent="0.25">
      <c r="A3" s="37">
        <v>3319880502</v>
      </c>
      <c r="B3" s="37" t="s">
        <v>220</v>
      </c>
      <c r="C3" s="38">
        <v>32294</v>
      </c>
      <c r="D3" s="39">
        <v>8.5</v>
      </c>
      <c r="F3" s="39">
        <f>D3*0.3048</f>
        <v>2.5908000000000002</v>
      </c>
      <c r="G3" s="39">
        <f t="shared" si="0"/>
        <v>46.28215973301333</v>
      </c>
      <c r="Q3" s="245">
        <v>1989</v>
      </c>
      <c r="R3" s="248"/>
      <c r="S3" s="248"/>
      <c r="T3" s="247"/>
      <c r="U3" s="247"/>
    </row>
    <row r="4" spans="1:21" ht="15" x14ac:dyDescent="0.25">
      <c r="A4" s="37">
        <v>3319880601</v>
      </c>
      <c r="B4" s="37" t="s">
        <v>220</v>
      </c>
      <c r="C4" s="38">
        <v>32301</v>
      </c>
      <c r="D4" s="39">
        <v>8</v>
      </c>
      <c r="F4" s="39">
        <f t="shared" ref="F4:F21" si="1">D4*0.3048</f>
        <v>2.4384000000000001</v>
      </c>
      <c r="G4" s="39">
        <f t="shared" si="0"/>
        <v>47.155760533388161</v>
      </c>
      <c r="Q4" s="245">
        <v>1990</v>
      </c>
      <c r="R4" s="248"/>
      <c r="S4" s="248"/>
      <c r="T4" s="247"/>
      <c r="U4" s="247"/>
    </row>
    <row r="5" spans="1:21" ht="15" x14ac:dyDescent="0.25">
      <c r="A5" s="37">
        <v>3319880602</v>
      </c>
      <c r="B5" s="37" t="s">
        <v>220</v>
      </c>
      <c r="C5" s="38">
        <v>32309</v>
      </c>
      <c r="D5" s="39">
        <v>8</v>
      </c>
      <c r="F5" s="39">
        <f t="shared" si="1"/>
        <v>2.4384000000000001</v>
      </c>
      <c r="G5" s="39">
        <f t="shared" si="0"/>
        <v>47.155760533388161</v>
      </c>
      <c r="Q5" s="245">
        <v>1991</v>
      </c>
      <c r="R5" s="248"/>
      <c r="S5" s="248"/>
      <c r="T5" s="247"/>
      <c r="U5" s="247"/>
    </row>
    <row r="6" spans="1:21" ht="15" x14ac:dyDescent="0.25">
      <c r="A6" s="37">
        <v>3319880603</v>
      </c>
      <c r="B6" s="37" t="s">
        <v>220</v>
      </c>
      <c r="C6" s="38">
        <v>32315</v>
      </c>
      <c r="D6" s="39">
        <v>7.5</v>
      </c>
      <c r="F6" s="39">
        <f t="shared" si="1"/>
        <v>2.286</v>
      </c>
      <c r="G6" s="39">
        <f t="shared" si="0"/>
        <v>48.085760622980558</v>
      </c>
      <c r="Q6" s="245">
        <v>1992</v>
      </c>
      <c r="R6" s="248"/>
      <c r="S6" s="248"/>
      <c r="T6" s="247"/>
      <c r="U6" s="247"/>
    </row>
    <row r="7" spans="1:21" ht="15" x14ac:dyDescent="0.25">
      <c r="A7" s="37">
        <v>3319880604</v>
      </c>
      <c r="B7" s="37" t="s">
        <v>220</v>
      </c>
      <c r="C7" s="38">
        <v>32322</v>
      </c>
      <c r="D7" s="39">
        <v>8</v>
      </c>
      <c r="F7" s="39">
        <f t="shared" si="1"/>
        <v>2.4384000000000001</v>
      </c>
      <c r="G7" s="39">
        <f t="shared" si="0"/>
        <v>47.155760533388161</v>
      </c>
      <c r="Q7" s="245">
        <v>1993</v>
      </c>
      <c r="R7" s="248"/>
      <c r="S7" s="248"/>
      <c r="T7" s="247"/>
      <c r="U7" s="247"/>
    </row>
    <row r="8" spans="1:21" ht="15" x14ac:dyDescent="0.25">
      <c r="A8" s="37">
        <v>3319880701</v>
      </c>
      <c r="B8" s="37" t="s">
        <v>220</v>
      </c>
      <c r="C8" s="38">
        <v>32329</v>
      </c>
      <c r="D8" s="39">
        <v>7</v>
      </c>
      <c r="F8" s="39">
        <f t="shared" si="1"/>
        <v>2.1335999999999999</v>
      </c>
      <c r="G8" s="39">
        <f t="shared" si="0"/>
        <v>49.079947901107531</v>
      </c>
      <c r="Q8" s="245">
        <v>1994</v>
      </c>
      <c r="R8" s="248">
        <v>7.2</v>
      </c>
      <c r="S8" s="248">
        <v>48.703433428831829</v>
      </c>
      <c r="T8" s="248">
        <v>3.2</v>
      </c>
      <c r="U8" s="248"/>
    </row>
    <row r="9" spans="1:21" ht="15" x14ac:dyDescent="0.25">
      <c r="A9" s="37">
        <v>3319880702</v>
      </c>
      <c r="B9" s="37" t="s">
        <v>220</v>
      </c>
      <c r="C9" s="38">
        <v>32337</v>
      </c>
      <c r="D9" s="39">
        <v>7</v>
      </c>
      <c r="F9" s="39">
        <f t="shared" si="1"/>
        <v>2.1335999999999999</v>
      </c>
      <c r="G9" s="39">
        <f t="shared" si="0"/>
        <v>49.079947901107531</v>
      </c>
      <c r="Q9" s="245">
        <v>1995</v>
      </c>
      <c r="R9" s="248"/>
      <c r="S9" s="248"/>
      <c r="T9" s="248"/>
      <c r="U9" s="248"/>
    </row>
    <row r="10" spans="1:21" ht="15" x14ac:dyDescent="0.25">
      <c r="A10" s="37">
        <v>3319880703</v>
      </c>
      <c r="B10" s="37" t="s">
        <v>220</v>
      </c>
      <c r="C10" s="38">
        <v>32344</v>
      </c>
      <c r="D10" s="39">
        <v>6.5</v>
      </c>
      <c r="F10" s="39">
        <f t="shared" si="1"/>
        <v>1.9812000000000001</v>
      </c>
      <c r="G10" s="39">
        <f t="shared" si="0"/>
        <v>50.147843779842667</v>
      </c>
      <c r="Q10" s="245">
        <v>1996</v>
      </c>
      <c r="R10" s="248">
        <v>7.6</v>
      </c>
      <c r="S10" s="248">
        <v>47.955147873335044</v>
      </c>
      <c r="T10" s="248">
        <v>1.4583333333333333</v>
      </c>
      <c r="U10" s="248"/>
    </row>
    <row r="11" spans="1:21" ht="15" x14ac:dyDescent="0.25">
      <c r="A11" s="37">
        <v>3319880704</v>
      </c>
      <c r="B11" s="37" t="s">
        <v>220</v>
      </c>
      <c r="C11" s="38">
        <v>32350</v>
      </c>
      <c r="D11" s="39">
        <v>7</v>
      </c>
      <c r="F11" s="39">
        <f t="shared" si="1"/>
        <v>2.1335999999999999</v>
      </c>
      <c r="G11" s="39">
        <f t="shared" si="0"/>
        <v>49.079947901107531</v>
      </c>
      <c r="Q11" s="245">
        <v>1997</v>
      </c>
      <c r="R11" s="248">
        <v>7.6</v>
      </c>
      <c r="S11" s="248">
        <v>47.948128862866994</v>
      </c>
      <c r="T11" s="247"/>
      <c r="U11" s="247"/>
    </row>
    <row r="12" spans="1:21" ht="15" x14ac:dyDescent="0.25">
      <c r="A12" s="37">
        <v>3319880801</v>
      </c>
      <c r="B12" s="37" t="s">
        <v>220</v>
      </c>
      <c r="C12" s="38">
        <v>32358</v>
      </c>
      <c r="D12" s="39">
        <v>6.5</v>
      </c>
      <c r="F12" s="39">
        <f t="shared" si="1"/>
        <v>1.9812000000000001</v>
      </c>
      <c r="G12" s="39">
        <f t="shared" si="0"/>
        <v>50.147843779842667</v>
      </c>
      <c r="Q12" s="245">
        <v>1998</v>
      </c>
      <c r="R12" s="248">
        <v>7.333333333333333</v>
      </c>
      <c r="S12" s="248">
        <v>48.438552111867736</v>
      </c>
      <c r="T12" s="247"/>
      <c r="U12" s="247"/>
    </row>
    <row r="13" spans="1:21" ht="15" x14ac:dyDescent="0.25">
      <c r="A13" s="37">
        <v>3319880802</v>
      </c>
      <c r="B13" s="37" t="s">
        <v>220</v>
      </c>
      <c r="C13" s="38">
        <v>32364</v>
      </c>
      <c r="D13" s="39">
        <v>6.5</v>
      </c>
      <c r="F13" s="39">
        <f t="shared" si="1"/>
        <v>1.9812000000000001</v>
      </c>
      <c r="G13" s="39">
        <f t="shared" si="0"/>
        <v>50.147843779842667</v>
      </c>
      <c r="Q13" s="245">
        <v>1999</v>
      </c>
      <c r="R13" s="247"/>
      <c r="S13" s="247"/>
      <c r="T13" s="251">
        <v>3.9259999999999997</v>
      </c>
      <c r="U13" s="251"/>
    </row>
    <row r="14" spans="1:21" ht="15" x14ac:dyDescent="0.25">
      <c r="A14" s="37">
        <v>3319880803</v>
      </c>
      <c r="B14" s="37" t="s">
        <v>220</v>
      </c>
      <c r="C14" s="38">
        <v>32372</v>
      </c>
      <c r="D14" s="39">
        <v>7</v>
      </c>
      <c r="F14" s="39">
        <f t="shared" si="1"/>
        <v>2.1335999999999999</v>
      </c>
      <c r="G14" s="39">
        <f t="shared" si="0"/>
        <v>49.079947901107531</v>
      </c>
      <c r="Q14" s="245">
        <v>2000</v>
      </c>
      <c r="R14" s="247"/>
      <c r="S14" s="247"/>
      <c r="T14" s="251"/>
      <c r="U14" s="251"/>
    </row>
    <row r="15" spans="1:21" ht="15" x14ac:dyDescent="0.25">
      <c r="A15" s="37">
        <v>3319880804</v>
      </c>
      <c r="B15" s="37" t="s">
        <v>220</v>
      </c>
      <c r="C15" s="38">
        <v>32380</v>
      </c>
      <c r="D15" s="39">
        <v>6.5</v>
      </c>
      <c r="F15" s="39">
        <f t="shared" si="1"/>
        <v>1.9812000000000001</v>
      </c>
      <c r="G15" s="39">
        <f t="shared" si="0"/>
        <v>50.147843779842667</v>
      </c>
      <c r="Q15" s="245">
        <v>2001</v>
      </c>
      <c r="R15" s="248">
        <v>7.291666666666667</v>
      </c>
      <c r="S15" s="248">
        <v>48.579337343160454</v>
      </c>
      <c r="T15" s="248">
        <v>1.464</v>
      </c>
      <c r="U15" s="248"/>
    </row>
    <row r="16" spans="1:21" ht="15" x14ac:dyDescent="0.25">
      <c r="A16" s="37">
        <v>3319880901</v>
      </c>
      <c r="B16" s="37" t="s">
        <v>220</v>
      </c>
      <c r="C16" s="38">
        <v>32392</v>
      </c>
      <c r="D16" s="39">
        <v>7.5</v>
      </c>
      <c r="E16" s="39">
        <f>AVERAGE(D4:D15)</f>
        <v>7.125</v>
      </c>
      <c r="F16" s="39">
        <f t="shared" si="1"/>
        <v>2.286</v>
      </c>
      <c r="G16" s="39">
        <f t="shared" si="0"/>
        <v>48.085760622980558</v>
      </c>
      <c r="H16" s="39">
        <f>AVERAGE(G4:G15)</f>
        <v>48.872017412245491</v>
      </c>
      <c r="M16" s="45">
        <f>AVERAGE(H16)</f>
        <v>48.872017412245491</v>
      </c>
      <c r="Q16" s="245">
        <v>2002</v>
      </c>
      <c r="R16" s="248">
        <v>6.708333333333333</v>
      </c>
      <c r="S16" s="248">
        <v>49.721854090324307</v>
      </c>
      <c r="T16" s="248">
        <v>3.9399999999999991</v>
      </c>
      <c r="U16" s="248"/>
    </row>
    <row r="17" spans="1:21" ht="15" x14ac:dyDescent="0.25">
      <c r="A17" s="37">
        <v>3319900701</v>
      </c>
      <c r="B17" s="37" t="s">
        <v>220</v>
      </c>
      <c r="C17" s="38">
        <v>33060</v>
      </c>
      <c r="D17" s="39">
        <v>5.5</v>
      </c>
      <c r="F17" s="39">
        <f t="shared" si="1"/>
        <v>1.6764000000000001</v>
      </c>
      <c r="G17" s="39">
        <f t="shared" si="0"/>
        <v>52.555093139838888</v>
      </c>
      <c r="I17" s="45">
        <v>8.6999999999999993</v>
      </c>
      <c r="K17" s="45">
        <f t="shared" ref="K17:K24" si="2">(9.81*(LN(I17)))+30.6</f>
        <v>51.822198881729875</v>
      </c>
      <c r="Q17" s="245">
        <v>2003</v>
      </c>
      <c r="R17" s="250">
        <v>7.083333333333333</v>
      </c>
      <c r="S17" s="250">
        <v>48.92653478818773</v>
      </c>
      <c r="T17" s="250">
        <v>2.298</v>
      </c>
      <c r="U17" s="250"/>
    </row>
    <row r="18" spans="1:21" ht="15" x14ac:dyDescent="0.25">
      <c r="A18" s="37">
        <v>3319900702</v>
      </c>
      <c r="B18" s="37" t="s">
        <v>220</v>
      </c>
      <c r="C18" s="38">
        <v>33078</v>
      </c>
      <c r="D18" s="39">
        <v>6.5</v>
      </c>
      <c r="F18" s="39">
        <f t="shared" si="1"/>
        <v>1.9812000000000001</v>
      </c>
      <c r="G18" s="39">
        <f t="shared" si="0"/>
        <v>50.147843779842667</v>
      </c>
      <c r="I18" s="45">
        <v>0.9</v>
      </c>
      <c r="K18" s="45">
        <f t="shared" si="2"/>
        <v>29.566413341396725</v>
      </c>
      <c r="Q18" s="245">
        <v>2004</v>
      </c>
      <c r="R18" s="248">
        <v>6.5</v>
      </c>
      <c r="S18" s="248">
        <v>50.301535049493545</v>
      </c>
      <c r="T18" s="248">
        <v>3.1666666666666665</v>
      </c>
      <c r="U18" s="248"/>
    </row>
    <row r="19" spans="1:21" ht="15" x14ac:dyDescent="0.25">
      <c r="A19" s="37">
        <v>3319900801</v>
      </c>
      <c r="B19" s="37" t="s">
        <v>220</v>
      </c>
      <c r="C19" s="38">
        <v>33092</v>
      </c>
      <c r="D19" s="39">
        <v>5.5</v>
      </c>
      <c r="F19" s="39">
        <f t="shared" si="1"/>
        <v>1.6764000000000001</v>
      </c>
      <c r="G19" s="39">
        <f t="shared" si="0"/>
        <v>52.555093139838888</v>
      </c>
      <c r="I19" s="45">
        <v>1.4</v>
      </c>
      <c r="K19" s="45">
        <f t="shared" si="2"/>
        <v>33.9007926412541</v>
      </c>
      <c r="Q19" s="245">
        <v>2005</v>
      </c>
      <c r="R19" s="248">
        <v>7.75</v>
      </c>
      <c r="S19" s="248">
        <v>47.630160459720621</v>
      </c>
      <c r="T19" s="248">
        <v>1.6583333333333332</v>
      </c>
      <c r="U19" s="248"/>
    </row>
    <row r="20" spans="1:21" ht="15" x14ac:dyDescent="0.25">
      <c r="A20" s="37">
        <v>3319900802</v>
      </c>
      <c r="B20" s="37" t="s">
        <v>220</v>
      </c>
      <c r="C20" s="38">
        <v>33101</v>
      </c>
      <c r="D20" s="39">
        <v>6</v>
      </c>
      <c r="F20" s="39">
        <f t="shared" si="1"/>
        <v>1.8288000000000002</v>
      </c>
      <c r="G20" s="39">
        <f t="shared" si="0"/>
        <v>51.301259197418318</v>
      </c>
      <c r="I20" s="45">
        <v>14.5</v>
      </c>
      <c r="K20" s="45">
        <f t="shared" si="2"/>
        <v>56.833398250874254</v>
      </c>
      <c r="Q20" s="245">
        <v>2006</v>
      </c>
      <c r="R20" s="248">
        <v>6.4230769230769234</v>
      </c>
      <c r="S20" s="248">
        <v>50.346173659663997</v>
      </c>
      <c r="T20" s="248">
        <v>2.6700000000000004</v>
      </c>
      <c r="U20" s="248"/>
    </row>
    <row r="21" spans="1:21" ht="15" x14ac:dyDescent="0.25">
      <c r="A21" s="37">
        <v>3319900803</v>
      </c>
      <c r="B21" s="37" t="s">
        <v>220</v>
      </c>
      <c r="C21" s="38">
        <v>33112</v>
      </c>
      <c r="D21" s="39">
        <v>7</v>
      </c>
      <c r="F21" s="39">
        <f t="shared" si="1"/>
        <v>2.1335999999999999</v>
      </c>
      <c r="G21" s="39">
        <f t="shared" si="0"/>
        <v>49.079947901107531</v>
      </c>
      <c r="I21" s="45">
        <v>2</v>
      </c>
      <c r="K21" s="45">
        <f t="shared" si="2"/>
        <v>37.399773841293069</v>
      </c>
      <c r="Q21" s="245">
        <v>2007</v>
      </c>
      <c r="R21" s="248">
        <v>7.1923076923076925</v>
      </c>
      <c r="S21" s="248">
        <v>48.768832696034529</v>
      </c>
      <c r="T21" s="248">
        <v>1.4428571428571428</v>
      </c>
      <c r="U21" s="248"/>
    </row>
    <row r="22" spans="1:21" ht="15" x14ac:dyDescent="0.25">
      <c r="A22" s="37">
        <v>3319900901</v>
      </c>
      <c r="B22" s="37" t="s">
        <v>220</v>
      </c>
      <c r="C22" s="38">
        <v>33121</v>
      </c>
      <c r="D22" s="39">
        <v>6.5</v>
      </c>
      <c r="F22" s="39">
        <f>D22*0.3048</f>
        <v>1.9812000000000001</v>
      </c>
      <c r="G22" s="39">
        <f t="shared" ref="G22:G85" si="3" xml:space="preserve"> 60-(14.41*(LN(F22)))</f>
        <v>50.147843779842667</v>
      </c>
      <c r="I22" s="45">
        <v>1.8</v>
      </c>
      <c r="K22" s="45">
        <f t="shared" si="2"/>
        <v>36.366187182689792</v>
      </c>
      <c r="Q22" s="245">
        <v>2008</v>
      </c>
      <c r="R22" s="248">
        <v>6.4230769230769234</v>
      </c>
      <c r="S22" s="248">
        <v>50.646518091307797</v>
      </c>
      <c r="T22" s="248">
        <v>2.358571428571429</v>
      </c>
      <c r="U22" s="248"/>
    </row>
    <row r="23" spans="1:21" ht="15" x14ac:dyDescent="0.25">
      <c r="A23" s="37">
        <v>3319920701</v>
      </c>
      <c r="B23" s="37" t="s">
        <v>220</v>
      </c>
      <c r="C23" s="38">
        <v>33799</v>
      </c>
      <c r="D23" s="39">
        <v>6</v>
      </c>
      <c r="F23" s="39">
        <f t="shared" ref="F23:F86" si="4">D23*0.3048</f>
        <v>1.8288000000000002</v>
      </c>
      <c r="G23" s="39">
        <f t="shared" si="3"/>
        <v>51.301259197418318</v>
      </c>
      <c r="I23" s="45">
        <v>1.5</v>
      </c>
      <c r="K23" s="45">
        <f t="shared" si="2"/>
        <v>34.577612710541096</v>
      </c>
      <c r="Q23" s="245">
        <v>2009</v>
      </c>
      <c r="R23" s="248">
        <v>9.0909090909090917</v>
      </c>
      <c r="S23" s="248">
        <v>45.353031716464152</v>
      </c>
      <c r="T23" s="248">
        <v>0.73444444444444446</v>
      </c>
      <c r="U23" s="248"/>
    </row>
    <row r="24" spans="1:21" ht="15" x14ac:dyDescent="0.25">
      <c r="A24" s="37">
        <v>3319920801</v>
      </c>
      <c r="B24" s="37" t="s">
        <v>220</v>
      </c>
      <c r="C24" s="38">
        <v>33820</v>
      </c>
      <c r="D24" s="39">
        <v>7</v>
      </c>
      <c r="F24" s="39">
        <f t="shared" si="4"/>
        <v>2.1335999999999999</v>
      </c>
      <c r="G24" s="39">
        <f t="shared" si="3"/>
        <v>49.079947901107531</v>
      </c>
      <c r="I24" s="45">
        <v>0.4</v>
      </c>
      <c r="K24" s="45">
        <f t="shared" si="2"/>
        <v>21.611187920314542</v>
      </c>
      <c r="Q24" s="245">
        <v>2010</v>
      </c>
      <c r="R24" s="248">
        <v>8.5</v>
      </c>
      <c r="S24" s="248">
        <v>46.400380876677147</v>
      </c>
      <c r="T24" s="248">
        <v>0.154</v>
      </c>
      <c r="U24" s="248"/>
    </row>
    <row r="25" spans="1:21" ht="15" x14ac:dyDescent="0.25">
      <c r="A25" s="37">
        <v>3319930601</v>
      </c>
      <c r="B25" s="37" t="s">
        <v>220</v>
      </c>
      <c r="C25" s="38">
        <v>34142</v>
      </c>
      <c r="D25" s="39">
        <v>8.5</v>
      </c>
      <c r="F25" s="39">
        <f t="shared" si="4"/>
        <v>2.5908000000000002</v>
      </c>
      <c r="G25" s="39">
        <f t="shared" si="3"/>
        <v>46.28215973301333</v>
      </c>
      <c r="Q25" s="245">
        <v>2011</v>
      </c>
      <c r="R25" s="248">
        <v>7.5</v>
      </c>
      <c r="S25" s="248">
        <v>48.183270781480644</v>
      </c>
      <c r="T25" s="248">
        <v>0.26400000000000001</v>
      </c>
      <c r="U25" s="248"/>
    </row>
    <row r="26" spans="1:21" ht="15" x14ac:dyDescent="0.25">
      <c r="A26" s="37">
        <v>3319940601</v>
      </c>
      <c r="B26" s="37" t="s">
        <v>220</v>
      </c>
      <c r="C26" s="38">
        <v>34507</v>
      </c>
      <c r="D26" s="39">
        <v>7.5</v>
      </c>
      <c r="F26" s="39">
        <f t="shared" si="4"/>
        <v>2.286</v>
      </c>
      <c r="G26" s="39">
        <f t="shared" si="3"/>
        <v>48.085760622980558</v>
      </c>
      <c r="Q26" s="245">
        <v>2012</v>
      </c>
      <c r="R26" s="248">
        <v>7.8</v>
      </c>
      <c r="S26" s="248">
        <v>47.789885640950608</v>
      </c>
      <c r="T26" s="248">
        <v>0.25666666666666665</v>
      </c>
      <c r="U26" s="248"/>
    </row>
    <row r="27" spans="1:21" ht="15" x14ac:dyDescent="0.25">
      <c r="A27" s="37">
        <v>3319940602</v>
      </c>
      <c r="B27" s="37" t="s">
        <v>220</v>
      </c>
      <c r="C27" s="38">
        <v>34515</v>
      </c>
      <c r="D27" s="39">
        <v>8</v>
      </c>
      <c r="F27" s="39">
        <f t="shared" si="4"/>
        <v>2.4384000000000001</v>
      </c>
      <c r="G27" s="39">
        <f t="shared" si="3"/>
        <v>47.155760533388161</v>
      </c>
      <c r="I27" s="45">
        <v>3</v>
      </c>
      <c r="K27" s="45">
        <f>(9.81*(LN(I27)))+30.6</f>
        <v>41.377386551834157</v>
      </c>
      <c r="Q27" s="359">
        <v>2013</v>
      </c>
      <c r="T27" s="39">
        <v>4.8000000000000001E-2</v>
      </c>
    </row>
    <row r="28" spans="1:21" x14ac:dyDescent="0.2">
      <c r="A28" s="37">
        <v>3319940701</v>
      </c>
      <c r="B28" s="37" t="s">
        <v>220</v>
      </c>
      <c r="C28" s="38">
        <v>34521</v>
      </c>
      <c r="D28" s="39">
        <v>7</v>
      </c>
      <c r="F28" s="39">
        <f t="shared" si="4"/>
        <v>2.1335999999999999</v>
      </c>
      <c r="G28" s="39">
        <f t="shared" si="3"/>
        <v>49.079947901107531</v>
      </c>
      <c r="I28" s="45">
        <v>2.6</v>
      </c>
      <c r="K28" s="45">
        <f>(9.81*(LN(I28)))+30.6</f>
        <v>39.973567275719148</v>
      </c>
    </row>
    <row r="29" spans="1:21" x14ac:dyDescent="0.2">
      <c r="A29" s="37">
        <v>3319940702</v>
      </c>
      <c r="B29" s="37" t="s">
        <v>220</v>
      </c>
      <c r="C29" s="38">
        <v>34531</v>
      </c>
      <c r="D29" s="39">
        <v>7.5</v>
      </c>
      <c r="F29" s="39">
        <f t="shared" si="4"/>
        <v>2.286</v>
      </c>
      <c r="G29" s="39">
        <f t="shared" si="3"/>
        <v>48.085760622980558</v>
      </c>
    </row>
    <row r="30" spans="1:21" x14ac:dyDescent="0.2">
      <c r="A30" s="37">
        <v>3319940703</v>
      </c>
      <c r="B30" s="37" t="s">
        <v>220</v>
      </c>
      <c r="C30" s="38">
        <v>34538</v>
      </c>
      <c r="D30" s="39">
        <v>6.5</v>
      </c>
      <c r="F30" s="39">
        <f t="shared" si="4"/>
        <v>1.9812000000000001</v>
      </c>
      <c r="G30" s="39">
        <f t="shared" si="3"/>
        <v>50.147843779842667</v>
      </c>
      <c r="I30" s="45">
        <v>3.4</v>
      </c>
      <c r="K30" s="45">
        <f>(9.81*(LN(I30)))+30.6</f>
        <v>42.605236984212958</v>
      </c>
    </row>
    <row r="31" spans="1:21" x14ac:dyDescent="0.2">
      <c r="A31" s="37">
        <v>3319940704</v>
      </c>
      <c r="B31" s="37" t="s">
        <v>220</v>
      </c>
      <c r="C31" s="38">
        <v>34544</v>
      </c>
      <c r="D31" s="39">
        <v>7</v>
      </c>
      <c r="F31" s="39">
        <f t="shared" si="4"/>
        <v>2.1335999999999999</v>
      </c>
      <c r="G31" s="39">
        <f t="shared" si="3"/>
        <v>49.079947901107531</v>
      </c>
    </row>
    <row r="32" spans="1:21" x14ac:dyDescent="0.2">
      <c r="A32" s="37">
        <v>3319940801</v>
      </c>
      <c r="B32" s="37" t="s">
        <v>220</v>
      </c>
      <c r="C32" s="38">
        <v>34550</v>
      </c>
      <c r="D32" s="39">
        <v>7.5</v>
      </c>
      <c r="F32" s="39">
        <f t="shared" si="4"/>
        <v>2.286</v>
      </c>
      <c r="G32" s="39">
        <f t="shared" si="3"/>
        <v>48.085760622980558</v>
      </c>
      <c r="I32" s="45">
        <v>3</v>
      </c>
      <c r="K32" s="45">
        <f>(9.81*(LN(I32)))+30.6</f>
        <v>41.377386551834157</v>
      </c>
    </row>
    <row r="33" spans="1:16" x14ac:dyDescent="0.2">
      <c r="A33" s="37">
        <v>3319940802</v>
      </c>
      <c r="B33" s="37" t="s">
        <v>220</v>
      </c>
      <c r="C33" s="38">
        <v>34558</v>
      </c>
      <c r="D33" s="39">
        <v>6.5</v>
      </c>
      <c r="F33" s="39">
        <f t="shared" si="4"/>
        <v>1.9812000000000001</v>
      </c>
      <c r="G33" s="39">
        <f t="shared" si="3"/>
        <v>50.147843779842667</v>
      </c>
    </row>
    <row r="34" spans="1:16" x14ac:dyDescent="0.2">
      <c r="A34" s="37">
        <v>3319940803</v>
      </c>
      <c r="B34" s="37" t="s">
        <v>220</v>
      </c>
      <c r="C34" s="38">
        <v>34566</v>
      </c>
      <c r="D34" s="39">
        <v>7.5</v>
      </c>
      <c r="F34" s="39">
        <f t="shared" si="4"/>
        <v>2.286</v>
      </c>
      <c r="G34" s="39">
        <f t="shared" si="3"/>
        <v>48.085760622980558</v>
      </c>
      <c r="I34" s="45">
        <v>4</v>
      </c>
      <c r="K34" s="45">
        <f>(9.81*(LN(I34)))+30.6</f>
        <v>44.199547682586129</v>
      </c>
    </row>
    <row r="35" spans="1:16" x14ac:dyDescent="0.2">
      <c r="A35" s="37">
        <v>3319940804</v>
      </c>
      <c r="B35" s="37" t="s">
        <v>220</v>
      </c>
      <c r="C35" s="38">
        <v>34572</v>
      </c>
      <c r="D35" s="39">
        <v>7</v>
      </c>
      <c r="F35" s="39">
        <f t="shared" si="4"/>
        <v>2.1335999999999999</v>
      </c>
      <c r="G35" s="39">
        <f t="shared" si="3"/>
        <v>49.079947901107531</v>
      </c>
    </row>
    <row r="36" spans="1:16" x14ac:dyDescent="0.2">
      <c r="A36" s="37">
        <v>3319940901</v>
      </c>
      <c r="B36" s="37" t="s">
        <v>220</v>
      </c>
      <c r="C36" s="38">
        <v>34581</v>
      </c>
      <c r="D36" s="39">
        <v>6</v>
      </c>
      <c r="F36" s="39">
        <f t="shared" si="4"/>
        <v>1.8288000000000002</v>
      </c>
      <c r="G36" s="39">
        <f t="shared" si="3"/>
        <v>51.301259197418318</v>
      </c>
      <c r="I36" s="45">
        <v>2.8</v>
      </c>
      <c r="K36" s="45">
        <f>(9.81*(LN(I36)))+30.6</f>
        <v>40.70056648254716</v>
      </c>
    </row>
    <row r="37" spans="1:16" x14ac:dyDescent="0.2">
      <c r="A37" s="37">
        <v>3319940902</v>
      </c>
      <c r="B37" s="37" t="s">
        <v>220</v>
      </c>
      <c r="C37" s="38">
        <v>34592</v>
      </c>
      <c r="D37" s="39">
        <v>7.5</v>
      </c>
      <c r="E37" s="39">
        <f>AVERAGE(D26:D35)</f>
        <v>7.2</v>
      </c>
      <c r="F37" s="39">
        <f t="shared" si="4"/>
        <v>2.286</v>
      </c>
      <c r="G37" s="39">
        <f t="shared" si="3"/>
        <v>48.085760622980558</v>
      </c>
      <c r="H37" s="39">
        <f>AVERAGE(G26:G35)</f>
        <v>48.703433428831829</v>
      </c>
      <c r="I37" s="45">
        <v>1.7</v>
      </c>
      <c r="J37" s="39">
        <f>AVERAGE(I26:I35)</f>
        <v>3.2</v>
      </c>
      <c r="K37" s="45">
        <f>(9.81*(LN(I37)))+30.6</f>
        <v>35.805463142919891</v>
      </c>
      <c r="L37" s="39">
        <f>AVERAGE(K26:K35)</f>
        <v>41.906625009237302</v>
      </c>
      <c r="M37" s="45">
        <f>AVERAGE(L37,H37)</f>
        <v>45.305029219034566</v>
      </c>
    </row>
    <row r="38" spans="1:16" x14ac:dyDescent="0.2">
      <c r="A38" s="37">
        <v>3319950701</v>
      </c>
      <c r="B38" s="37" t="s">
        <v>220</v>
      </c>
      <c r="C38" s="38">
        <v>34893</v>
      </c>
      <c r="D38" s="39">
        <v>8</v>
      </c>
      <c r="F38" s="39">
        <f t="shared" si="4"/>
        <v>2.4384000000000001</v>
      </c>
      <c r="G38" s="39">
        <f t="shared" si="3"/>
        <v>47.155760533388161</v>
      </c>
      <c r="I38" s="45">
        <v>1.4</v>
      </c>
      <c r="K38" s="45">
        <f>(9.81*(LN(I38)))+30.6</f>
        <v>33.9007926412541</v>
      </c>
    </row>
    <row r="39" spans="1:16" x14ac:dyDescent="0.2">
      <c r="A39" s="37">
        <v>3319950702</v>
      </c>
      <c r="B39" s="37" t="s">
        <v>220</v>
      </c>
      <c r="C39" s="38">
        <v>34900</v>
      </c>
      <c r="D39" s="39">
        <v>7.5</v>
      </c>
      <c r="F39" s="39">
        <f t="shared" si="4"/>
        <v>2.286</v>
      </c>
      <c r="G39" s="39">
        <f t="shared" si="3"/>
        <v>48.085760622980558</v>
      </c>
    </row>
    <row r="40" spans="1:16" x14ac:dyDescent="0.2">
      <c r="A40" s="37">
        <v>3319950703</v>
      </c>
      <c r="B40" s="37" t="s">
        <v>220</v>
      </c>
      <c r="C40" s="38">
        <v>34908</v>
      </c>
      <c r="D40" s="39">
        <v>8</v>
      </c>
      <c r="F40" s="39">
        <f t="shared" si="4"/>
        <v>2.4384000000000001</v>
      </c>
      <c r="G40" s="39">
        <f t="shared" si="3"/>
        <v>47.155760533388161</v>
      </c>
      <c r="I40" s="45">
        <v>5.8</v>
      </c>
      <c r="K40" s="45">
        <f>(9.81*(LN(I40)))+30.6</f>
        <v>47.844586171188787</v>
      </c>
      <c r="P40" s="37" t="s">
        <v>344</v>
      </c>
    </row>
    <row r="41" spans="1:16" x14ac:dyDescent="0.2">
      <c r="A41" s="37">
        <v>3319950801</v>
      </c>
      <c r="B41" s="37" t="s">
        <v>220</v>
      </c>
      <c r="C41" s="38">
        <v>34915</v>
      </c>
      <c r="D41" s="39">
        <v>8</v>
      </c>
      <c r="F41" s="39">
        <f t="shared" si="4"/>
        <v>2.4384000000000001</v>
      </c>
      <c r="G41" s="39">
        <f t="shared" si="3"/>
        <v>47.155760533388161</v>
      </c>
    </row>
    <row r="42" spans="1:16" x14ac:dyDescent="0.2">
      <c r="A42" s="37">
        <v>3319950802</v>
      </c>
      <c r="B42" s="37" t="s">
        <v>220</v>
      </c>
      <c r="C42" s="38">
        <v>34923</v>
      </c>
      <c r="D42" s="39">
        <v>7</v>
      </c>
      <c r="F42" s="39">
        <f t="shared" si="4"/>
        <v>2.1335999999999999</v>
      </c>
      <c r="G42" s="39">
        <f t="shared" si="3"/>
        <v>49.079947901107531</v>
      </c>
      <c r="I42" s="45">
        <v>0.05</v>
      </c>
      <c r="K42" s="45">
        <f>(9.81*(LN(I42)))+30.6</f>
        <v>1.2118663964353509</v>
      </c>
      <c r="P42" s="37" t="s">
        <v>345</v>
      </c>
    </row>
    <row r="43" spans="1:16" x14ac:dyDescent="0.2">
      <c r="A43" s="37">
        <v>3319950803</v>
      </c>
      <c r="B43" s="37" t="s">
        <v>220</v>
      </c>
      <c r="C43" s="38">
        <v>34929</v>
      </c>
      <c r="D43" s="39">
        <v>7</v>
      </c>
      <c r="F43" s="39">
        <f t="shared" si="4"/>
        <v>2.1335999999999999</v>
      </c>
      <c r="G43" s="39">
        <f t="shared" si="3"/>
        <v>49.079947901107531</v>
      </c>
    </row>
    <row r="44" spans="1:16" x14ac:dyDescent="0.2">
      <c r="A44" s="37">
        <v>3319950804</v>
      </c>
      <c r="B44" s="37" t="s">
        <v>220</v>
      </c>
      <c r="C44" s="38">
        <v>34938</v>
      </c>
      <c r="D44" s="39">
        <v>8</v>
      </c>
      <c r="F44" s="39">
        <f t="shared" si="4"/>
        <v>2.4384000000000001</v>
      </c>
      <c r="G44" s="39">
        <f t="shared" si="3"/>
        <v>47.155760533388161</v>
      </c>
      <c r="I44" s="45">
        <v>0.05</v>
      </c>
      <c r="K44" s="45">
        <f>(9.81*(LN(I44)))+30.6</f>
        <v>1.2118663964353509</v>
      </c>
      <c r="P44" s="37" t="s">
        <v>345</v>
      </c>
    </row>
    <row r="45" spans="1:16" x14ac:dyDescent="0.2">
      <c r="A45" s="37">
        <v>3319950901</v>
      </c>
      <c r="B45" s="37" t="s">
        <v>220</v>
      </c>
      <c r="C45" s="38">
        <v>34945</v>
      </c>
      <c r="D45" s="39">
        <v>8</v>
      </c>
      <c r="F45" s="39">
        <f t="shared" si="4"/>
        <v>2.4384000000000001</v>
      </c>
      <c r="G45" s="39">
        <f t="shared" si="3"/>
        <v>47.155760533388161</v>
      </c>
    </row>
    <row r="46" spans="1:16" x14ac:dyDescent="0.2">
      <c r="A46" s="37">
        <v>3319950902</v>
      </c>
      <c r="B46" s="37" t="s">
        <v>220</v>
      </c>
      <c r="C46" s="38">
        <v>34950</v>
      </c>
      <c r="D46" s="39">
        <v>8</v>
      </c>
      <c r="F46" s="39">
        <f t="shared" si="4"/>
        <v>2.4384000000000001</v>
      </c>
      <c r="G46" s="39">
        <f t="shared" si="3"/>
        <v>47.155760533388161</v>
      </c>
      <c r="I46" s="45">
        <v>0.05</v>
      </c>
      <c r="K46" s="45">
        <f>(9.81*(LN(I46)))+30.6</f>
        <v>1.2118663964353509</v>
      </c>
      <c r="P46" s="37" t="s">
        <v>345</v>
      </c>
    </row>
    <row r="47" spans="1:16" x14ac:dyDescent="0.2">
      <c r="A47" s="37">
        <v>3319950903</v>
      </c>
      <c r="B47" s="37" t="s">
        <v>220</v>
      </c>
      <c r="C47" s="38">
        <v>34956</v>
      </c>
      <c r="D47" s="39">
        <v>8</v>
      </c>
      <c r="F47" s="39">
        <f t="shared" si="4"/>
        <v>2.4384000000000001</v>
      </c>
      <c r="G47" s="39">
        <f t="shared" si="3"/>
        <v>47.155760533388161</v>
      </c>
    </row>
    <row r="48" spans="1:16" x14ac:dyDescent="0.2">
      <c r="A48" s="37">
        <v>3319960601</v>
      </c>
      <c r="B48" s="37" t="s">
        <v>220</v>
      </c>
      <c r="C48" s="38">
        <v>35224</v>
      </c>
      <c r="D48" s="39">
        <v>8</v>
      </c>
      <c r="F48" s="39">
        <f t="shared" si="4"/>
        <v>2.4384000000000001</v>
      </c>
      <c r="G48" s="39">
        <f t="shared" si="3"/>
        <v>47.155760533388161</v>
      </c>
      <c r="I48" s="45">
        <v>1.1000000000000001</v>
      </c>
      <c r="K48" s="45">
        <f>(9.81*(LN(I48)))+30.6</f>
        <v>31.534992863880429</v>
      </c>
    </row>
    <row r="49" spans="1:13" x14ac:dyDescent="0.2">
      <c r="A49" s="37">
        <v>3319960602</v>
      </c>
      <c r="B49" s="37" t="s">
        <v>220</v>
      </c>
      <c r="C49" s="38">
        <v>35231</v>
      </c>
      <c r="D49" s="39">
        <v>8</v>
      </c>
      <c r="F49" s="39">
        <f t="shared" si="4"/>
        <v>2.4384000000000001</v>
      </c>
      <c r="G49" s="39">
        <f t="shared" si="3"/>
        <v>47.155760533388161</v>
      </c>
    </row>
    <row r="50" spans="1:13" x14ac:dyDescent="0.2">
      <c r="A50" s="37">
        <v>3319960603</v>
      </c>
      <c r="B50" s="37" t="s">
        <v>220</v>
      </c>
      <c r="C50" s="38">
        <v>35246</v>
      </c>
      <c r="D50" s="39">
        <v>8</v>
      </c>
      <c r="F50" s="39">
        <f t="shared" si="4"/>
        <v>2.4384000000000001</v>
      </c>
      <c r="G50" s="39">
        <f t="shared" si="3"/>
        <v>47.155760533388161</v>
      </c>
      <c r="I50" s="45">
        <v>4</v>
      </c>
      <c r="K50" s="45">
        <f>(9.81*(LN(I50)))+30.6</f>
        <v>44.199547682586129</v>
      </c>
    </row>
    <row r="51" spans="1:13" x14ac:dyDescent="0.2">
      <c r="A51" s="37">
        <v>3319960701</v>
      </c>
      <c r="B51" s="37" t="s">
        <v>220</v>
      </c>
      <c r="C51" s="38">
        <v>35253</v>
      </c>
      <c r="D51" s="39">
        <v>8</v>
      </c>
      <c r="F51" s="39">
        <f t="shared" si="4"/>
        <v>2.4384000000000001</v>
      </c>
      <c r="G51" s="39">
        <f t="shared" si="3"/>
        <v>47.155760533388161</v>
      </c>
    </row>
    <row r="52" spans="1:13" x14ac:dyDescent="0.2">
      <c r="A52" s="37">
        <v>3319960702</v>
      </c>
      <c r="B52" s="37" t="s">
        <v>220</v>
      </c>
      <c r="C52" s="38">
        <v>35260</v>
      </c>
      <c r="D52" s="39">
        <v>7</v>
      </c>
      <c r="F52" s="39">
        <f t="shared" si="4"/>
        <v>2.1335999999999999</v>
      </c>
      <c r="G52" s="39">
        <f t="shared" si="3"/>
        <v>49.079947901107531</v>
      </c>
      <c r="I52" s="45">
        <v>0.05</v>
      </c>
      <c r="K52" s="45">
        <f>(9.81*(LN(I52)))+30.6</f>
        <v>1.2118663964353509</v>
      </c>
    </row>
    <row r="53" spans="1:13" x14ac:dyDescent="0.2">
      <c r="A53" s="37">
        <v>3319960703</v>
      </c>
      <c r="B53" s="37" t="s">
        <v>220</v>
      </c>
      <c r="C53" s="38">
        <v>35270</v>
      </c>
      <c r="D53" s="39">
        <v>8</v>
      </c>
      <c r="F53" s="39">
        <f t="shared" si="4"/>
        <v>2.4384000000000001</v>
      </c>
      <c r="G53" s="39">
        <f t="shared" si="3"/>
        <v>47.155760533388161</v>
      </c>
      <c r="I53" s="45">
        <v>3.5</v>
      </c>
      <c r="K53" s="45">
        <f>(9.81*(LN(I53)))+30.6</f>
        <v>42.889604720939559</v>
      </c>
    </row>
    <row r="54" spans="1:13" x14ac:dyDescent="0.2">
      <c r="A54" s="37">
        <v>3319960801</v>
      </c>
      <c r="B54" s="37" t="s">
        <v>220</v>
      </c>
      <c r="C54" s="38">
        <v>35280</v>
      </c>
      <c r="D54" s="39">
        <v>8</v>
      </c>
      <c r="F54" s="39">
        <f t="shared" si="4"/>
        <v>2.4384000000000001</v>
      </c>
      <c r="G54" s="39">
        <f t="shared" si="3"/>
        <v>47.155760533388161</v>
      </c>
    </row>
    <row r="55" spans="1:13" x14ac:dyDescent="0.2">
      <c r="A55" s="37">
        <v>3319960802</v>
      </c>
      <c r="B55" s="37" t="s">
        <v>220</v>
      </c>
      <c r="C55" s="38">
        <v>35287</v>
      </c>
      <c r="D55" s="39">
        <v>8</v>
      </c>
      <c r="F55" s="39">
        <f t="shared" si="4"/>
        <v>2.4384000000000001</v>
      </c>
      <c r="G55" s="39">
        <f t="shared" si="3"/>
        <v>47.155760533388161</v>
      </c>
      <c r="I55" s="45">
        <v>0.05</v>
      </c>
      <c r="K55" s="45">
        <f>(9.81*(LN(I55)))+30.6</f>
        <v>1.2118663964353509</v>
      </c>
    </row>
    <row r="56" spans="1:13" x14ac:dyDescent="0.2">
      <c r="A56" s="37">
        <v>3319960803</v>
      </c>
      <c r="B56" s="37" t="s">
        <v>220</v>
      </c>
      <c r="C56" s="38">
        <v>35294</v>
      </c>
      <c r="D56" s="39">
        <v>7</v>
      </c>
      <c r="F56" s="39">
        <f t="shared" si="4"/>
        <v>2.1335999999999999</v>
      </c>
      <c r="G56" s="39">
        <f t="shared" si="3"/>
        <v>49.079947901107531</v>
      </c>
    </row>
    <row r="57" spans="1:13" x14ac:dyDescent="0.2">
      <c r="A57" s="37">
        <v>3319960804</v>
      </c>
      <c r="B57" s="37" t="s">
        <v>220</v>
      </c>
      <c r="C57" s="38">
        <v>35302</v>
      </c>
      <c r="D57" s="39">
        <v>6</v>
      </c>
      <c r="E57" s="39">
        <f>AVERAGE(D48:D57)</f>
        <v>7.6</v>
      </c>
      <c r="F57" s="39">
        <f t="shared" si="4"/>
        <v>1.8288000000000002</v>
      </c>
      <c r="G57" s="39">
        <f t="shared" si="3"/>
        <v>51.301259197418318</v>
      </c>
      <c r="H57" s="39">
        <f>AVERAGE(G48:G57)</f>
        <v>47.955147873335044</v>
      </c>
      <c r="I57" s="45">
        <v>0.05</v>
      </c>
      <c r="J57" s="39">
        <f>AVERAGE(I48:I57)</f>
        <v>1.4583333333333333</v>
      </c>
      <c r="K57" s="45">
        <f>(9.81*(LN(I57)))+30.6</f>
        <v>1.2118663964353509</v>
      </c>
      <c r="L57" s="39">
        <f>AVERAGE(K48:K57)</f>
        <v>20.376624076118699</v>
      </c>
      <c r="M57" s="45">
        <f>AVERAGE(H57,L57)</f>
        <v>34.165885974726869</v>
      </c>
    </row>
    <row r="58" spans="1:13" x14ac:dyDescent="0.2">
      <c r="A58" s="37">
        <v>3319970601</v>
      </c>
      <c r="B58" s="37" t="s">
        <v>220</v>
      </c>
      <c r="C58" s="38">
        <v>35592</v>
      </c>
      <c r="D58" s="39">
        <v>9</v>
      </c>
      <c r="F58" s="39">
        <f t="shared" si="4"/>
        <v>2.7432000000000003</v>
      </c>
      <c r="G58" s="39">
        <f t="shared" si="3"/>
        <v>45.458506989579675</v>
      </c>
    </row>
    <row r="59" spans="1:13" x14ac:dyDescent="0.2">
      <c r="A59" s="37">
        <v>3319970602</v>
      </c>
      <c r="B59" s="37" t="s">
        <v>220</v>
      </c>
      <c r="C59" s="38">
        <v>35599</v>
      </c>
      <c r="D59" s="39">
        <v>7</v>
      </c>
      <c r="F59" s="39">
        <f t="shared" si="4"/>
        <v>2.1335999999999999</v>
      </c>
      <c r="G59" s="39">
        <f t="shared" si="3"/>
        <v>49.079947901107531</v>
      </c>
    </row>
    <row r="60" spans="1:13" x14ac:dyDescent="0.2">
      <c r="A60" s="37">
        <v>3319970603</v>
      </c>
      <c r="B60" s="37" t="s">
        <v>220</v>
      </c>
      <c r="C60" s="38">
        <v>35606</v>
      </c>
      <c r="D60" s="39">
        <v>7</v>
      </c>
      <c r="F60" s="39">
        <f t="shared" si="4"/>
        <v>2.1335999999999999</v>
      </c>
      <c r="G60" s="39">
        <f t="shared" si="3"/>
        <v>49.079947901107531</v>
      </c>
    </row>
    <row r="61" spans="1:13" x14ac:dyDescent="0.2">
      <c r="A61" s="37">
        <v>3319970701</v>
      </c>
      <c r="B61" s="37" t="s">
        <v>220</v>
      </c>
      <c r="C61" s="38">
        <v>35616</v>
      </c>
      <c r="D61" s="39">
        <v>8</v>
      </c>
      <c r="F61" s="39">
        <f t="shared" si="4"/>
        <v>2.4384000000000001</v>
      </c>
      <c r="G61" s="39">
        <f t="shared" si="3"/>
        <v>47.155760533388161</v>
      </c>
    </row>
    <row r="62" spans="1:13" x14ac:dyDescent="0.2">
      <c r="A62" s="37">
        <v>3319970702</v>
      </c>
      <c r="B62" s="37" t="s">
        <v>220</v>
      </c>
      <c r="C62" s="38">
        <v>35620</v>
      </c>
      <c r="D62" s="39">
        <v>8</v>
      </c>
      <c r="F62" s="39">
        <f t="shared" si="4"/>
        <v>2.4384000000000001</v>
      </c>
      <c r="G62" s="39">
        <f t="shared" si="3"/>
        <v>47.155760533388161</v>
      </c>
    </row>
    <row r="63" spans="1:13" x14ac:dyDescent="0.2">
      <c r="A63" s="37">
        <v>3319970703</v>
      </c>
      <c r="B63" s="37" t="s">
        <v>220</v>
      </c>
      <c r="C63" s="38">
        <v>35627</v>
      </c>
      <c r="D63" s="39">
        <v>8</v>
      </c>
      <c r="F63" s="39">
        <f t="shared" si="4"/>
        <v>2.4384000000000001</v>
      </c>
      <c r="G63" s="39">
        <f t="shared" si="3"/>
        <v>47.155760533388161</v>
      </c>
    </row>
    <row r="64" spans="1:13" x14ac:dyDescent="0.2">
      <c r="A64" s="37">
        <v>3319970704</v>
      </c>
      <c r="B64" s="37" t="s">
        <v>220</v>
      </c>
      <c r="C64" s="38">
        <v>35634</v>
      </c>
      <c r="D64" s="39">
        <v>7</v>
      </c>
      <c r="F64" s="39">
        <f t="shared" si="4"/>
        <v>2.1335999999999999</v>
      </c>
      <c r="G64" s="39">
        <f t="shared" si="3"/>
        <v>49.079947901107531</v>
      </c>
      <c r="I64" s="45">
        <v>0.24</v>
      </c>
      <c r="K64" s="45">
        <f>(9.81*(LN(I64)))+30.6</f>
        <v>16.599988551170171</v>
      </c>
    </row>
    <row r="65" spans="1:13" x14ac:dyDescent="0.2">
      <c r="A65" s="37">
        <v>3319970705</v>
      </c>
      <c r="B65" s="37" t="s">
        <v>220</v>
      </c>
      <c r="C65" s="38">
        <v>35641</v>
      </c>
      <c r="D65" s="39">
        <v>7</v>
      </c>
      <c r="F65" s="39">
        <f t="shared" si="4"/>
        <v>2.1335999999999999</v>
      </c>
      <c r="G65" s="39">
        <f t="shared" si="3"/>
        <v>49.079947901107531</v>
      </c>
    </row>
    <row r="66" spans="1:13" x14ac:dyDescent="0.2">
      <c r="A66" s="37">
        <v>3319970801</v>
      </c>
      <c r="B66" s="37" t="s">
        <v>220</v>
      </c>
      <c r="C66" s="38">
        <v>35648</v>
      </c>
      <c r="D66" s="39">
        <v>7</v>
      </c>
      <c r="F66" s="39">
        <f t="shared" si="4"/>
        <v>2.1335999999999999</v>
      </c>
      <c r="G66" s="39">
        <f t="shared" si="3"/>
        <v>49.079947901107531</v>
      </c>
    </row>
    <row r="67" spans="1:13" x14ac:dyDescent="0.2">
      <c r="A67" s="37">
        <v>3319970802</v>
      </c>
      <c r="B67" s="37" t="s">
        <v>220</v>
      </c>
      <c r="C67" s="38">
        <v>35658</v>
      </c>
      <c r="D67" s="39">
        <v>8</v>
      </c>
      <c r="F67" s="39">
        <f t="shared" si="4"/>
        <v>2.4384000000000001</v>
      </c>
      <c r="G67" s="39">
        <f t="shared" si="3"/>
        <v>47.155760533388161</v>
      </c>
      <c r="I67" s="45">
        <v>1.5</v>
      </c>
      <c r="K67" s="45">
        <f>(9.81*(LN(I67)))+30.6</f>
        <v>34.577612710541096</v>
      </c>
    </row>
    <row r="68" spans="1:13" x14ac:dyDescent="0.2">
      <c r="A68" s="37">
        <v>3319970901</v>
      </c>
      <c r="B68" s="37" t="s">
        <v>220</v>
      </c>
      <c r="C68" s="38">
        <v>35674</v>
      </c>
      <c r="D68" s="39">
        <v>9</v>
      </c>
      <c r="F68" s="39">
        <f t="shared" si="4"/>
        <v>2.7432000000000003</v>
      </c>
      <c r="G68" s="39">
        <f t="shared" si="3"/>
        <v>45.458506989579675</v>
      </c>
      <c r="I68" s="45">
        <v>2.9</v>
      </c>
      <c r="K68" s="45">
        <f>(9.81*(LN(I68)))+30.6</f>
        <v>41.04481232989572</v>
      </c>
    </row>
    <row r="69" spans="1:13" x14ac:dyDescent="0.2">
      <c r="A69" s="37">
        <v>3319970902</v>
      </c>
      <c r="B69" s="37" t="s">
        <v>220</v>
      </c>
      <c r="C69" s="38">
        <v>35681</v>
      </c>
      <c r="D69" s="39">
        <v>9</v>
      </c>
      <c r="F69" s="39">
        <f t="shared" si="4"/>
        <v>2.7432000000000003</v>
      </c>
      <c r="G69" s="39">
        <f t="shared" si="3"/>
        <v>45.458506989579675</v>
      </c>
    </row>
    <row r="70" spans="1:13" x14ac:dyDescent="0.2">
      <c r="A70" s="37">
        <v>3319970903</v>
      </c>
      <c r="B70" s="37" t="s">
        <v>220</v>
      </c>
      <c r="C70" s="38">
        <v>35690</v>
      </c>
      <c r="D70" s="39">
        <v>9</v>
      </c>
      <c r="F70" s="39">
        <f t="shared" si="4"/>
        <v>2.7432000000000003</v>
      </c>
      <c r="G70" s="39">
        <f t="shared" si="3"/>
        <v>45.458506989579675</v>
      </c>
    </row>
    <row r="71" spans="1:13" x14ac:dyDescent="0.2">
      <c r="A71" s="37">
        <v>3319970904</v>
      </c>
      <c r="B71" s="37" t="s">
        <v>220</v>
      </c>
      <c r="C71" s="38">
        <v>35695</v>
      </c>
      <c r="D71" s="39">
        <v>9</v>
      </c>
      <c r="F71" s="39">
        <f t="shared" si="4"/>
        <v>2.7432000000000003</v>
      </c>
      <c r="G71" s="39">
        <f t="shared" si="3"/>
        <v>45.458506989579675</v>
      </c>
    </row>
    <row r="72" spans="1:13" x14ac:dyDescent="0.2">
      <c r="A72" s="37">
        <v>3319970905</v>
      </c>
      <c r="B72" s="37" t="s">
        <v>220</v>
      </c>
      <c r="C72" s="38">
        <v>35702</v>
      </c>
      <c r="D72" s="39">
        <v>8</v>
      </c>
      <c r="E72" s="39">
        <f>AVERAGE(D58:D67)</f>
        <v>7.6</v>
      </c>
      <c r="F72" s="39">
        <f t="shared" si="4"/>
        <v>2.4384000000000001</v>
      </c>
      <c r="G72" s="39">
        <f t="shared" si="3"/>
        <v>47.155760533388161</v>
      </c>
      <c r="H72" s="39">
        <f>AVERAGE(G58:G67)</f>
        <v>47.948128862866994</v>
      </c>
      <c r="L72" s="39"/>
      <c r="M72" s="45">
        <f>AVERAGE(L72,H72)</f>
        <v>47.948128862866994</v>
      </c>
    </row>
    <row r="73" spans="1:13" x14ac:dyDescent="0.2">
      <c r="A73" s="37">
        <v>3319980601</v>
      </c>
      <c r="B73" s="37" t="s">
        <v>220</v>
      </c>
      <c r="C73" s="38">
        <v>35959</v>
      </c>
      <c r="D73" s="39">
        <v>7</v>
      </c>
      <c r="F73" s="39">
        <f t="shared" si="4"/>
        <v>2.1335999999999999</v>
      </c>
      <c r="G73" s="39">
        <f t="shared" si="3"/>
        <v>49.079947901107531</v>
      </c>
    </row>
    <row r="74" spans="1:13" x14ac:dyDescent="0.2">
      <c r="A74" s="37">
        <v>3319980602</v>
      </c>
      <c r="B74" s="37" t="s">
        <v>220</v>
      </c>
      <c r="C74" s="38">
        <v>35966</v>
      </c>
      <c r="D74" s="39">
        <v>7</v>
      </c>
      <c r="F74" s="39">
        <f t="shared" si="4"/>
        <v>2.1335999999999999</v>
      </c>
      <c r="G74" s="39">
        <f t="shared" si="3"/>
        <v>49.079947901107531</v>
      </c>
    </row>
    <row r="75" spans="1:13" x14ac:dyDescent="0.2">
      <c r="A75" s="37">
        <v>3319980603</v>
      </c>
      <c r="B75" s="37" t="s">
        <v>220</v>
      </c>
      <c r="C75" s="38">
        <v>35973</v>
      </c>
      <c r="D75" s="39">
        <v>7</v>
      </c>
      <c r="F75" s="39">
        <f t="shared" si="4"/>
        <v>2.1335999999999999</v>
      </c>
      <c r="G75" s="39">
        <f t="shared" si="3"/>
        <v>49.079947901107531</v>
      </c>
    </row>
    <row r="76" spans="1:13" x14ac:dyDescent="0.2">
      <c r="A76" s="37">
        <v>3319980701</v>
      </c>
      <c r="B76" s="37" t="s">
        <v>220</v>
      </c>
      <c r="C76" s="38">
        <v>35980</v>
      </c>
      <c r="D76" s="39">
        <v>7</v>
      </c>
      <c r="F76" s="39">
        <f t="shared" si="4"/>
        <v>2.1335999999999999</v>
      </c>
      <c r="G76" s="39">
        <f t="shared" si="3"/>
        <v>49.079947901107531</v>
      </c>
    </row>
    <row r="77" spans="1:13" x14ac:dyDescent="0.2">
      <c r="A77" s="37">
        <v>3319980702</v>
      </c>
      <c r="B77" s="37" t="s">
        <v>220</v>
      </c>
      <c r="C77" s="38">
        <v>35994</v>
      </c>
      <c r="D77" s="39">
        <v>7</v>
      </c>
      <c r="F77" s="39">
        <f t="shared" si="4"/>
        <v>2.1335999999999999</v>
      </c>
      <c r="G77" s="39">
        <f t="shared" si="3"/>
        <v>49.079947901107531</v>
      </c>
      <c r="I77" s="45">
        <v>2.2999999999999998</v>
      </c>
      <c r="K77" s="45">
        <f>(9.81*(LN(I77)))+30.6</f>
        <v>38.770838495993374</v>
      </c>
    </row>
    <row r="78" spans="1:13" x14ac:dyDescent="0.2">
      <c r="A78" s="37">
        <v>3319980703</v>
      </c>
      <c r="B78" s="37" t="s">
        <v>220</v>
      </c>
      <c r="C78" s="38">
        <v>36001</v>
      </c>
      <c r="D78" s="39">
        <v>8</v>
      </c>
      <c r="F78" s="39">
        <f t="shared" si="4"/>
        <v>2.4384000000000001</v>
      </c>
      <c r="G78" s="39">
        <f t="shared" si="3"/>
        <v>47.155760533388161</v>
      </c>
    </row>
    <row r="79" spans="1:13" x14ac:dyDescent="0.2">
      <c r="A79" s="37">
        <v>3319980801</v>
      </c>
      <c r="B79" s="37" t="s">
        <v>220</v>
      </c>
      <c r="C79" s="38">
        <v>36008</v>
      </c>
      <c r="D79" s="39">
        <v>8</v>
      </c>
      <c r="F79" s="39">
        <f t="shared" si="4"/>
        <v>2.4384000000000001</v>
      </c>
      <c r="G79" s="39">
        <f t="shared" si="3"/>
        <v>47.155760533388161</v>
      </c>
      <c r="I79" s="45">
        <v>2.2999999999999998</v>
      </c>
      <c r="K79" s="45">
        <f>(9.81*(LN(I79)))+30.6</f>
        <v>38.770838495993374</v>
      </c>
    </row>
    <row r="80" spans="1:13" x14ac:dyDescent="0.2">
      <c r="A80" s="37">
        <v>3319980802</v>
      </c>
      <c r="B80" s="37" t="s">
        <v>220</v>
      </c>
      <c r="C80" s="38">
        <v>36015</v>
      </c>
      <c r="D80" s="39">
        <v>8</v>
      </c>
      <c r="F80" s="39">
        <f t="shared" si="4"/>
        <v>2.4384000000000001</v>
      </c>
      <c r="G80" s="39">
        <f t="shared" si="3"/>
        <v>47.155760533388161</v>
      </c>
    </row>
    <row r="81" spans="1:13" x14ac:dyDescent="0.2">
      <c r="A81" s="37">
        <v>3319980803</v>
      </c>
      <c r="B81" s="37" t="s">
        <v>220</v>
      </c>
      <c r="C81" s="38">
        <v>36036</v>
      </c>
      <c r="D81" s="39">
        <v>7</v>
      </c>
      <c r="E81" s="39">
        <f>AVERAGE(D73:D81)</f>
        <v>7.333333333333333</v>
      </c>
      <c r="F81" s="39">
        <f t="shared" si="4"/>
        <v>2.1335999999999999</v>
      </c>
      <c r="G81" s="39">
        <f t="shared" si="3"/>
        <v>49.079947901107531</v>
      </c>
      <c r="H81" s="39">
        <f>AVERAGE(G73:G81)</f>
        <v>48.438552111867736</v>
      </c>
      <c r="I81" s="45">
        <v>2.5</v>
      </c>
      <c r="K81" s="45">
        <f>(9.81*(LN(I81)))+30.6</f>
        <v>39.588812079685468</v>
      </c>
      <c r="M81" s="45">
        <f>AVERAGE(L81,H81)</f>
        <v>48.438552111867736</v>
      </c>
    </row>
    <row r="82" spans="1:13" x14ac:dyDescent="0.2">
      <c r="A82" s="37">
        <v>3319990601</v>
      </c>
      <c r="B82" s="37" t="s">
        <v>220</v>
      </c>
      <c r="C82" s="74">
        <v>36341</v>
      </c>
      <c r="D82" s="39">
        <v>8</v>
      </c>
      <c r="F82" s="39">
        <f t="shared" si="4"/>
        <v>2.4384000000000001</v>
      </c>
      <c r="G82" s="39">
        <f t="shared" si="3"/>
        <v>47.155760533388161</v>
      </c>
      <c r="I82" s="73">
        <v>0.62</v>
      </c>
      <c r="J82" s="73"/>
      <c r="K82" s="45">
        <f>(9.81*(LN(I82)))+30.6</f>
        <v>25.910468792749171</v>
      </c>
      <c r="L82" s="73"/>
      <c r="M82" s="73"/>
    </row>
    <row r="83" spans="1:13" x14ac:dyDescent="0.2">
      <c r="A83" s="37">
        <v>3319990701</v>
      </c>
      <c r="B83" s="37" t="s">
        <v>220</v>
      </c>
      <c r="C83" s="74">
        <v>36348</v>
      </c>
      <c r="D83" s="39">
        <v>7</v>
      </c>
      <c r="F83" s="39">
        <f t="shared" si="4"/>
        <v>2.1335999999999999</v>
      </c>
      <c r="G83" s="39">
        <f t="shared" si="3"/>
        <v>49.079947901107531</v>
      </c>
      <c r="I83" s="73"/>
      <c r="J83" s="73"/>
      <c r="L83" s="73"/>
      <c r="M83" s="73"/>
    </row>
    <row r="84" spans="1:13" x14ac:dyDescent="0.2">
      <c r="A84" s="37">
        <v>3319990702</v>
      </c>
      <c r="B84" s="37" t="s">
        <v>220</v>
      </c>
      <c r="C84" s="74">
        <v>36355</v>
      </c>
      <c r="D84" s="39">
        <v>8</v>
      </c>
      <c r="F84" s="39">
        <f t="shared" si="4"/>
        <v>2.4384000000000001</v>
      </c>
      <c r="G84" s="39">
        <f t="shared" si="3"/>
        <v>47.155760533388161</v>
      </c>
      <c r="I84" s="73">
        <v>5.69</v>
      </c>
      <c r="J84" s="73"/>
      <c r="K84" s="45">
        <f>(9.81*(LN(I84)))+30.6</f>
        <v>47.656747534236132</v>
      </c>
      <c r="L84" s="73"/>
      <c r="M84" s="73"/>
    </row>
    <row r="85" spans="1:13" x14ac:dyDescent="0.2">
      <c r="A85" s="37">
        <v>3319990703</v>
      </c>
      <c r="B85" s="37" t="s">
        <v>220</v>
      </c>
      <c r="C85" s="74">
        <v>36362</v>
      </c>
      <c r="D85" s="39">
        <v>6</v>
      </c>
      <c r="F85" s="39">
        <f t="shared" si="4"/>
        <v>1.8288000000000002</v>
      </c>
      <c r="G85" s="39">
        <f t="shared" si="3"/>
        <v>51.301259197418318</v>
      </c>
      <c r="I85" s="73">
        <v>5.24</v>
      </c>
      <c r="J85" s="73"/>
      <c r="K85" s="45">
        <f>(9.81*(LN(I85)))+30.6</f>
        <v>46.848513898646246</v>
      </c>
      <c r="L85" s="73"/>
      <c r="M85" s="73"/>
    </row>
    <row r="86" spans="1:13" x14ac:dyDescent="0.2">
      <c r="A86" s="37">
        <v>3319990801</v>
      </c>
      <c r="B86" s="37" t="s">
        <v>220</v>
      </c>
      <c r="C86" s="74">
        <v>36376</v>
      </c>
      <c r="D86" s="39">
        <v>6</v>
      </c>
      <c r="F86" s="39">
        <f t="shared" si="4"/>
        <v>1.8288000000000002</v>
      </c>
      <c r="G86" s="39">
        <f t="shared" ref="G86:G148" si="5" xml:space="preserve"> 60-(14.41*(LN(F86)))</f>
        <v>51.301259197418318</v>
      </c>
      <c r="I86" s="73">
        <v>4.2699999999999996</v>
      </c>
      <c r="J86" s="73"/>
      <c r="K86" s="45">
        <f>(9.81*(LN(I86)))+30.6</f>
        <v>44.840331645229632</v>
      </c>
      <c r="L86" s="73"/>
      <c r="M86" s="73"/>
    </row>
    <row r="87" spans="1:13" x14ac:dyDescent="0.2">
      <c r="A87" s="37">
        <v>3319990802</v>
      </c>
      <c r="B87" s="37" t="s">
        <v>220</v>
      </c>
      <c r="C87" s="74">
        <v>36383</v>
      </c>
      <c r="D87" s="39">
        <v>9</v>
      </c>
      <c r="F87" s="39">
        <f t="shared" ref="F87:F150" si="6">D87*0.3048</f>
        <v>2.7432000000000003</v>
      </c>
      <c r="G87" s="39">
        <f t="shared" si="5"/>
        <v>45.458506989579675</v>
      </c>
      <c r="I87" s="73"/>
      <c r="J87" s="73"/>
      <c r="L87" s="73"/>
      <c r="M87" s="73"/>
    </row>
    <row r="88" spans="1:13" x14ac:dyDescent="0.2">
      <c r="A88" s="37">
        <v>3319990803</v>
      </c>
      <c r="B88" s="37" t="s">
        <v>220</v>
      </c>
      <c r="C88" s="74">
        <v>36393</v>
      </c>
      <c r="D88" s="39">
        <v>8</v>
      </c>
      <c r="F88" s="39">
        <f t="shared" si="6"/>
        <v>2.4384000000000001</v>
      </c>
      <c r="G88" s="39">
        <f t="shared" si="5"/>
        <v>47.155760533388161</v>
      </c>
      <c r="I88" s="73">
        <v>3.81</v>
      </c>
      <c r="J88" s="73"/>
      <c r="K88" s="45">
        <f>(9.81*(LN(I88)))+30.6</f>
        <v>43.722142345449761</v>
      </c>
      <c r="L88" s="73"/>
      <c r="M88" s="73"/>
    </row>
    <row r="89" spans="1:13" x14ac:dyDescent="0.2">
      <c r="A89" s="37">
        <v>3319990804</v>
      </c>
      <c r="B89" s="37" t="s">
        <v>220</v>
      </c>
      <c r="C89" s="74">
        <v>36401</v>
      </c>
      <c r="D89" s="39">
        <v>7</v>
      </c>
      <c r="F89" s="39">
        <f t="shared" si="6"/>
        <v>2.1335999999999999</v>
      </c>
      <c r="G89" s="39">
        <f t="shared" si="5"/>
        <v>49.079947901107531</v>
      </c>
      <c r="I89" s="73"/>
      <c r="J89" s="73">
        <f>AVERAGE(I82:I89)</f>
        <v>3.9259999999999997</v>
      </c>
      <c r="L89" s="73">
        <f>AVERAGE(K82:K89)</f>
        <v>41.795640843262184</v>
      </c>
      <c r="M89" s="73"/>
    </row>
    <row r="90" spans="1:13" x14ac:dyDescent="0.2">
      <c r="A90" s="37">
        <v>3320000701</v>
      </c>
      <c r="B90" s="37" t="s">
        <v>220</v>
      </c>
      <c r="C90" s="74">
        <v>36712</v>
      </c>
      <c r="D90" s="39">
        <v>7.75</v>
      </c>
      <c r="F90" s="39">
        <f t="shared" si="6"/>
        <v>2.3622000000000001</v>
      </c>
      <c r="G90" s="39">
        <f t="shared" si="5"/>
        <v>47.61325927610126</v>
      </c>
      <c r="I90" s="73">
        <v>4.62</v>
      </c>
      <c r="J90" s="73"/>
      <c r="K90" s="45">
        <f>(9.81*(LN(I90)))+30.6</f>
        <v>45.613172056968686</v>
      </c>
      <c r="L90" s="73"/>
      <c r="M90" s="73"/>
    </row>
    <row r="91" spans="1:13" x14ac:dyDescent="0.2">
      <c r="A91" s="37">
        <v>3320000702</v>
      </c>
      <c r="B91" s="37" t="s">
        <v>220</v>
      </c>
      <c r="C91" s="74">
        <v>36719</v>
      </c>
      <c r="D91" s="39">
        <v>8.5</v>
      </c>
      <c r="F91" s="39">
        <f t="shared" si="6"/>
        <v>2.5908000000000002</v>
      </c>
      <c r="G91" s="39">
        <f t="shared" si="5"/>
        <v>46.28215973301333</v>
      </c>
      <c r="I91" s="73"/>
      <c r="J91" s="73"/>
      <c r="L91" s="73"/>
      <c r="M91" s="73"/>
    </row>
    <row r="92" spans="1:13" x14ac:dyDescent="0.2">
      <c r="A92" s="37">
        <v>3320000703</v>
      </c>
      <c r="B92" s="37" t="s">
        <v>220</v>
      </c>
      <c r="C92" s="74">
        <v>36726</v>
      </c>
      <c r="D92" s="39">
        <v>8.5</v>
      </c>
      <c r="F92" s="39">
        <f t="shared" si="6"/>
        <v>2.5908000000000002</v>
      </c>
      <c r="G92" s="39">
        <f t="shared" si="5"/>
        <v>46.28215973301333</v>
      </c>
      <c r="I92" s="73">
        <v>5.45</v>
      </c>
      <c r="J92" s="73"/>
      <c r="K92" s="45">
        <f>(9.81*(LN(I92)))+30.6</f>
        <v>47.233989121103249</v>
      </c>
      <c r="L92" s="73"/>
      <c r="M92" s="73"/>
    </row>
    <row r="93" spans="1:13" x14ac:dyDescent="0.2">
      <c r="A93" s="37">
        <v>3320000704</v>
      </c>
      <c r="B93" s="37" t="s">
        <v>220</v>
      </c>
      <c r="C93" s="74">
        <v>36734</v>
      </c>
      <c r="D93" s="39">
        <v>8</v>
      </c>
      <c r="F93" s="39">
        <f t="shared" si="6"/>
        <v>2.4384000000000001</v>
      </c>
      <c r="G93" s="39">
        <f t="shared" si="5"/>
        <v>47.155760533388161</v>
      </c>
      <c r="I93" s="73"/>
      <c r="J93" s="73"/>
      <c r="L93" s="73"/>
      <c r="M93" s="73"/>
    </row>
    <row r="94" spans="1:13" x14ac:dyDescent="0.2">
      <c r="A94" s="37">
        <v>3320000801</v>
      </c>
      <c r="B94" s="37" t="s">
        <v>220</v>
      </c>
      <c r="C94" s="74">
        <v>36740</v>
      </c>
      <c r="D94" s="39">
        <v>8</v>
      </c>
      <c r="F94" s="39">
        <f t="shared" si="6"/>
        <v>2.4384000000000001</v>
      </c>
      <c r="G94" s="39">
        <f t="shared" si="5"/>
        <v>47.155760533388161</v>
      </c>
      <c r="I94" s="73">
        <v>5.24</v>
      </c>
      <c r="J94" s="73"/>
      <c r="K94" s="45">
        <f>(9.81*(LN(I94)))+30.6</f>
        <v>46.848513898646246</v>
      </c>
      <c r="L94" s="73"/>
      <c r="M94" s="73"/>
    </row>
    <row r="95" spans="1:13" x14ac:dyDescent="0.2">
      <c r="A95" s="37">
        <v>3320000802</v>
      </c>
      <c r="B95" s="37" t="s">
        <v>220</v>
      </c>
      <c r="C95" s="74">
        <v>36747</v>
      </c>
      <c r="D95" s="39">
        <v>8.5</v>
      </c>
      <c r="F95" s="39">
        <f t="shared" si="6"/>
        <v>2.5908000000000002</v>
      </c>
      <c r="G95" s="39">
        <f t="shared" si="5"/>
        <v>46.28215973301333</v>
      </c>
      <c r="I95" s="73"/>
      <c r="J95" s="73"/>
      <c r="L95" s="73"/>
      <c r="M95" s="73"/>
    </row>
    <row r="96" spans="1:13" x14ac:dyDescent="0.2">
      <c r="A96" s="37">
        <v>3320000803</v>
      </c>
      <c r="B96" s="37" t="s">
        <v>220</v>
      </c>
      <c r="C96" s="74">
        <v>36754</v>
      </c>
      <c r="D96" s="39">
        <v>8</v>
      </c>
      <c r="F96" s="39">
        <f t="shared" si="6"/>
        <v>2.4384000000000001</v>
      </c>
      <c r="G96" s="39">
        <f t="shared" si="5"/>
        <v>47.155760533388161</v>
      </c>
      <c r="I96" s="73">
        <v>2.35</v>
      </c>
      <c r="J96" s="73"/>
      <c r="K96" s="45">
        <f>(9.81*(LN(I96)))+30.6</f>
        <v>38.981814369211023</v>
      </c>
      <c r="L96" s="73"/>
      <c r="M96" s="73"/>
    </row>
    <row r="97" spans="1:13" x14ac:dyDescent="0.2">
      <c r="A97" s="37">
        <v>3320000804</v>
      </c>
      <c r="B97" s="37" t="s">
        <v>220</v>
      </c>
      <c r="C97" s="74">
        <v>36761</v>
      </c>
      <c r="D97" s="39">
        <v>8</v>
      </c>
      <c r="F97" s="39">
        <f t="shared" si="6"/>
        <v>2.4384000000000001</v>
      </c>
      <c r="G97" s="39">
        <f t="shared" si="5"/>
        <v>47.155760533388161</v>
      </c>
      <c r="I97" s="73"/>
      <c r="J97" s="73"/>
      <c r="L97" s="73"/>
      <c r="M97" s="73"/>
    </row>
    <row r="98" spans="1:13" x14ac:dyDescent="0.2">
      <c r="A98" s="37">
        <v>3320000805</v>
      </c>
      <c r="B98" s="37" t="s">
        <v>220</v>
      </c>
      <c r="C98" s="74">
        <v>36768</v>
      </c>
      <c r="D98" s="39">
        <v>8</v>
      </c>
      <c r="F98" s="39">
        <f t="shared" si="6"/>
        <v>2.4384000000000001</v>
      </c>
      <c r="G98" s="39">
        <f t="shared" si="5"/>
        <v>47.155760533388161</v>
      </c>
      <c r="I98" s="73">
        <v>0.23</v>
      </c>
      <c r="J98" s="73"/>
      <c r="K98" s="45">
        <f>(9.81*(LN(I98)))+30.6</f>
        <v>16.182478733721783</v>
      </c>
      <c r="L98" s="73"/>
      <c r="M98" s="73"/>
    </row>
    <row r="99" spans="1:13" x14ac:dyDescent="0.2">
      <c r="A99" s="37">
        <v>3320000901</v>
      </c>
      <c r="B99" s="37" t="s">
        <v>220</v>
      </c>
      <c r="C99" s="74">
        <v>36775</v>
      </c>
      <c r="D99" s="39">
        <v>7</v>
      </c>
      <c r="F99" s="39">
        <f t="shared" si="6"/>
        <v>2.1335999999999999</v>
      </c>
      <c r="G99" s="39">
        <f t="shared" si="5"/>
        <v>49.079947901107531</v>
      </c>
      <c r="I99" s="73"/>
      <c r="J99" s="73"/>
      <c r="L99" s="73"/>
      <c r="M99" s="73"/>
    </row>
    <row r="100" spans="1:13" x14ac:dyDescent="0.2">
      <c r="A100" s="37">
        <v>3320010501</v>
      </c>
      <c r="B100" s="37" t="s">
        <v>220</v>
      </c>
      <c r="C100" s="74">
        <v>37042</v>
      </c>
      <c r="D100" s="39">
        <v>8</v>
      </c>
      <c r="F100" s="39">
        <f t="shared" si="6"/>
        <v>2.4384000000000001</v>
      </c>
      <c r="G100" s="39">
        <f t="shared" si="5"/>
        <v>47.155760533388161</v>
      </c>
      <c r="I100" s="73"/>
      <c r="J100" s="73"/>
      <c r="L100" s="73"/>
      <c r="M100" s="73"/>
    </row>
    <row r="101" spans="1:13" x14ac:dyDescent="0.2">
      <c r="A101" s="37">
        <v>3320010601</v>
      </c>
      <c r="B101" s="37" t="s">
        <v>220</v>
      </c>
      <c r="C101" s="74">
        <v>37048</v>
      </c>
      <c r="D101" s="39">
        <v>8.5</v>
      </c>
      <c r="F101" s="39">
        <f t="shared" si="6"/>
        <v>2.5908000000000002</v>
      </c>
      <c r="G101" s="39">
        <f t="shared" si="5"/>
        <v>46.28215973301333</v>
      </c>
      <c r="I101" s="73"/>
      <c r="J101" s="73"/>
      <c r="L101" s="73"/>
      <c r="M101" s="73"/>
    </row>
    <row r="102" spans="1:13" x14ac:dyDescent="0.2">
      <c r="A102" s="37">
        <v>3320010602</v>
      </c>
      <c r="B102" s="37" t="s">
        <v>220</v>
      </c>
      <c r="C102" s="74">
        <v>37055</v>
      </c>
      <c r="D102" s="39">
        <v>8.5</v>
      </c>
      <c r="F102" s="39">
        <f t="shared" si="6"/>
        <v>2.5908000000000002</v>
      </c>
      <c r="G102" s="39">
        <f t="shared" si="5"/>
        <v>46.28215973301333</v>
      </c>
      <c r="I102" s="73"/>
      <c r="J102" s="73"/>
      <c r="L102" s="73"/>
      <c r="M102" s="73"/>
    </row>
    <row r="103" spans="1:13" x14ac:dyDescent="0.2">
      <c r="A103" s="37">
        <v>3320010603</v>
      </c>
      <c r="B103" s="37" t="s">
        <v>220</v>
      </c>
      <c r="C103" s="74">
        <v>37062</v>
      </c>
      <c r="D103" s="39">
        <v>8</v>
      </c>
      <c r="F103" s="39">
        <f t="shared" si="6"/>
        <v>2.4384000000000001</v>
      </c>
      <c r="G103" s="39">
        <f t="shared" si="5"/>
        <v>47.155760533388161</v>
      </c>
      <c r="I103" s="73">
        <v>0.36</v>
      </c>
      <c r="J103" s="73"/>
      <c r="K103" s="45">
        <f>(9.81*(LN(I103)))+30.6</f>
        <v>20.577601261711266</v>
      </c>
      <c r="L103" s="73"/>
      <c r="M103" s="73"/>
    </row>
    <row r="104" spans="1:13" x14ac:dyDescent="0.2">
      <c r="A104" s="37">
        <v>3320010604</v>
      </c>
      <c r="B104" s="37" t="s">
        <v>220</v>
      </c>
      <c r="C104" s="74">
        <v>37069</v>
      </c>
      <c r="D104" s="39">
        <v>7.5</v>
      </c>
      <c r="F104" s="39">
        <f t="shared" si="6"/>
        <v>2.286</v>
      </c>
      <c r="G104" s="39">
        <f t="shared" si="5"/>
        <v>48.085760622980558</v>
      </c>
      <c r="I104" s="73"/>
      <c r="J104" s="73"/>
      <c r="L104" s="73"/>
      <c r="M104" s="73"/>
    </row>
    <row r="105" spans="1:13" x14ac:dyDescent="0.2">
      <c r="A105" s="37">
        <v>3320010701</v>
      </c>
      <c r="B105" s="37" t="s">
        <v>220</v>
      </c>
      <c r="C105" s="74">
        <v>37076</v>
      </c>
      <c r="D105" s="39">
        <v>7.5</v>
      </c>
      <c r="F105" s="39">
        <f t="shared" si="6"/>
        <v>2.286</v>
      </c>
      <c r="G105" s="39">
        <f t="shared" si="5"/>
        <v>48.085760622980558</v>
      </c>
      <c r="I105" s="73"/>
      <c r="J105" s="73"/>
      <c r="L105" s="73"/>
      <c r="M105" s="73"/>
    </row>
    <row r="106" spans="1:13" x14ac:dyDescent="0.2">
      <c r="A106" s="37">
        <v>3320010702</v>
      </c>
      <c r="B106" s="37" t="s">
        <v>220</v>
      </c>
      <c r="C106" s="74">
        <v>37083</v>
      </c>
      <c r="D106" s="39">
        <v>8</v>
      </c>
      <c r="F106" s="39">
        <f t="shared" si="6"/>
        <v>2.4384000000000001</v>
      </c>
      <c r="G106" s="39">
        <f t="shared" si="5"/>
        <v>47.155760533388161</v>
      </c>
      <c r="I106" s="73"/>
      <c r="J106" s="73"/>
      <c r="L106" s="73"/>
      <c r="M106" s="73"/>
    </row>
    <row r="107" spans="1:13" x14ac:dyDescent="0.2">
      <c r="A107" s="37">
        <v>3320010703</v>
      </c>
      <c r="B107" s="37" t="s">
        <v>220</v>
      </c>
      <c r="C107" s="74">
        <v>37090</v>
      </c>
      <c r="D107" s="39">
        <v>6.5</v>
      </c>
      <c r="F107" s="39">
        <f t="shared" si="6"/>
        <v>1.9812000000000001</v>
      </c>
      <c r="G107" s="39">
        <f t="shared" si="5"/>
        <v>50.147843779842667</v>
      </c>
      <c r="I107" s="73">
        <v>0.06</v>
      </c>
      <c r="J107" s="73"/>
      <c r="K107" s="45">
        <f>(9.81*(LN(I107)))+30.6</f>
        <v>3.0004408685840431</v>
      </c>
      <c r="L107" s="73"/>
      <c r="M107" s="73"/>
    </row>
    <row r="108" spans="1:13" x14ac:dyDescent="0.2">
      <c r="A108" s="37">
        <v>3320010704</v>
      </c>
      <c r="B108" s="37" t="s">
        <v>220</v>
      </c>
      <c r="C108" s="74">
        <v>37097</v>
      </c>
      <c r="D108" s="39">
        <v>6.5</v>
      </c>
      <c r="F108" s="39">
        <f t="shared" si="6"/>
        <v>1.9812000000000001</v>
      </c>
      <c r="G108" s="39">
        <f t="shared" si="5"/>
        <v>50.147843779842667</v>
      </c>
      <c r="I108" s="73"/>
      <c r="J108" s="73"/>
      <c r="L108" s="73"/>
      <c r="M108" s="73"/>
    </row>
    <row r="109" spans="1:13" x14ac:dyDescent="0.2">
      <c r="A109" s="37">
        <v>3320010801</v>
      </c>
      <c r="B109" s="37" t="s">
        <v>220</v>
      </c>
      <c r="C109" s="74">
        <v>37104</v>
      </c>
      <c r="D109" s="39">
        <v>6.5</v>
      </c>
      <c r="F109" s="39">
        <f t="shared" si="6"/>
        <v>1.9812000000000001</v>
      </c>
      <c r="G109" s="39">
        <f t="shared" si="5"/>
        <v>50.147843779842667</v>
      </c>
      <c r="I109" s="73">
        <v>2.69</v>
      </c>
      <c r="J109" s="73"/>
      <c r="K109" s="45">
        <f>(9.81*(LN(I109)))+30.6</f>
        <v>40.307399109350868</v>
      </c>
      <c r="L109" s="73"/>
      <c r="M109" s="73"/>
    </row>
    <row r="110" spans="1:13" x14ac:dyDescent="0.2">
      <c r="A110" s="37">
        <v>3320010802</v>
      </c>
      <c r="B110" s="37" t="s">
        <v>220</v>
      </c>
      <c r="C110" s="74">
        <v>37113</v>
      </c>
      <c r="D110" s="39">
        <v>6</v>
      </c>
      <c r="F110" s="39">
        <f t="shared" si="6"/>
        <v>1.8288000000000002</v>
      </c>
      <c r="G110" s="39">
        <f t="shared" si="5"/>
        <v>51.301259197418318</v>
      </c>
      <c r="I110" s="73">
        <v>1.06</v>
      </c>
      <c r="J110" s="73"/>
      <c r="K110" s="45">
        <f>(9.81*(LN(I110)))+30.6</f>
        <v>31.171617988696205</v>
      </c>
      <c r="L110" s="73"/>
      <c r="M110" s="73"/>
    </row>
    <row r="111" spans="1:13" x14ac:dyDescent="0.2">
      <c r="A111" s="37">
        <v>3320010803</v>
      </c>
      <c r="B111" s="37" t="s">
        <v>220</v>
      </c>
      <c r="C111" s="74">
        <v>37120</v>
      </c>
      <c r="D111" s="39">
        <v>7</v>
      </c>
      <c r="F111" s="39">
        <f t="shared" si="6"/>
        <v>2.1335999999999999</v>
      </c>
      <c r="G111" s="39">
        <f t="shared" si="5"/>
        <v>49.079947901107531</v>
      </c>
      <c r="I111" s="73"/>
      <c r="J111" s="73"/>
      <c r="L111" s="73"/>
      <c r="M111" s="73"/>
    </row>
    <row r="112" spans="1:13" x14ac:dyDescent="0.2">
      <c r="A112" s="37">
        <v>3320010804</v>
      </c>
      <c r="B112" s="37" t="s">
        <v>220</v>
      </c>
      <c r="C112" s="74">
        <v>37126</v>
      </c>
      <c r="D112" s="39">
        <v>7</v>
      </c>
      <c r="E112" s="39">
        <f>AVERAGE(D101:D112)</f>
        <v>7.291666666666667</v>
      </c>
      <c r="F112" s="39">
        <f t="shared" si="6"/>
        <v>2.1335999999999999</v>
      </c>
      <c r="G112" s="39">
        <f t="shared" si="5"/>
        <v>49.079947901107531</v>
      </c>
      <c r="H112" s="39">
        <f>AVERAGE(G101:G112)</f>
        <v>48.579337343160454</v>
      </c>
      <c r="I112" s="73">
        <v>3.15</v>
      </c>
      <c r="J112" s="39">
        <f>AVERAGE(I101:I112)</f>
        <v>1.464</v>
      </c>
      <c r="K112" s="45">
        <f>(9.81*(LN(I112)))+30.6</f>
        <v>41.85601806233629</v>
      </c>
      <c r="L112" s="39">
        <f>AVERAGE(K101:K112)</f>
        <v>27.382615458135735</v>
      </c>
      <c r="M112" s="73">
        <f>AVERAGE(L112,H112)</f>
        <v>37.980976400648096</v>
      </c>
    </row>
    <row r="113" spans="1:13" x14ac:dyDescent="0.2">
      <c r="A113" s="37">
        <v>3320020601</v>
      </c>
      <c r="B113" s="37" t="s">
        <v>220</v>
      </c>
      <c r="C113" s="74">
        <v>37413</v>
      </c>
      <c r="D113" s="39">
        <v>7</v>
      </c>
      <c r="F113" s="39">
        <f t="shared" si="6"/>
        <v>2.1335999999999999</v>
      </c>
      <c r="G113" s="39">
        <f t="shared" si="5"/>
        <v>49.079947901107531</v>
      </c>
      <c r="I113" s="73"/>
      <c r="J113" s="73"/>
      <c r="L113" s="73"/>
      <c r="M113" s="73"/>
    </row>
    <row r="114" spans="1:13" x14ac:dyDescent="0.2">
      <c r="A114" s="37">
        <v>3320020602</v>
      </c>
      <c r="B114" s="37" t="s">
        <v>220</v>
      </c>
      <c r="C114" s="74">
        <v>37425</v>
      </c>
      <c r="I114" s="73">
        <v>1.1599999999999999</v>
      </c>
      <c r="J114" s="73"/>
      <c r="K114" s="45">
        <f>(9.81*(LN(I114)))+30.6</f>
        <v>32.056000250210261</v>
      </c>
      <c r="L114" s="73"/>
      <c r="M114" s="73"/>
    </row>
    <row r="115" spans="1:13" x14ac:dyDescent="0.2">
      <c r="A115" s="37">
        <v>3320020603</v>
      </c>
      <c r="B115" s="37" t="s">
        <v>220</v>
      </c>
      <c r="C115" s="74">
        <v>37436</v>
      </c>
      <c r="D115" s="39">
        <v>6.5</v>
      </c>
      <c r="F115" s="39">
        <f t="shared" si="6"/>
        <v>1.9812000000000001</v>
      </c>
      <c r="G115" s="39">
        <f t="shared" si="5"/>
        <v>50.147843779842667</v>
      </c>
      <c r="I115" s="73"/>
      <c r="J115" s="73"/>
      <c r="L115" s="73"/>
      <c r="M115" s="73"/>
    </row>
    <row r="116" spans="1:13" x14ac:dyDescent="0.2">
      <c r="A116" s="37">
        <v>3320020701</v>
      </c>
      <c r="B116" s="37" t="s">
        <v>220</v>
      </c>
      <c r="C116" s="74">
        <v>37441</v>
      </c>
      <c r="I116" s="73">
        <v>2.94</v>
      </c>
      <c r="J116" s="73"/>
      <c r="K116" s="45">
        <f>(9.81*(LN(I116)))+30.6</f>
        <v>41.179197993049293</v>
      </c>
      <c r="L116" s="73"/>
      <c r="M116" s="73"/>
    </row>
    <row r="117" spans="1:13" x14ac:dyDescent="0.2">
      <c r="A117" s="37">
        <v>3320020702</v>
      </c>
      <c r="B117" s="37" t="s">
        <v>220</v>
      </c>
      <c r="C117" s="74">
        <v>37448</v>
      </c>
      <c r="D117" s="39">
        <v>7</v>
      </c>
      <c r="F117" s="39">
        <f t="shared" si="6"/>
        <v>2.1335999999999999</v>
      </c>
      <c r="G117" s="39">
        <f t="shared" si="5"/>
        <v>49.079947901107531</v>
      </c>
      <c r="I117" s="73"/>
      <c r="J117" s="73"/>
      <c r="L117" s="73"/>
      <c r="M117" s="73"/>
    </row>
    <row r="118" spans="1:13" x14ac:dyDescent="0.2">
      <c r="A118" s="37">
        <v>3320020703</v>
      </c>
      <c r="B118" s="37" t="s">
        <v>220</v>
      </c>
      <c r="C118" s="74">
        <v>37455</v>
      </c>
      <c r="I118" s="73">
        <v>5.69</v>
      </c>
      <c r="J118" s="73"/>
      <c r="K118" s="45">
        <f>(9.81*(LN(I118)))+30.6</f>
        <v>47.656747534236132</v>
      </c>
      <c r="L118" s="73"/>
      <c r="M118" s="73"/>
    </row>
    <row r="119" spans="1:13" x14ac:dyDescent="0.2">
      <c r="A119" s="37">
        <v>3320020704</v>
      </c>
      <c r="B119" s="37" t="s">
        <v>220</v>
      </c>
      <c r="C119" s="74">
        <v>37463</v>
      </c>
      <c r="D119" s="39">
        <v>6</v>
      </c>
      <c r="F119" s="39">
        <f t="shared" si="6"/>
        <v>1.8288000000000002</v>
      </c>
      <c r="G119" s="39">
        <f t="shared" si="5"/>
        <v>51.301259197418318</v>
      </c>
      <c r="I119" s="73"/>
      <c r="J119" s="73"/>
      <c r="L119" s="73"/>
      <c r="M119" s="73"/>
    </row>
    <row r="120" spans="1:13" x14ac:dyDescent="0.2">
      <c r="A120" s="37">
        <v>3320020801</v>
      </c>
      <c r="B120" s="37" t="s">
        <v>220</v>
      </c>
      <c r="C120" s="74">
        <v>37470</v>
      </c>
      <c r="I120" s="73">
        <v>1.88</v>
      </c>
      <c r="J120" s="73"/>
      <c r="K120" s="45">
        <f>(9.81*(LN(I120)))+30.6</f>
        <v>36.792776130818623</v>
      </c>
      <c r="L120" s="73"/>
      <c r="M120" s="73"/>
    </row>
    <row r="121" spans="1:13" x14ac:dyDescent="0.2">
      <c r="A121" s="37">
        <v>3320020802</v>
      </c>
      <c r="B121" s="37" t="s">
        <v>220</v>
      </c>
      <c r="C121" s="74">
        <v>37477</v>
      </c>
      <c r="D121" s="39">
        <v>6.5</v>
      </c>
      <c r="F121" s="39">
        <f t="shared" si="6"/>
        <v>1.9812000000000001</v>
      </c>
      <c r="G121" s="39">
        <f t="shared" si="5"/>
        <v>50.147843779842667</v>
      </c>
      <c r="I121" s="73"/>
      <c r="J121" s="73"/>
      <c r="L121" s="73"/>
      <c r="M121" s="73"/>
    </row>
    <row r="122" spans="1:13" x14ac:dyDescent="0.2">
      <c r="A122" s="37">
        <v>3320020803</v>
      </c>
      <c r="B122" s="37" t="s">
        <v>220</v>
      </c>
      <c r="C122" s="74">
        <v>37484</v>
      </c>
      <c r="I122" s="73">
        <v>8.0299999999999994</v>
      </c>
      <c r="J122" s="73"/>
      <c r="K122" s="45">
        <f>(9.81*(LN(I122)))+30.6</f>
        <v>51.036040219274554</v>
      </c>
      <c r="L122" s="73"/>
      <c r="M122" s="73"/>
    </row>
    <row r="123" spans="1:13" x14ac:dyDescent="0.2">
      <c r="A123" s="37">
        <v>3320020804</v>
      </c>
      <c r="B123" s="37" t="s">
        <v>220</v>
      </c>
      <c r="C123" s="74">
        <v>37491</v>
      </c>
      <c r="D123" s="39">
        <v>7.25</v>
      </c>
      <c r="F123" s="39">
        <f t="shared" si="6"/>
        <v>2.2098</v>
      </c>
      <c r="G123" s="39">
        <f t="shared" si="5"/>
        <v>48.574281982627127</v>
      </c>
      <c r="I123" s="73"/>
      <c r="J123" s="73"/>
      <c r="L123" s="73"/>
      <c r="M123" s="73"/>
    </row>
    <row r="124" spans="1:13" x14ac:dyDescent="0.2">
      <c r="A124" s="37">
        <v>3320020805</v>
      </c>
      <c r="B124" s="37" t="s">
        <v>220</v>
      </c>
      <c r="C124" s="74">
        <v>37498</v>
      </c>
      <c r="I124" s="73"/>
      <c r="J124" s="73"/>
      <c r="L124" s="73"/>
      <c r="M124" s="73"/>
    </row>
    <row r="125" spans="1:13" x14ac:dyDescent="0.2">
      <c r="A125" s="37">
        <v>3320020901</v>
      </c>
      <c r="B125" s="37" t="s">
        <v>220</v>
      </c>
      <c r="C125" s="74">
        <v>37505</v>
      </c>
      <c r="D125" s="39">
        <v>6</v>
      </c>
      <c r="F125" s="39">
        <f t="shared" si="6"/>
        <v>1.8288000000000002</v>
      </c>
      <c r="G125" s="39">
        <f t="shared" si="5"/>
        <v>51.301259197418318</v>
      </c>
      <c r="I125" s="73"/>
      <c r="J125" s="73"/>
      <c r="L125" s="73"/>
      <c r="M125" s="73"/>
    </row>
    <row r="126" spans="1:13" x14ac:dyDescent="0.2">
      <c r="A126" s="37">
        <v>3320020902</v>
      </c>
      <c r="B126" s="37" t="s">
        <v>220</v>
      </c>
      <c r="C126" s="74">
        <v>37512</v>
      </c>
      <c r="E126" s="39">
        <f>AVERAGE(D113:D124)</f>
        <v>6.708333333333333</v>
      </c>
      <c r="H126" s="39">
        <f>AVERAGE(G113:G124)</f>
        <v>49.721854090324307</v>
      </c>
      <c r="I126" s="73">
        <v>6.91</v>
      </c>
      <c r="J126" s="39">
        <f>AVERAGE(I113:I124)</f>
        <v>3.9399999999999991</v>
      </c>
      <c r="K126" s="45">
        <f>(9.81*(LN(I126)))+30.6</f>
        <v>49.562432146617667</v>
      </c>
      <c r="L126" s="39">
        <f>AVERAGE(K113:K124)</f>
        <v>41.744152425517775</v>
      </c>
      <c r="M126" s="73">
        <f>AVERAGE(L126,H126)</f>
        <v>45.733003257921041</v>
      </c>
    </row>
    <row r="127" spans="1:13" x14ac:dyDescent="0.2">
      <c r="A127" s="37">
        <v>3320030601</v>
      </c>
      <c r="B127" s="37" t="s">
        <v>220</v>
      </c>
      <c r="C127" s="76">
        <v>37783</v>
      </c>
      <c r="D127" s="72">
        <v>7</v>
      </c>
      <c r="E127" s="72"/>
      <c r="F127" s="39">
        <f t="shared" si="6"/>
        <v>2.1335999999999999</v>
      </c>
      <c r="G127" s="39">
        <f t="shared" si="5"/>
        <v>49.079947901107531</v>
      </c>
      <c r="H127" s="72"/>
      <c r="I127" s="73"/>
      <c r="J127" s="73"/>
      <c r="L127" s="73"/>
      <c r="M127" s="73"/>
    </row>
    <row r="128" spans="1:13" x14ac:dyDescent="0.2">
      <c r="A128" s="37">
        <v>3320030602</v>
      </c>
      <c r="B128" s="37" t="s">
        <v>220</v>
      </c>
      <c r="C128" s="76">
        <v>37793</v>
      </c>
      <c r="D128" s="72"/>
      <c r="E128" s="72"/>
      <c r="H128" s="72"/>
      <c r="I128" s="73">
        <v>7.0000000000000007E-2</v>
      </c>
      <c r="J128" s="73"/>
      <c r="K128" s="45">
        <f>(9.81*(LN(I128)))+30.6</f>
        <v>4.5126590376894491</v>
      </c>
      <c r="L128" s="73"/>
      <c r="M128" s="73"/>
    </row>
    <row r="129" spans="1:14" x14ac:dyDescent="0.2">
      <c r="A129" s="37">
        <v>3320030603</v>
      </c>
      <c r="B129" s="37" t="s">
        <v>220</v>
      </c>
      <c r="C129" s="76">
        <v>37799</v>
      </c>
      <c r="D129" s="72">
        <v>7.5</v>
      </c>
      <c r="E129" s="72"/>
      <c r="F129" s="39">
        <f t="shared" si="6"/>
        <v>2.286</v>
      </c>
      <c r="G129" s="39">
        <f t="shared" si="5"/>
        <v>48.085760622980558</v>
      </c>
      <c r="H129" s="72"/>
      <c r="I129" s="73"/>
      <c r="J129" s="73"/>
      <c r="L129" s="73"/>
      <c r="M129" s="73"/>
    </row>
    <row r="130" spans="1:14" x14ac:dyDescent="0.2">
      <c r="A130" s="37">
        <v>3320030701</v>
      </c>
      <c r="B130" s="37" t="s">
        <v>220</v>
      </c>
      <c r="C130" s="76">
        <v>37804</v>
      </c>
      <c r="D130" s="72"/>
      <c r="E130" s="72"/>
      <c r="H130" s="72"/>
      <c r="I130" s="73">
        <v>0.09</v>
      </c>
      <c r="J130" s="73"/>
      <c r="K130" s="45">
        <f>(9.81*(LN(I130)))+30.6</f>
        <v>6.9780535791251346</v>
      </c>
      <c r="L130" s="73"/>
      <c r="M130" s="73"/>
    </row>
    <row r="131" spans="1:14" x14ac:dyDescent="0.2">
      <c r="A131" s="37">
        <v>3320030702</v>
      </c>
      <c r="B131" s="37" t="s">
        <v>220</v>
      </c>
      <c r="C131" s="76">
        <v>37811</v>
      </c>
      <c r="D131" s="72">
        <v>7</v>
      </c>
      <c r="E131" s="72"/>
      <c r="F131" s="39">
        <f t="shared" si="6"/>
        <v>2.1335999999999999</v>
      </c>
      <c r="G131" s="39">
        <f t="shared" si="5"/>
        <v>49.079947901107531</v>
      </c>
      <c r="H131" s="72"/>
      <c r="I131" s="73"/>
      <c r="J131" s="73"/>
      <c r="L131" s="73"/>
      <c r="M131" s="73"/>
    </row>
    <row r="132" spans="1:14" x14ac:dyDescent="0.2">
      <c r="A132" s="37">
        <v>3320030703</v>
      </c>
      <c r="B132" s="37" t="s">
        <v>220</v>
      </c>
      <c r="C132" s="76">
        <v>37818</v>
      </c>
      <c r="D132" s="72"/>
      <c r="E132" s="72"/>
      <c r="H132" s="72"/>
      <c r="I132" s="73" t="s">
        <v>200</v>
      </c>
      <c r="J132" s="73"/>
      <c r="K132" s="45">
        <v>0</v>
      </c>
      <c r="L132" s="73"/>
      <c r="M132" s="73"/>
    </row>
    <row r="133" spans="1:14" x14ac:dyDescent="0.2">
      <c r="A133" s="37">
        <v>3320030704</v>
      </c>
      <c r="B133" s="37" t="s">
        <v>220</v>
      </c>
      <c r="C133" s="76">
        <v>37826</v>
      </c>
      <c r="D133" s="72">
        <v>7.5</v>
      </c>
      <c r="E133" s="72"/>
      <c r="F133" s="39">
        <f t="shared" si="6"/>
        <v>2.286</v>
      </c>
      <c r="G133" s="39">
        <f t="shared" si="5"/>
        <v>48.085760622980558</v>
      </c>
      <c r="H133" s="72"/>
      <c r="I133" s="73"/>
      <c r="J133" s="73"/>
      <c r="L133" s="73"/>
      <c r="M133" s="73"/>
    </row>
    <row r="134" spans="1:14" x14ac:dyDescent="0.2">
      <c r="A134" s="37">
        <v>3320030705</v>
      </c>
      <c r="B134" s="37" t="s">
        <v>220</v>
      </c>
      <c r="C134" s="76">
        <v>37833</v>
      </c>
      <c r="D134" s="72"/>
      <c r="E134" s="72"/>
      <c r="H134" s="72"/>
      <c r="I134" s="73"/>
      <c r="J134" s="73"/>
      <c r="L134" s="73"/>
      <c r="M134" s="73"/>
    </row>
    <row r="135" spans="1:14" x14ac:dyDescent="0.2">
      <c r="A135" s="37">
        <v>3320030801</v>
      </c>
      <c r="B135" s="37" t="s">
        <v>220</v>
      </c>
      <c r="C135" s="76">
        <v>37840</v>
      </c>
      <c r="D135" s="72">
        <v>6.5</v>
      </c>
      <c r="E135" s="72"/>
      <c r="F135" s="39">
        <f t="shared" si="6"/>
        <v>1.9812000000000001</v>
      </c>
      <c r="G135" s="39">
        <f t="shared" si="5"/>
        <v>50.147843779842667</v>
      </c>
      <c r="H135" s="72"/>
      <c r="I135" s="73">
        <v>0.17</v>
      </c>
      <c r="J135" s="73"/>
      <c r="K135" s="45">
        <f>(9.81*(LN(I135)))+30.6</f>
        <v>13.217103380648304</v>
      </c>
      <c r="L135" s="73"/>
      <c r="M135" s="73"/>
    </row>
    <row r="136" spans="1:14" x14ac:dyDescent="0.2">
      <c r="A136" s="37">
        <v>3320030802</v>
      </c>
      <c r="B136" s="37" t="s">
        <v>220</v>
      </c>
      <c r="C136" s="76">
        <v>37847</v>
      </c>
      <c r="D136" s="72"/>
      <c r="E136" s="72"/>
      <c r="H136" s="72"/>
      <c r="I136" s="73">
        <v>0.86</v>
      </c>
      <c r="J136" s="73"/>
      <c r="K136" s="45">
        <f>(9.81*(LN(I136)))+30.6</f>
        <v>29.120427451703737</v>
      </c>
      <c r="L136" s="73"/>
      <c r="M136" s="73"/>
    </row>
    <row r="137" spans="1:14" x14ac:dyDescent="0.2">
      <c r="A137" s="37">
        <v>3320030803</v>
      </c>
      <c r="B137" s="37" t="s">
        <v>220</v>
      </c>
      <c r="C137" s="76">
        <v>37854</v>
      </c>
      <c r="D137" s="72">
        <v>7</v>
      </c>
      <c r="E137" s="72"/>
      <c r="F137" s="39">
        <f t="shared" si="6"/>
        <v>2.1335999999999999</v>
      </c>
      <c r="G137" s="39">
        <f t="shared" si="5"/>
        <v>49.079947901107531</v>
      </c>
      <c r="H137" s="72"/>
      <c r="I137" s="73"/>
      <c r="J137" s="73"/>
      <c r="L137" s="73"/>
      <c r="M137" s="73"/>
    </row>
    <row r="138" spans="1:14" x14ac:dyDescent="0.2">
      <c r="A138" s="37">
        <v>3320030804</v>
      </c>
      <c r="B138" s="37" t="s">
        <v>220</v>
      </c>
      <c r="C138" s="76">
        <v>37861</v>
      </c>
      <c r="D138" s="72"/>
      <c r="E138" s="72"/>
      <c r="H138" s="72"/>
      <c r="I138" s="73">
        <v>10.3</v>
      </c>
      <c r="J138" s="73"/>
      <c r="K138" s="45">
        <f>(9.81*(LN(I138)))+30.6</f>
        <v>53.478331612261144</v>
      </c>
      <c r="L138" s="73"/>
      <c r="M138" s="73"/>
    </row>
    <row r="139" spans="1:14" x14ac:dyDescent="0.2">
      <c r="A139" s="37">
        <v>3320030901</v>
      </c>
      <c r="B139" s="37" t="s">
        <v>220</v>
      </c>
      <c r="C139" s="76">
        <v>37868</v>
      </c>
      <c r="D139" s="72">
        <v>6.5</v>
      </c>
      <c r="E139" s="72"/>
      <c r="F139" s="39">
        <f t="shared" si="6"/>
        <v>1.9812000000000001</v>
      </c>
      <c r="G139" s="39">
        <f t="shared" si="5"/>
        <v>50.147843779842667</v>
      </c>
      <c r="H139" s="72"/>
      <c r="I139" s="73"/>
      <c r="J139" s="73"/>
      <c r="L139" s="73"/>
      <c r="M139" s="73"/>
    </row>
    <row r="140" spans="1:14" x14ac:dyDescent="0.2">
      <c r="A140" s="37">
        <v>3320030902</v>
      </c>
      <c r="B140" s="37" t="s">
        <v>220</v>
      </c>
      <c r="C140" s="76">
        <v>37875</v>
      </c>
      <c r="D140" s="72"/>
      <c r="E140" s="72"/>
      <c r="H140" s="72"/>
      <c r="I140" s="73">
        <v>6.5</v>
      </c>
      <c r="J140" s="73"/>
      <c r="K140" s="45">
        <f>(9.81*(LN(I140)))+30.6</f>
        <v>48.962379355404615</v>
      </c>
      <c r="L140" s="73"/>
      <c r="M140" s="73"/>
    </row>
    <row r="141" spans="1:14" x14ac:dyDescent="0.2">
      <c r="A141" s="37">
        <v>3320030903</v>
      </c>
      <c r="B141" s="37" t="s">
        <v>220</v>
      </c>
      <c r="C141" s="76">
        <v>37882</v>
      </c>
      <c r="D141" s="72">
        <v>7</v>
      </c>
      <c r="E141" s="72">
        <f>AVERAGE(D127:D138)</f>
        <v>7.083333333333333</v>
      </c>
      <c r="F141" s="39">
        <f t="shared" si="6"/>
        <v>2.1335999999999999</v>
      </c>
      <c r="G141" s="39">
        <f t="shared" si="5"/>
        <v>49.079947901107531</v>
      </c>
      <c r="H141" s="72">
        <f>AVERAGE(G127:G138)</f>
        <v>48.92653478818773</v>
      </c>
      <c r="I141" s="73"/>
      <c r="J141" s="72">
        <f>AVERAGE(I127:I138)</f>
        <v>2.298</v>
      </c>
      <c r="L141" s="72">
        <f>AVERAGE(K127:K138)</f>
        <v>17.884429176904629</v>
      </c>
      <c r="M141" s="73">
        <f>AVERAGE(L141,H141)</f>
        <v>33.405481982546178</v>
      </c>
    </row>
    <row r="142" spans="1:14" x14ac:dyDescent="0.2">
      <c r="A142" s="37">
        <v>3320040601</v>
      </c>
      <c r="B142" s="37" t="s">
        <v>220</v>
      </c>
      <c r="C142" s="38">
        <v>38149</v>
      </c>
      <c r="D142" s="39">
        <v>7</v>
      </c>
      <c r="F142" s="39">
        <f t="shared" si="6"/>
        <v>2.1335999999999999</v>
      </c>
      <c r="G142" s="39">
        <f t="shared" si="5"/>
        <v>49.079947901107531</v>
      </c>
      <c r="N142" s="39">
        <v>24</v>
      </c>
    </row>
    <row r="143" spans="1:14" x14ac:dyDescent="0.2">
      <c r="A143" s="37">
        <v>3320040602</v>
      </c>
      <c r="B143" s="37" t="s">
        <v>220</v>
      </c>
      <c r="C143" s="38">
        <v>38159</v>
      </c>
      <c r="I143" s="45" t="s">
        <v>259</v>
      </c>
      <c r="K143" s="45">
        <v>0</v>
      </c>
      <c r="N143" s="39">
        <v>19</v>
      </c>
    </row>
    <row r="144" spans="1:14" x14ac:dyDescent="0.2">
      <c r="A144" s="37">
        <v>3320040701</v>
      </c>
      <c r="B144" s="37" t="s">
        <v>220</v>
      </c>
      <c r="C144" s="38">
        <v>38169</v>
      </c>
      <c r="D144" s="39">
        <v>7.5</v>
      </c>
      <c r="F144" s="39">
        <f t="shared" si="6"/>
        <v>2.286</v>
      </c>
      <c r="G144" s="39">
        <f t="shared" si="5"/>
        <v>48.085760622980558</v>
      </c>
      <c r="N144" s="39">
        <v>21</v>
      </c>
    </row>
    <row r="145" spans="1:14" x14ac:dyDescent="0.2">
      <c r="A145" s="37">
        <v>3320040702</v>
      </c>
      <c r="B145" s="37" t="s">
        <v>220</v>
      </c>
      <c r="C145" s="38">
        <v>38176</v>
      </c>
      <c r="I145" s="45">
        <v>4.0999999999999996</v>
      </c>
      <c r="K145" s="45">
        <f t="shared" ref="K145:K153" si="7">(9.81*(LN(I145)))+30.6</f>
        <v>44.441782212097671</v>
      </c>
      <c r="N145" s="39">
        <v>18.5</v>
      </c>
    </row>
    <row r="146" spans="1:14" x14ac:dyDescent="0.2">
      <c r="A146" s="37">
        <v>3320040703</v>
      </c>
      <c r="B146" s="37" t="s">
        <v>220</v>
      </c>
      <c r="C146" s="38">
        <v>38182</v>
      </c>
      <c r="D146" s="39">
        <v>7</v>
      </c>
      <c r="F146" s="39">
        <f t="shared" si="6"/>
        <v>2.1335999999999999</v>
      </c>
      <c r="G146" s="39">
        <f t="shared" si="5"/>
        <v>49.079947901107531</v>
      </c>
      <c r="N146" s="39">
        <v>22</v>
      </c>
    </row>
    <row r="147" spans="1:14" x14ac:dyDescent="0.2">
      <c r="A147" s="37">
        <v>3320040704</v>
      </c>
      <c r="B147" s="37" t="s">
        <v>220</v>
      </c>
      <c r="C147" s="38">
        <v>38189</v>
      </c>
      <c r="I147" s="45" t="s">
        <v>259</v>
      </c>
      <c r="K147" s="45">
        <v>0</v>
      </c>
      <c r="N147" s="39">
        <v>25</v>
      </c>
    </row>
    <row r="148" spans="1:14" x14ac:dyDescent="0.2">
      <c r="A148" s="37">
        <v>3320040705</v>
      </c>
      <c r="B148" s="37" t="s">
        <v>220</v>
      </c>
      <c r="C148" s="38">
        <v>38196</v>
      </c>
      <c r="D148" s="39">
        <v>7</v>
      </c>
      <c r="F148" s="39">
        <f t="shared" si="6"/>
        <v>2.1335999999999999</v>
      </c>
      <c r="G148" s="39">
        <f t="shared" si="5"/>
        <v>49.079947901107531</v>
      </c>
      <c r="N148" s="39">
        <v>25.5</v>
      </c>
    </row>
    <row r="149" spans="1:14" x14ac:dyDescent="0.2">
      <c r="A149" s="37">
        <v>3320040801</v>
      </c>
      <c r="B149" s="37" t="s">
        <v>220</v>
      </c>
      <c r="C149" s="38">
        <v>38203</v>
      </c>
      <c r="I149" s="45">
        <v>3.5</v>
      </c>
      <c r="K149" s="45">
        <f t="shared" si="7"/>
        <v>42.889604720939559</v>
      </c>
      <c r="N149" s="39">
        <v>25</v>
      </c>
    </row>
    <row r="150" spans="1:14" x14ac:dyDescent="0.2">
      <c r="A150" s="37">
        <v>3320040802</v>
      </c>
      <c r="B150" s="37" t="s">
        <v>220</v>
      </c>
      <c r="C150" s="38">
        <v>38210</v>
      </c>
      <c r="D150" s="39">
        <v>5</v>
      </c>
      <c r="F150" s="39">
        <f t="shared" si="6"/>
        <v>1.524</v>
      </c>
      <c r="G150" s="39">
        <f xml:space="preserve"> 60-(14.41*(LN(F150)))</f>
        <v>53.928512830819209</v>
      </c>
      <c r="N150" s="39">
        <v>19</v>
      </c>
    </row>
    <row r="151" spans="1:14" x14ac:dyDescent="0.2">
      <c r="A151" s="37">
        <v>3320040803</v>
      </c>
      <c r="B151" s="37" t="s">
        <v>220</v>
      </c>
      <c r="C151" s="38">
        <v>38217</v>
      </c>
      <c r="I151" s="45">
        <v>1.9</v>
      </c>
      <c r="K151" s="45">
        <f t="shared" si="7"/>
        <v>36.896586623351197</v>
      </c>
      <c r="N151" s="39">
        <v>17.5</v>
      </c>
    </row>
    <row r="152" spans="1:14" x14ac:dyDescent="0.2">
      <c r="A152" s="37">
        <v>3320040804</v>
      </c>
      <c r="B152" s="37" t="s">
        <v>220</v>
      </c>
      <c r="C152" s="38">
        <v>38224</v>
      </c>
      <c r="D152" s="39">
        <v>5.5</v>
      </c>
      <c r="F152" s="39">
        <f>D152*0.3048</f>
        <v>1.6764000000000001</v>
      </c>
      <c r="G152" s="39">
        <f xml:space="preserve"> 60-(14.41*(LN(F152)))</f>
        <v>52.555093139838888</v>
      </c>
      <c r="N152" s="39">
        <v>18</v>
      </c>
    </row>
    <row r="153" spans="1:14" x14ac:dyDescent="0.2">
      <c r="A153" s="37">
        <v>3320040901</v>
      </c>
      <c r="B153" s="37" t="s">
        <v>220</v>
      </c>
      <c r="C153" s="38">
        <v>38232</v>
      </c>
      <c r="I153" s="45">
        <v>2.4</v>
      </c>
      <c r="K153" s="45">
        <f t="shared" si="7"/>
        <v>39.188348313441757</v>
      </c>
      <c r="N153" s="39">
        <v>20</v>
      </c>
    </row>
    <row r="154" spans="1:14" x14ac:dyDescent="0.2">
      <c r="A154" s="37">
        <v>3320040902</v>
      </c>
      <c r="B154" s="37" t="s">
        <v>220</v>
      </c>
      <c r="C154" s="38">
        <v>38240</v>
      </c>
      <c r="D154" s="39">
        <v>6</v>
      </c>
      <c r="E154" s="39">
        <f>AVERAGE(D142:D152)</f>
        <v>6.5</v>
      </c>
      <c r="F154" s="39">
        <f>D154*0.3048</f>
        <v>1.8288000000000002</v>
      </c>
      <c r="G154" s="39">
        <f xml:space="preserve"> 60-(14.41*(LN(F154)))</f>
        <v>51.301259197418318</v>
      </c>
      <c r="H154" s="39">
        <f>AVERAGE(G142:G152)</f>
        <v>50.301535049493545</v>
      </c>
      <c r="J154" s="39">
        <f>AVERAGE(I142:I152)</f>
        <v>3.1666666666666665</v>
      </c>
      <c r="L154" s="39">
        <f>AVERAGE(K142:K152)</f>
        <v>24.845594711277688</v>
      </c>
      <c r="M154" s="45">
        <f>AVERAGE(L154,H154)</f>
        <v>37.573564880385618</v>
      </c>
      <c r="N154" s="39">
        <v>22</v>
      </c>
    </row>
    <row r="155" spans="1:14" x14ac:dyDescent="0.2">
      <c r="A155" s="37">
        <v>3320050601</v>
      </c>
      <c r="B155" s="37" t="s">
        <v>220</v>
      </c>
      <c r="C155" s="38">
        <v>38513</v>
      </c>
      <c r="D155" s="39">
        <v>8.5</v>
      </c>
      <c r="F155" s="39">
        <f t="shared" ref="F155:F163" si="8">D155*0.3048</f>
        <v>2.5908000000000002</v>
      </c>
      <c r="G155" s="39">
        <f t="shared" ref="G155:G161" si="9" xml:space="preserve"> 60-(14.41*(LN(F155)))</f>
        <v>46.28215973301333</v>
      </c>
    </row>
    <row r="156" spans="1:14" x14ac:dyDescent="0.2">
      <c r="A156" s="37">
        <v>3320050602</v>
      </c>
      <c r="B156" s="37" t="s">
        <v>220</v>
      </c>
      <c r="C156" s="38">
        <v>38522</v>
      </c>
      <c r="E156" s="29"/>
      <c r="H156" s="29"/>
      <c r="I156" s="31">
        <v>1.83</v>
      </c>
      <c r="K156" s="45">
        <v>0</v>
      </c>
      <c r="N156" s="39">
        <v>20</v>
      </c>
    </row>
    <row r="157" spans="1:14" x14ac:dyDescent="0.2">
      <c r="A157" s="37">
        <v>3320050603</v>
      </c>
      <c r="B157" s="37" t="s">
        <v>220</v>
      </c>
      <c r="C157" s="38">
        <v>38528</v>
      </c>
      <c r="D157" s="39">
        <v>8</v>
      </c>
      <c r="E157" s="29"/>
      <c r="F157" s="39">
        <f t="shared" si="8"/>
        <v>2.4384000000000001</v>
      </c>
      <c r="G157" s="39">
        <f t="shared" si="9"/>
        <v>47.155760533388161</v>
      </c>
      <c r="H157" s="29"/>
      <c r="I157" s="31"/>
      <c r="N157" s="39">
        <v>22</v>
      </c>
    </row>
    <row r="158" spans="1:14" x14ac:dyDescent="0.2">
      <c r="A158" s="37">
        <v>3320050604</v>
      </c>
      <c r="B158" s="37" t="s">
        <v>220</v>
      </c>
      <c r="C158" s="38">
        <v>38530</v>
      </c>
      <c r="E158" s="29"/>
      <c r="H158" s="29"/>
      <c r="I158" s="31">
        <v>1.22</v>
      </c>
      <c r="K158" s="45">
        <f t="shared" ref="K158:K199" si="10">(9.81*(LN(I158)))+30.6</f>
        <v>32.550726924290075</v>
      </c>
      <c r="N158" s="39">
        <v>24</v>
      </c>
    </row>
    <row r="159" spans="1:14" x14ac:dyDescent="0.2">
      <c r="A159" s="37">
        <v>3320050701</v>
      </c>
      <c r="B159" s="37" t="s">
        <v>220</v>
      </c>
      <c r="C159" s="38">
        <v>38540</v>
      </c>
      <c r="D159" s="39">
        <v>7.5</v>
      </c>
      <c r="E159" s="29"/>
      <c r="F159" s="39">
        <f t="shared" si="8"/>
        <v>2.286</v>
      </c>
      <c r="G159" s="39">
        <f t="shared" si="9"/>
        <v>48.085760622980558</v>
      </c>
      <c r="H159" s="29"/>
      <c r="I159" s="31"/>
      <c r="N159" s="39">
        <v>23</v>
      </c>
    </row>
    <row r="160" spans="1:14" x14ac:dyDescent="0.2">
      <c r="A160" s="37">
        <v>3320050702</v>
      </c>
      <c r="B160" s="37" t="s">
        <v>220</v>
      </c>
      <c r="C160" s="38">
        <v>38549</v>
      </c>
      <c r="E160" s="29"/>
      <c r="H160" s="29"/>
      <c r="I160" s="31">
        <v>0.92</v>
      </c>
      <c r="K160" s="45">
        <v>0</v>
      </c>
      <c r="N160" s="39">
        <v>27</v>
      </c>
    </row>
    <row r="161" spans="1:16" x14ac:dyDescent="0.2">
      <c r="A161" s="37">
        <v>3320050703</v>
      </c>
      <c r="B161" s="37" t="s">
        <v>220</v>
      </c>
      <c r="C161" s="38">
        <v>38560</v>
      </c>
      <c r="D161" s="39">
        <v>7.5</v>
      </c>
      <c r="E161" s="29"/>
      <c r="F161" s="39">
        <f t="shared" si="8"/>
        <v>2.286</v>
      </c>
      <c r="G161" s="39">
        <f t="shared" si="9"/>
        <v>48.085760622980558</v>
      </c>
      <c r="H161" s="29"/>
      <c r="I161" s="31"/>
      <c r="N161" s="39">
        <v>22</v>
      </c>
    </row>
    <row r="162" spans="1:16" x14ac:dyDescent="0.2">
      <c r="A162" s="37">
        <v>3320050801</v>
      </c>
      <c r="B162" s="37" t="s">
        <v>220</v>
      </c>
      <c r="C162" s="38">
        <v>38567</v>
      </c>
      <c r="E162" s="29"/>
      <c r="H162" s="29"/>
      <c r="I162" s="31">
        <v>0.03</v>
      </c>
      <c r="K162" s="45">
        <f t="shared" si="10"/>
        <v>-3.7993329727090241</v>
      </c>
      <c r="N162" s="39">
        <v>25</v>
      </c>
    </row>
    <row r="163" spans="1:16" x14ac:dyDescent="0.2">
      <c r="A163" s="37">
        <v>3320050802</v>
      </c>
      <c r="B163" s="37" t="s">
        <v>220</v>
      </c>
      <c r="C163" s="38">
        <v>38574</v>
      </c>
      <c r="D163" s="39">
        <v>7.5</v>
      </c>
      <c r="E163" s="29"/>
      <c r="F163" s="39">
        <f t="shared" si="8"/>
        <v>2.286</v>
      </c>
      <c r="G163" s="39">
        <f xml:space="preserve"> 60-(14.41*(LN(F163)))</f>
        <v>48.085760622980558</v>
      </c>
      <c r="H163" s="29"/>
      <c r="I163" s="31"/>
      <c r="N163" s="39">
        <v>23</v>
      </c>
    </row>
    <row r="164" spans="1:16" x14ac:dyDescent="0.2">
      <c r="A164" s="37">
        <v>3320050803</v>
      </c>
      <c r="B164" s="37" t="s">
        <v>220</v>
      </c>
      <c r="C164" s="38">
        <v>38581</v>
      </c>
      <c r="E164" s="29"/>
      <c r="H164" s="29"/>
      <c r="I164" s="31">
        <v>2.4</v>
      </c>
      <c r="K164" s="45">
        <f t="shared" si="10"/>
        <v>39.188348313441757</v>
      </c>
      <c r="N164" s="39">
        <v>23</v>
      </c>
    </row>
    <row r="165" spans="1:16" x14ac:dyDescent="0.2">
      <c r="A165" s="37">
        <v>3320050804</v>
      </c>
      <c r="B165" s="37" t="s">
        <v>220</v>
      </c>
      <c r="C165" s="38">
        <v>38588</v>
      </c>
      <c r="D165" s="39">
        <v>7.5</v>
      </c>
      <c r="E165" s="29"/>
      <c r="F165" s="39">
        <f>D165*0.3048</f>
        <v>2.286</v>
      </c>
      <c r="G165" s="39">
        <f xml:space="preserve"> 60-(14.41*(LN(F165)))</f>
        <v>48.085760622980558</v>
      </c>
      <c r="H165" s="29"/>
      <c r="I165" s="31"/>
      <c r="N165" s="39">
        <v>21</v>
      </c>
    </row>
    <row r="166" spans="1:16" x14ac:dyDescent="0.2">
      <c r="A166" s="37">
        <v>3320050805</v>
      </c>
      <c r="B166" s="37" t="s">
        <v>220</v>
      </c>
      <c r="C166" s="38">
        <v>38595</v>
      </c>
      <c r="E166" s="29"/>
      <c r="H166" s="29"/>
      <c r="I166" s="31">
        <v>3.55</v>
      </c>
      <c r="K166" s="45">
        <f t="shared" si="10"/>
        <v>43.028755990210655</v>
      </c>
      <c r="N166" s="39">
        <v>22</v>
      </c>
    </row>
    <row r="167" spans="1:16" x14ac:dyDescent="0.2">
      <c r="A167" s="37">
        <v>3320050901</v>
      </c>
      <c r="B167" s="37" t="s">
        <v>220</v>
      </c>
      <c r="C167" s="38">
        <v>38602</v>
      </c>
      <c r="D167" s="39">
        <v>6.5</v>
      </c>
      <c r="E167" s="29"/>
      <c r="F167" s="39">
        <f>D167*0.3048</f>
        <v>1.9812000000000001</v>
      </c>
      <c r="G167" s="39">
        <f xml:space="preserve"> 60-(14.41*(LN(F167)))</f>
        <v>50.147843779842667</v>
      </c>
      <c r="H167" s="29"/>
      <c r="I167" s="31"/>
      <c r="N167" s="39">
        <v>22</v>
      </c>
    </row>
    <row r="168" spans="1:16" x14ac:dyDescent="0.2">
      <c r="A168" s="37">
        <v>3320050902</v>
      </c>
      <c r="B168" s="37" t="s">
        <v>220</v>
      </c>
      <c r="C168" s="38">
        <v>38610</v>
      </c>
      <c r="E168" s="39">
        <f>AVERAGE(D155:D166)</f>
        <v>7.75</v>
      </c>
      <c r="H168" s="39">
        <f>AVERAGE(G155:G166)</f>
        <v>47.630160459720621</v>
      </c>
      <c r="I168" s="31">
        <v>3.02</v>
      </c>
      <c r="J168" s="39">
        <f>AVERAGE(I155:I166)</f>
        <v>1.6583333333333332</v>
      </c>
      <c r="K168" s="45">
        <f t="shared" si="10"/>
        <v>41.442569515904296</v>
      </c>
      <c r="L168" s="39">
        <f>AVERAGE(K155:K166)</f>
        <v>18.494749709205575</v>
      </c>
      <c r="M168" s="45">
        <f>AVERAGE(L168,H168)</f>
        <v>33.062455084463096</v>
      </c>
      <c r="N168" s="39">
        <v>21</v>
      </c>
    </row>
    <row r="169" spans="1:16" x14ac:dyDescent="0.2">
      <c r="A169" s="37">
        <v>3320060601</v>
      </c>
      <c r="B169" s="37" t="s">
        <v>220</v>
      </c>
      <c r="C169" s="38">
        <v>38875</v>
      </c>
      <c r="D169" s="39">
        <v>6.5</v>
      </c>
      <c r="F169" s="39">
        <f t="shared" ref="F169:F182" si="11">D169*0.3048</f>
        <v>1.9812000000000001</v>
      </c>
      <c r="G169" s="39">
        <f t="shared" ref="G169:G233" si="12" xml:space="preserve"> 60-(14.41*(LN(F169)))</f>
        <v>50.147843779842667</v>
      </c>
      <c r="I169" s="39">
        <v>2.93</v>
      </c>
      <c r="J169" s="37"/>
      <c r="K169" s="45">
        <f t="shared" si="10"/>
        <v>41.145773769914257</v>
      </c>
      <c r="L169" s="37"/>
      <c r="N169" s="39">
        <v>21</v>
      </c>
      <c r="P169" s="37" t="s">
        <v>508</v>
      </c>
    </row>
    <row r="170" spans="1:16" x14ac:dyDescent="0.2">
      <c r="A170" s="37">
        <v>3320060602</v>
      </c>
      <c r="B170" s="37" t="s">
        <v>220</v>
      </c>
      <c r="C170" s="38">
        <v>38882</v>
      </c>
      <c r="D170" s="39">
        <v>7</v>
      </c>
      <c r="F170" s="39">
        <f t="shared" si="11"/>
        <v>2.1335999999999999</v>
      </c>
      <c r="G170" s="39">
        <f t="shared" si="12"/>
        <v>49.079947901107531</v>
      </c>
      <c r="N170" s="39">
        <v>20</v>
      </c>
      <c r="P170" s="37" t="s">
        <v>509</v>
      </c>
    </row>
    <row r="171" spans="1:16" x14ac:dyDescent="0.2">
      <c r="A171" s="37">
        <v>3320060603</v>
      </c>
      <c r="B171" s="37" t="s">
        <v>220</v>
      </c>
      <c r="C171" s="38">
        <v>38890</v>
      </c>
      <c r="D171" s="39">
        <v>6</v>
      </c>
      <c r="F171" s="39">
        <f t="shared" si="11"/>
        <v>1.8288000000000002</v>
      </c>
      <c r="G171" s="39">
        <f t="shared" si="12"/>
        <v>51.301259197418318</v>
      </c>
      <c r="I171" s="39">
        <v>2.2799999999999998</v>
      </c>
      <c r="J171" s="37"/>
      <c r="K171" s="45">
        <f t="shared" si="10"/>
        <v>38.685161095499893</v>
      </c>
      <c r="L171" s="37"/>
      <c r="N171" s="39">
        <v>21</v>
      </c>
      <c r="P171" s="37" t="s">
        <v>510</v>
      </c>
    </row>
    <row r="172" spans="1:16" x14ac:dyDescent="0.2">
      <c r="A172" s="37">
        <v>3320060604</v>
      </c>
      <c r="B172" s="37" t="s">
        <v>220</v>
      </c>
      <c r="C172" s="38">
        <v>38897</v>
      </c>
      <c r="D172" s="39">
        <v>7</v>
      </c>
      <c r="F172" s="39">
        <f t="shared" si="11"/>
        <v>2.1335999999999999</v>
      </c>
      <c r="G172" s="39">
        <f t="shared" si="12"/>
        <v>49.079947901107531</v>
      </c>
      <c r="N172" s="39">
        <v>21</v>
      </c>
      <c r="P172" s="37" t="s">
        <v>442</v>
      </c>
    </row>
    <row r="173" spans="1:16" x14ac:dyDescent="0.2">
      <c r="A173" s="37">
        <v>3320060701</v>
      </c>
      <c r="B173" s="37" t="s">
        <v>220</v>
      </c>
      <c r="C173" s="38">
        <v>38904</v>
      </c>
      <c r="D173" s="39">
        <v>6.5</v>
      </c>
      <c r="F173" s="39">
        <f t="shared" si="11"/>
        <v>1.9812000000000001</v>
      </c>
      <c r="G173" s="39">
        <f t="shared" si="12"/>
        <v>50.147843779842667</v>
      </c>
      <c r="I173" s="39">
        <v>3.38</v>
      </c>
      <c r="J173" s="37"/>
      <c r="K173" s="45">
        <f t="shared" si="10"/>
        <v>42.547360710145242</v>
      </c>
      <c r="L173" s="37"/>
      <c r="N173" s="39">
        <v>20</v>
      </c>
      <c r="P173" s="37" t="s">
        <v>510</v>
      </c>
    </row>
    <row r="174" spans="1:16" x14ac:dyDescent="0.2">
      <c r="A174" s="37">
        <v>3320060702</v>
      </c>
      <c r="B174" s="37" t="s">
        <v>220</v>
      </c>
      <c r="C174" s="38">
        <v>38911</v>
      </c>
      <c r="D174" s="39">
        <v>6.5</v>
      </c>
      <c r="F174" s="39">
        <f t="shared" si="11"/>
        <v>1.9812000000000001</v>
      </c>
      <c r="G174" s="39">
        <f t="shared" si="12"/>
        <v>50.147843779842667</v>
      </c>
      <c r="N174" s="39">
        <v>24</v>
      </c>
      <c r="P174" s="37" t="s">
        <v>510</v>
      </c>
    </row>
    <row r="175" spans="1:16" x14ac:dyDescent="0.2">
      <c r="A175" s="37">
        <v>3320060703</v>
      </c>
      <c r="B175" s="37" t="s">
        <v>220</v>
      </c>
      <c r="C175" s="38">
        <v>38918</v>
      </c>
      <c r="D175" s="39">
        <v>5.5</v>
      </c>
      <c r="F175" s="39">
        <f t="shared" si="11"/>
        <v>1.6764000000000001</v>
      </c>
      <c r="G175" s="39">
        <f t="shared" si="12"/>
        <v>52.555093139838888</v>
      </c>
      <c r="I175" s="39">
        <v>2.95</v>
      </c>
      <c r="J175" s="37"/>
      <c r="K175" s="45">
        <f t="shared" si="10"/>
        <v>41.212508721150456</v>
      </c>
      <c r="L175" s="37"/>
      <c r="N175" s="39">
        <v>24</v>
      </c>
      <c r="P175" s="37" t="s">
        <v>442</v>
      </c>
    </row>
    <row r="176" spans="1:16" x14ac:dyDescent="0.2">
      <c r="A176" s="37">
        <v>3320060704</v>
      </c>
      <c r="B176" s="37" t="s">
        <v>220</v>
      </c>
      <c r="C176" s="38">
        <v>38925</v>
      </c>
      <c r="D176" s="39">
        <v>6.5</v>
      </c>
      <c r="F176" s="39">
        <f t="shared" si="11"/>
        <v>1.9812000000000001</v>
      </c>
      <c r="G176" s="39">
        <f t="shared" si="12"/>
        <v>50.147843779842667</v>
      </c>
      <c r="N176" s="39">
        <v>24</v>
      </c>
      <c r="P176" s="37" t="s">
        <v>510</v>
      </c>
    </row>
    <row r="177" spans="1:16" x14ac:dyDescent="0.2">
      <c r="A177" s="37">
        <v>3320060801</v>
      </c>
      <c r="B177" s="37" t="s">
        <v>220</v>
      </c>
      <c r="C177" s="38">
        <v>38932</v>
      </c>
      <c r="D177" s="39">
        <v>6.5</v>
      </c>
      <c r="F177" s="39">
        <f t="shared" si="11"/>
        <v>1.9812000000000001</v>
      </c>
      <c r="G177" s="39">
        <f t="shared" si="12"/>
        <v>50.147843779842667</v>
      </c>
      <c r="I177" s="39">
        <v>3.3</v>
      </c>
      <c r="J177" s="37"/>
      <c r="K177" s="45">
        <f t="shared" si="10"/>
        <v>42.312379415714588</v>
      </c>
      <c r="L177" s="37"/>
      <c r="N177" s="39">
        <v>25</v>
      </c>
      <c r="P177" s="37" t="s">
        <v>510</v>
      </c>
    </row>
    <row r="178" spans="1:16" x14ac:dyDescent="0.2">
      <c r="A178" s="37">
        <v>3320060802</v>
      </c>
      <c r="B178" s="37" t="s">
        <v>220</v>
      </c>
      <c r="C178" s="38">
        <v>38939</v>
      </c>
      <c r="D178" s="39">
        <v>6</v>
      </c>
      <c r="F178" s="39">
        <f t="shared" si="11"/>
        <v>1.8288000000000002</v>
      </c>
      <c r="G178" s="39">
        <f t="shared" si="12"/>
        <v>51.301259197418318</v>
      </c>
      <c r="N178" s="39">
        <v>23</v>
      </c>
      <c r="P178" s="37" t="s">
        <v>390</v>
      </c>
    </row>
    <row r="179" spans="1:16" x14ac:dyDescent="0.2">
      <c r="A179" s="37">
        <v>3320060803</v>
      </c>
      <c r="B179" s="37" t="s">
        <v>220</v>
      </c>
      <c r="C179" s="38">
        <v>38946</v>
      </c>
      <c r="D179" s="39">
        <v>6.5</v>
      </c>
      <c r="F179" s="39">
        <f t="shared" si="11"/>
        <v>1.9812000000000001</v>
      </c>
      <c r="G179" s="39">
        <f t="shared" si="12"/>
        <v>50.147843779842667</v>
      </c>
      <c r="I179" s="39">
        <v>2.0499999999999998</v>
      </c>
      <c r="J179" s="37"/>
      <c r="K179" s="45">
        <f t="shared" si="10"/>
        <v>37.642008370804611</v>
      </c>
      <c r="L179" s="37"/>
      <c r="N179" s="39">
        <v>22</v>
      </c>
      <c r="P179" s="37" t="s">
        <v>451</v>
      </c>
    </row>
    <row r="180" spans="1:16" x14ac:dyDescent="0.2">
      <c r="A180" s="37">
        <v>3320060804</v>
      </c>
      <c r="B180" s="37" t="s">
        <v>220</v>
      </c>
      <c r="C180" s="38">
        <v>38953</v>
      </c>
      <c r="D180" s="39">
        <v>6.5</v>
      </c>
      <c r="F180" s="39">
        <f t="shared" si="11"/>
        <v>1.9812000000000001</v>
      </c>
      <c r="G180" s="39">
        <f t="shared" si="12"/>
        <v>50.147843779842667</v>
      </c>
      <c r="N180" s="39">
        <v>21</v>
      </c>
      <c r="P180" s="37" t="s">
        <v>511</v>
      </c>
    </row>
    <row r="181" spans="1:16" x14ac:dyDescent="0.2">
      <c r="A181" s="37">
        <v>3320060805</v>
      </c>
      <c r="B181" s="37" t="s">
        <v>220</v>
      </c>
      <c r="C181" s="38">
        <v>38960</v>
      </c>
      <c r="D181" s="39">
        <v>6.5</v>
      </c>
      <c r="F181" s="39">
        <f t="shared" si="11"/>
        <v>1.9812000000000001</v>
      </c>
      <c r="G181" s="39">
        <f t="shared" si="12"/>
        <v>50.147843779842667</v>
      </c>
      <c r="I181" s="39">
        <v>1.8</v>
      </c>
      <c r="J181" s="37"/>
      <c r="K181" s="45">
        <f t="shared" si="10"/>
        <v>36.366187182689792</v>
      </c>
      <c r="L181" s="37"/>
      <c r="N181" s="39">
        <v>19</v>
      </c>
      <c r="P181" s="37" t="s">
        <v>390</v>
      </c>
    </row>
    <row r="182" spans="1:16" x14ac:dyDescent="0.2">
      <c r="A182" s="37">
        <v>3320060901</v>
      </c>
      <c r="B182" s="37" t="s">
        <v>220</v>
      </c>
      <c r="C182" s="38">
        <v>38967</v>
      </c>
      <c r="D182" s="39">
        <v>6</v>
      </c>
      <c r="F182" s="39">
        <f t="shared" si="11"/>
        <v>1.8288000000000002</v>
      </c>
      <c r="G182" s="39">
        <f t="shared" si="12"/>
        <v>51.301259197418318</v>
      </c>
      <c r="N182" s="39">
        <v>20</v>
      </c>
      <c r="P182" s="37" t="s">
        <v>391</v>
      </c>
    </row>
    <row r="183" spans="1:16" x14ac:dyDescent="0.2">
      <c r="A183" s="37">
        <v>3320060902</v>
      </c>
      <c r="B183" s="37" t="s">
        <v>220</v>
      </c>
      <c r="C183" s="38">
        <v>38974</v>
      </c>
      <c r="D183" s="39">
        <v>6</v>
      </c>
      <c r="E183" s="39">
        <f>AVERAGE(D169:D181)</f>
        <v>6.4230769230769234</v>
      </c>
      <c r="F183" s="39">
        <f t="shared" ref="F183:F233" si="13">D183*0.3048</f>
        <v>1.8288000000000002</v>
      </c>
      <c r="G183" s="39">
        <f t="shared" si="12"/>
        <v>51.301259197418318</v>
      </c>
      <c r="H183" s="39">
        <f>AVERAGE(G169:G181)</f>
        <v>50.346173659663997</v>
      </c>
      <c r="I183" s="39">
        <v>2.1</v>
      </c>
      <c r="J183" s="39">
        <f>AVERAGE(I169:I181)</f>
        <v>2.6700000000000004</v>
      </c>
      <c r="K183" s="45">
        <f t="shared" si="10"/>
        <v>37.878405351795195</v>
      </c>
      <c r="L183" s="39">
        <f>AVERAGE(K169:K181)</f>
        <v>39.987339895131257</v>
      </c>
      <c r="M183" s="45">
        <f>AVERAGE(L183,H183)</f>
        <v>45.166756777397623</v>
      </c>
      <c r="N183" s="39">
        <v>17</v>
      </c>
      <c r="P183" s="37" t="s">
        <v>403</v>
      </c>
    </row>
    <row r="184" spans="1:16" x14ac:dyDescent="0.2">
      <c r="A184" s="37">
        <v>3320070601</v>
      </c>
      <c r="B184" s="37" t="s">
        <v>220</v>
      </c>
      <c r="C184" s="38">
        <v>39241</v>
      </c>
      <c r="D184" s="39">
        <v>6.5</v>
      </c>
      <c r="F184" s="39">
        <f t="shared" si="13"/>
        <v>1.9812000000000001</v>
      </c>
      <c r="G184" s="39">
        <f t="shared" si="12"/>
        <v>50.147843779842667</v>
      </c>
      <c r="I184" s="45">
        <v>3.33</v>
      </c>
      <c r="K184" s="45">
        <f t="shared" si="10"/>
        <v>42.40115830216498</v>
      </c>
      <c r="N184" s="39">
        <v>19</v>
      </c>
      <c r="P184" s="37" t="s">
        <v>429</v>
      </c>
    </row>
    <row r="185" spans="1:16" x14ac:dyDescent="0.2">
      <c r="A185" s="37">
        <v>3320070602</v>
      </c>
      <c r="B185" s="37" t="s">
        <v>220</v>
      </c>
      <c r="C185" s="38">
        <v>39248</v>
      </c>
      <c r="D185" s="39">
        <v>6</v>
      </c>
      <c r="F185" s="39">
        <f t="shared" si="13"/>
        <v>1.8288000000000002</v>
      </c>
      <c r="G185" s="39">
        <f t="shared" si="12"/>
        <v>51.301259197418318</v>
      </c>
      <c r="N185" s="39">
        <v>20.100000000000001</v>
      </c>
      <c r="P185" s="37" t="s">
        <v>390</v>
      </c>
    </row>
    <row r="186" spans="1:16" x14ac:dyDescent="0.2">
      <c r="A186" s="37">
        <v>3320070603</v>
      </c>
      <c r="B186" s="37" t="s">
        <v>220</v>
      </c>
      <c r="C186" s="38">
        <v>39253</v>
      </c>
      <c r="D186" s="39">
        <v>6</v>
      </c>
      <c r="F186" s="39">
        <f t="shared" si="13"/>
        <v>1.8288000000000002</v>
      </c>
      <c r="G186" s="39">
        <f t="shared" si="12"/>
        <v>51.301259197418318</v>
      </c>
      <c r="I186" s="45">
        <v>0.18</v>
      </c>
      <c r="K186" s="45">
        <f t="shared" si="10"/>
        <v>13.777827420418202</v>
      </c>
      <c r="N186" s="39">
        <v>20.8</v>
      </c>
      <c r="P186" s="37" t="s">
        <v>442</v>
      </c>
    </row>
    <row r="187" spans="1:16" x14ac:dyDescent="0.2">
      <c r="A187" s="37">
        <v>3320070604</v>
      </c>
      <c r="B187" s="37" t="s">
        <v>220</v>
      </c>
      <c r="C187" s="38">
        <v>39260</v>
      </c>
      <c r="D187" s="39">
        <v>7</v>
      </c>
      <c r="F187" s="39">
        <f t="shared" si="13"/>
        <v>2.1335999999999999</v>
      </c>
      <c r="G187" s="39">
        <f t="shared" si="12"/>
        <v>49.079947901107531</v>
      </c>
      <c r="N187" s="39">
        <v>23</v>
      </c>
      <c r="P187" s="37" t="s">
        <v>550</v>
      </c>
    </row>
    <row r="188" spans="1:16" x14ac:dyDescent="0.2">
      <c r="A188" s="37">
        <v>3320070701</v>
      </c>
      <c r="B188" s="37" t="s">
        <v>220</v>
      </c>
      <c r="C188" s="38">
        <v>39267</v>
      </c>
      <c r="D188" s="39">
        <v>7</v>
      </c>
      <c r="F188" s="39">
        <f t="shared" si="13"/>
        <v>2.1335999999999999</v>
      </c>
      <c r="G188" s="39">
        <f t="shared" si="12"/>
        <v>49.079947901107531</v>
      </c>
      <c r="I188" s="45">
        <v>1.03</v>
      </c>
      <c r="K188" s="45">
        <f t="shared" si="10"/>
        <v>30.889971849989553</v>
      </c>
      <c r="N188" s="39">
        <v>21</v>
      </c>
      <c r="P188" s="37" t="s">
        <v>769</v>
      </c>
    </row>
    <row r="189" spans="1:16" x14ac:dyDescent="0.2">
      <c r="A189" s="37">
        <v>3320070702</v>
      </c>
      <c r="B189" s="37" t="s">
        <v>220</v>
      </c>
      <c r="C189" s="38">
        <v>39274</v>
      </c>
      <c r="D189" s="39">
        <v>6.5</v>
      </c>
      <c r="F189" s="39">
        <f t="shared" si="13"/>
        <v>1.9812000000000001</v>
      </c>
      <c r="G189" s="39">
        <f t="shared" si="12"/>
        <v>50.147843779842667</v>
      </c>
      <c r="N189" s="39">
        <v>21</v>
      </c>
      <c r="P189" s="37" t="s">
        <v>770</v>
      </c>
    </row>
    <row r="190" spans="1:16" x14ac:dyDescent="0.2">
      <c r="A190" s="37">
        <v>3320070703</v>
      </c>
      <c r="B190" s="37" t="s">
        <v>220</v>
      </c>
      <c r="C190" s="38">
        <v>39280</v>
      </c>
      <c r="D190" s="39">
        <v>7.5</v>
      </c>
      <c r="F190" s="39">
        <f t="shared" si="13"/>
        <v>2.286</v>
      </c>
      <c r="G190" s="39">
        <f t="shared" si="12"/>
        <v>48.085760622980558</v>
      </c>
      <c r="I190" s="45">
        <v>1.1299999999999999</v>
      </c>
      <c r="K190" s="45">
        <f t="shared" si="10"/>
        <v>31.798954977024884</v>
      </c>
      <c r="N190" s="39">
        <v>21</v>
      </c>
      <c r="P190" s="37" t="s">
        <v>771</v>
      </c>
    </row>
    <row r="191" spans="1:16" x14ac:dyDescent="0.2">
      <c r="A191" s="37">
        <v>3320070704</v>
      </c>
      <c r="B191" s="37" t="s">
        <v>220</v>
      </c>
      <c r="C191" s="38">
        <v>39288</v>
      </c>
      <c r="D191" s="39">
        <v>8.5</v>
      </c>
      <c r="F191" s="39">
        <f t="shared" si="13"/>
        <v>2.5908000000000002</v>
      </c>
      <c r="G191" s="39">
        <f t="shared" si="12"/>
        <v>46.28215973301333</v>
      </c>
      <c r="N191" s="39">
        <v>23</v>
      </c>
      <c r="P191" s="37" t="s">
        <v>390</v>
      </c>
    </row>
    <row r="192" spans="1:16" x14ac:dyDescent="0.2">
      <c r="A192" s="37">
        <v>3320070801</v>
      </c>
      <c r="B192" s="37" t="s">
        <v>220</v>
      </c>
      <c r="C192" s="38">
        <v>39297</v>
      </c>
      <c r="D192" s="39">
        <v>8</v>
      </c>
      <c r="F192" s="39">
        <f t="shared" si="13"/>
        <v>2.4384000000000001</v>
      </c>
      <c r="G192" s="39">
        <f t="shared" si="12"/>
        <v>47.155760533388161</v>
      </c>
      <c r="I192" s="45">
        <v>1.18</v>
      </c>
      <c r="K192" s="45">
        <f t="shared" si="10"/>
        <v>32.223696641464997</v>
      </c>
      <c r="N192" s="39">
        <v>25</v>
      </c>
      <c r="P192" s="37" t="s">
        <v>772</v>
      </c>
    </row>
    <row r="193" spans="1:20" x14ac:dyDescent="0.2">
      <c r="A193" s="37">
        <v>3320070802</v>
      </c>
      <c r="B193" s="37" t="s">
        <v>220</v>
      </c>
      <c r="C193" s="38">
        <v>39303</v>
      </c>
      <c r="D193" s="39">
        <v>7.5</v>
      </c>
      <c r="F193" s="39">
        <f t="shared" si="13"/>
        <v>2.286</v>
      </c>
      <c r="G193" s="39">
        <f t="shared" si="12"/>
        <v>48.085760622980558</v>
      </c>
      <c r="N193" s="39">
        <v>24</v>
      </c>
      <c r="P193" s="37" t="s">
        <v>773</v>
      </c>
    </row>
    <row r="194" spans="1:20" x14ac:dyDescent="0.2">
      <c r="A194" s="37">
        <v>3320070803</v>
      </c>
      <c r="B194" s="37" t="s">
        <v>220</v>
      </c>
      <c r="C194" s="38">
        <v>39309</v>
      </c>
      <c r="D194" s="39">
        <v>7.5</v>
      </c>
      <c r="F194" s="39">
        <f t="shared" si="13"/>
        <v>2.286</v>
      </c>
      <c r="G194" s="39">
        <f t="shared" si="12"/>
        <v>48.085760622980558</v>
      </c>
      <c r="I194" s="45">
        <v>1.85</v>
      </c>
      <c r="K194" s="45">
        <f t="shared" si="10"/>
        <v>36.634971119475196</v>
      </c>
      <c r="N194" s="39">
        <v>23</v>
      </c>
      <c r="P194" s="37" t="s">
        <v>388</v>
      </c>
    </row>
    <row r="195" spans="1:20" x14ac:dyDescent="0.2">
      <c r="A195" s="37">
        <v>3320070804</v>
      </c>
      <c r="B195" s="37" t="s">
        <v>220</v>
      </c>
      <c r="C195" s="38">
        <v>39316</v>
      </c>
      <c r="D195" s="39">
        <v>7.5</v>
      </c>
      <c r="F195" s="39">
        <f t="shared" si="13"/>
        <v>2.286</v>
      </c>
      <c r="G195" s="39">
        <f t="shared" si="12"/>
        <v>48.085760622980558</v>
      </c>
      <c r="N195" s="39">
        <v>22</v>
      </c>
      <c r="P195" s="37" t="s">
        <v>391</v>
      </c>
    </row>
    <row r="196" spans="1:20" x14ac:dyDescent="0.2">
      <c r="A196" s="37">
        <v>3320070805</v>
      </c>
      <c r="B196" s="37" t="s">
        <v>220</v>
      </c>
      <c r="C196" s="38">
        <v>39324</v>
      </c>
      <c r="D196" s="39">
        <v>8</v>
      </c>
      <c r="E196" s="39">
        <f>AVERAGE(D184:D196)</f>
        <v>7.1923076923076925</v>
      </c>
      <c r="F196" s="39">
        <f t="shared" si="13"/>
        <v>2.4384000000000001</v>
      </c>
      <c r="G196" s="39">
        <f t="shared" si="12"/>
        <v>47.155760533388161</v>
      </c>
      <c r="H196" s="39">
        <f>AVERAGE(G184:G196)</f>
        <v>48.768832696034529</v>
      </c>
      <c r="I196" s="45">
        <v>1.4</v>
      </c>
      <c r="J196" s="39">
        <f>AVERAGE(I184:I196)</f>
        <v>1.4428571428571428</v>
      </c>
      <c r="K196" s="45">
        <f t="shared" si="10"/>
        <v>33.9007926412541</v>
      </c>
      <c r="L196" s="39">
        <f>AVERAGE(K184:K196)</f>
        <v>31.661053278827417</v>
      </c>
      <c r="M196" s="45">
        <f>AVERAGE(L196,H196)</f>
        <v>40.214942987430973</v>
      </c>
      <c r="N196" s="39">
        <v>22</v>
      </c>
      <c r="P196" s="37" t="s">
        <v>774</v>
      </c>
    </row>
    <row r="197" spans="1:20" x14ac:dyDescent="0.2">
      <c r="A197" s="37">
        <v>3320080601</v>
      </c>
      <c r="B197" s="37" t="s">
        <v>220</v>
      </c>
      <c r="C197" s="38">
        <v>39604</v>
      </c>
      <c r="D197" s="39">
        <v>5.5</v>
      </c>
      <c r="F197" s="39">
        <f t="shared" si="13"/>
        <v>1.6764000000000001</v>
      </c>
      <c r="G197" s="39">
        <f t="shared" si="12"/>
        <v>52.555093139838888</v>
      </c>
      <c r="I197" s="39">
        <v>3</v>
      </c>
      <c r="J197" s="37"/>
      <c r="K197" s="45">
        <f t="shared" si="10"/>
        <v>41.377386551834157</v>
      </c>
      <c r="L197" s="37"/>
      <c r="N197" s="39">
        <v>18</v>
      </c>
      <c r="P197" s="37" t="s">
        <v>978</v>
      </c>
    </row>
    <row r="198" spans="1:20" x14ac:dyDescent="0.2">
      <c r="A198" s="37">
        <v>3320080602</v>
      </c>
      <c r="B198" s="37" t="s">
        <v>220</v>
      </c>
      <c r="C198" s="38">
        <v>39612</v>
      </c>
      <c r="D198" s="39">
        <v>5</v>
      </c>
      <c r="F198" s="39">
        <f t="shared" si="13"/>
        <v>1.524</v>
      </c>
      <c r="G198" s="39">
        <f t="shared" si="12"/>
        <v>53.928512830819209</v>
      </c>
      <c r="N198" s="39">
        <v>20</v>
      </c>
      <c r="P198" s="37" t="s">
        <v>429</v>
      </c>
    </row>
    <row r="199" spans="1:20" x14ac:dyDescent="0.2">
      <c r="A199" s="37">
        <v>3320080603</v>
      </c>
      <c r="B199" s="37" t="s">
        <v>220</v>
      </c>
      <c r="C199" s="38">
        <v>39619</v>
      </c>
      <c r="D199" s="39">
        <v>5.5</v>
      </c>
      <c r="F199" s="39">
        <f t="shared" si="13"/>
        <v>1.6764000000000001</v>
      </c>
      <c r="G199" s="39">
        <f t="shared" si="12"/>
        <v>52.555093139838888</v>
      </c>
      <c r="I199" s="39">
        <v>2.54</v>
      </c>
      <c r="J199" s="37"/>
      <c r="K199" s="45">
        <f t="shared" si="10"/>
        <v>39.744529634908673</v>
      </c>
      <c r="L199" s="37"/>
      <c r="N199" s="39">
        <v>19</v>
      </c>
      <c r="P199" s="37" t="s">
        <v>979</v>
      </c>
    </row>
    <row r="200" spans="1:20" x14ac:dyDescent="0.2">
      <c r="A200" s="37">
        <v>3320080604</v>
      </c>
      <c r="B200" s="37" t="s">
        <v>220</v>
      </c>
      <c r="C200" s="38">
        <v>39624</v>
      </c>
      <c r="D200" s="39">
        <v>6</v>
      </c>
      <c r="F200" s="39">
        <f t="shared" si="13"/>
        <v>1.8288000000000002</v>
      </c>
      <c r="G200" s="39">
        <f t="shared" si="12"/>
        <v>51.301259197418318</v>
      </c>
      <c r="N200" s="39">
        <v>21</v>
      </c>
      <c r="P200" s="37" t="s">
        <v>644</v>
      </c>
    </row>
    <row r="201" spans="1:20" x14ac:dyDescent="0.2">
      <c r="A201" s="37">
        <v>3320080701</v>
      </c>
      <c r="B201" s="37" t="s">
        <v>220</v>
      </c>
      <c r="C201" s="38">
        <v>39632</v>
      </c>
      <c r="D201" s="39">
        <v>5.5</v>
      </c>
      <c r="F201" s="39">
        <f t="shared" si="13"/>
        <v>1.6764000000000001</v>
      </c>
      <c r="G201" s="39">
        <f t="shared" si="12"/>
        <v>52.555093139838888</v>
      </c>
      <c r="N201" s="39">
        <v>21</v>
      </c>
      <c r="P201" s="37" t="s">
        <v>391</v>
      </c>
    </row>
    <row r="202" spans="1:20" x14ac:dyDescent="0.2">
      <c r="A202" s="37">
        <v>3320080702</v>
      </c>
      <c r="B202" s="37" t="s">
        <v>220</v>
      </c>
      <c r="C202" s="38">
        <v>39638</v>
      </c>
      <c r="D202" s="39">
        <v>5.5</v>
      </c>
      <c r="F202" s="39">
        <f t="shared" si="13"/>
        <v>1.6764000000000001</v>
      </c>
      <c r="G202" s="39">
        <f t="shared" si="12"/>
        <v>52.555093139838888</v>
      </c>
      <c r="I202" s="39">
        <v>2.69</v>
      </c>
      <c r="J202" s="37"/>
      <c r="K202" s="45">
        <f>(9.81*(LN(I202)))+30.6</f>
        <v>40.307399109350868</v>
      </c>
      <c r="L202" s="37"/>
      <c r="N202" s="39">
        <v>21</v>
      </c>
      <c r="P202" s="37" t="s">
        <v>442</v>
      </c>
    </row>
    <row r="203" spans="1:20" x14ac:dyDescent="0.2">
      <c r="A203" s="37">
        <v>3320080703</v>
      </c>
      <c r="B203" s="37" t="s">
        <v>220</v>
      </c>
      <c r="C203" s="38">
        <v>39645</v>
      </c>
      <c r="D203" s="39">
        <v>5.5</v>
      </c>
      <c r="F203" s="39">
        <f t="shared" si="13"/>
        <v>1.6764000000000001</v>
      </c>
      <c r="G203" s="39">
        <f t="shared" si="12"/>
        <v>52.555093139838888</v>
      </c>
      <c r="I203" s="39">
        <v>1.55</v>
      </c>
      <c r="J203" s="37"/>
      <c r="K203" s="45">
        <f>(9.81*(LN(I203)))+30.6</f>
        <v>34.899280872434638</v>
      </c>
      <c r="L203" s="37"/>
      <c r="N203" s="39">
        <v>22</v>
      </c>
      <c r="P203" s="37" t="s">
        <v>774</v>
      </c>
    </row>
    <row r="204" spans="1:20" x14ac:dyDescent="0.2">
      <c r="A204" s="37">
        <v>3320080704</v>
      </c>
      <c r="B204" s="37" t="s">
        <v>220</v>
      </c>
      <c r="C204" s="38">
        <v>39652</v>
      </c>
      <c r="D204" s="39">
        <v>6</v>
      </c>
      <c r="F204" s="39">
        <f t="shared" si="13"/>
        <v>1.8288000000000002</v>
      </c>
      <c r="G204" s="39">
        <f t="shared" si="12"/>
        <v>51.301259197418318</v>
      </c>
      <c r="N204" s="39">
        <v>22</v>
      </c>
      <c r="P204" s="37" t="s">
        <v>774</v>
      </c>
    </row>
    <row r="205" spans="1:20" x14ac:dyDescent="0.2">
      <c r="A205" s="37">
        <v>3320080705</v>
      </c>
      <c r="B205" s="37" t="s">
        <v>220</v>
      </c>
      <c r="C205" s="38">
        <v>39660</v>
      </c>
      <c r="D205" s="39">
        <v>6.5</v>
      </c>
      <c r="F205" s="39">
        <f t="shared" si="13"/>
        <v>1.9812000000000001</v>
      </c>
      <c r="G205" s="39">
        <f t="shared" si="12"/>
        <v>50.147843779842667</v>
      </c>
      <c r="I205" s="39">
        <v>2.2200000000000002</v>
      </c>
      <c r="J205" s="37"/>
      <c r="K205" s="45">
        <f>(9.81*(LN(I205)))+30.6</f>
        <v>38.423545591623885</v>
      </c>
      <c r="L205" s="37"/>
      <c r="N205" s="39">
        <v>23</v>
      </c>
      <c r="P205" s="37" t="s">
        <v>403</v>
      </c>
    </row>
    <row r="206" spans="1:20" x14ac:dyDescent="0.2">
      <c r="A206" s="37">
        <v>3320080801</v>
      </c>
      <c r="B206" s="37" t="s">
        <v>220</v>
      </c>
      <c r="C206" s="38">
        <v>39666</v>
      </c>
      <c r="D206" s="39">
        <v>6.5</v>
      </c>
      <c r="F206" s="39">
        <f t="shared" si="13"/>
        <v>1.9812000000000001</v>
      </c>
      <c r="G206" s="39">
        <f t="shared" si="12"/>
        <v>50.147843779842667</v>
      </c>
      <c r="N206" s="39">
        <v>25</v>
      </c>
      <c r="P206" s="37" t="s">
        <v>980</v>
      </c>
    </row>
    <row r="207" spans="1:20" x14ac:dyDescent="0.2">
      <c r="A207" s="37">
        <v>3320080802</v>
      </c>
      <c r="B207" s="37" t="s">
        <v>220</v>
      </c>
      <c r="C207" s="38">
        <v>39674</v>
      </c>
      <c r="D207" s="39">
        <v>7</v>
      </c>
      <c r="F207" s="39">
        <f t="shared" si="13"/>
        <v>2.1335999999999999</v>
      </c>
      <c r="G207" s="39">
        <f t="shared" si="12"/>
        <v>49.079947901107531</v>
      </c>
      <c r="I207" s="39">
        <v>3.3</v>
      </c>
      <c r="J207" s="37"/>
      <c r="K207" s="45">
        <f>(9.81*(LN(I207)))+30.6</f>
        <v>42.312379415714588</v>
      </c>
      <c r="L207" s="37"/>
      <c r="N207" s="39">
        <v>21</v>
      </c>
      <c r="P207" s="37" t="s">
        <v>981</v>
      </c>
    </row>
    <row r="208" spans="1:20" x14ac:dyDescent="0.2">
      <c r="A208" s="37">
        <v>3320080803</v>
      </c>
      <c r="B208" s="37" t="s">
        <v>220</v>
      </c>
      <c r="C208" s="38">
        <v>39681</v>
      </c>
      <c r="D208" s="39">
        <v>8</v>
      </c>
      <c r="F208" s="39">
        <f t="shared" si="13"/>
        <v>2.4384000000000001</v>
      </c>
      <c r="G208" s="39">
        <f t="shared" si="12"/>
        <v>47.155760533388161</v>
      </c>
      <c r="N208" s="39">
        <v>20</v>
      </c>
      <c r="P208" s="37" t="s">
        <v>510</v>
      </c>
      <c r="Q208" s="39">
        <v>57.5</v>
      </c>
      <c r="R208" s="37">
        <f>(Q208-32)*(5/9)</f>
        <v>14.166666666666668</v>
      </c>
      <c r="S208" s="37">
        <v>64</v>
      </c>
      <c r="T208" s="37">
        <f t="shared" ref="T208:T221" si="14">(S208-32)*(5/9)</f>
        <v>17.777777777777779</v>
      </c>
    </row>
    <row r="209" spans="1:20" x14ac:dyDescent="0.2">
      <c r="A209" s="37">
        <v>3320080804</v>
      </c>
      <c r="B209" s="37" t="s">
        <v>220</v>
      </c>
      <c r="C209" s="38">
        <v>39688</v>
      </c>
      <c r="D209" s="39">
        <v>11</v>
      </c>
      <c r="E209" s="39">
        <f>AVERAGE(D197:D209)</f>
        <v>6.4230769230769234</v>
      </c>
      <c r="F209" s="39">
        <f t="shared" si="13"/>
        <v>3.3528000000000002</v>
      </c>
      <c r="G209" s="39">
        <f t="shared" si="12"/>
        <v>42.566842267970074</v>
      </c>
      <c r="H209" s="39">
        <f>AVERAGE(G197:G209)</f>
        <v>50.646518091307797</v>
      </c>
      <c r="I209" s="39">
        <v>1.21</v>
      </c>
      <c r="J209" s="39">
        <f>AVERAGE(I197:I209)</f>
        <v>2.358571428571429</v>
      </c>
      <c r="K209" s="45">
        <f>(9.81*(LN(I209)))+30.6</f>
        <v>32.469985727760857</v>
      </c>
      <c r="L209" s="39">
        <f>AVERAGE(K197:K209)</f>
        <v>38.504929557661093</v>
      </c>
      <c r="M209" s="45">
        <f>AVERAGE(L209,H209)</f>
        <v>44.575723824484442</v>
      </c>
      <c r="N209" s="39">
        <v>20</v>
      </c>
      <c r="P209" s="37" t="s">
        <v>774</v>
      </c>
      <c r="Q209" s="39"/>
      <c r="S209" s="37">
        <v>70</v>
      </c>
      <c r="T209" s="37">
        <f t="shared" si="14"/>
        <v>21.111111111111111</v>
      </c>
    </row>
    <row r="210" spans="1:20" x14ac:dyDescent="0.2">
      <c r="A210" s="37">
        <v>3320090601</v>
      </c>
      <c r="B210" s="37" t="s">
        <v>220</v>
      </c>
      <c r="C210" s="38">
        <v>39973</v>
      </c>
      <c r="D210" s="39">
        <v>9</v>
      </c>
      <c r="F210" s="39">
        <f t="shared" si="13"/>
        <v>2.7432000000000003</v>
      </c>
      <c r="G210" s="39">
        <f t="shared" si="12"/>
        <v>45.458506989579675</v>
      </c>
      <c r="I210" s="39">
        <v>0.98</v>
      </c>
      <c r="J210" s="39"/>
      <c r="K210" s="45">
        <f>(9.81*(LN(I210)))+30.6</f>
        <v>30.401811441215134</v>
      </c>
      <c r="L210" s="39"/>
      <c r="N210" s="39">
        <v>14.166666666666668</v>
      </c>
      <c r="O210" s="39">
        <v>17.777777777777779</v>
      </c>
      <c r="P210" s="37" t="s">
        <v>391</v>
      </c>
      <c r="Q210" s="39">
        <v>78</v>
      </c>
      <c r="R210" s="37">
        <f>(Q210-32)*(5/9)</f>
        <v>25.555555555555557</v>
      </c>
      <c r="S210" s="37">
        <v>73</v>
      </c>
      <c r="T210" s="37">
        <f t="shared" si="14"/>
        <v>22.777777777777779</v>
      </c>
    </row>
    <row r="211" spans="1:20" x14ac:dyDescent="0.2">
      <c r="A211" s="37">
        <v>3320090602</v>
      </c>
      <c r="B211" s="37" t="s">
        <v>220</v>
      </c>
      <c r="C211" s="38">
        <v>39982</v>
      </c>
      <c r="D211" s="39">
        <v>9</v>
      </c>
      <c r="F211" s="39">
        <f t="shared" si="13"/>
        <v>2.7432000000000003</v>
      </c>
      <c r="G211" s="39">
        <f t="shared" si="12"/>
        <v>45.458506989579675</v>
      </c>
      <c r="I211" s="39">
        <v>1.02</v>
      </c>
      <c r="J211" s="39"/>
      <c r="K211" s="45">
        <f>(9.81*(LN(I211)))+30.6</f>
        <v>30.794263773775526</v>
      </c>
      <c r="L211" s="39"/>
      <c r="O211" s="39">
        <v>21.111111111111111</v>
      </c>
      <c r="P211" s="37" t="s">
        <v>391</v>
      </c>
      <c r="Q211" s="39">
        <v>68</v>
      </c>
      <c r="R211" s="37">
        <f>(Q211-32)*(5/9)</f>
        <v>20</v>
      </c>
      <c r="S211" s="37">
        <v>73</v>
      </c>
      <c r="T211" s="37">
        <f t="shared" si="14"/>
        <v>22.777777777777779</v>
      </c>
    </row>
    <row r="212" spans="1:20" x14ac:dyDescent="0.2">
      <c r="A212" s="37">
        <v>3320090603</v>
      </c>
      <c r="B212" s="37" t="s">
        <v>220</v>
      </c>
      <c r="C212" s="38">
        <v>39990</v>
      </c>
      <c r="D212" s="39">
        <v>10</v>
      </c>
      <c r="F212" s="39">
        <f t="shared" si="13"/>
        <v>3.048</v>
      </c>
      <c r="G212" s="39">
        <f t="shared" si="12"/>
        <v>43.940261958950401</v>
      </c>
      <c r="I212" s="39">
        <v>0.05</v>
      </c>
      <c r="J212" s="39"/>
      <c r="K212" s="45">
        <f>(9.81*(LN(I212)))+30.6</f>
        <v>1.2118663964353509</v>
      </c>
      <c r="L212" s="39"/>
      <c r="N212" s="39">
        <v>25.555555555555557</v>
      </c>
      <c r="O212" s="39">
        <v>22.777777777777779</v>
      </c>
      <c r="P212" s="37" t="s">
        <v>390</v>
      </c>
      <c r="Q212" s="39"/>
      <c r="S212" s="37">
        <v>70</v>
      </c>
      <c r="T212" s="37">
        <f t="shared" si="14"/>
        <v>21.111111111111111</v>
      </c>
    </row>
    <row r="213" spans="1:20" x14ac:dyDescent="0.2">
      <c r="A213" s="37">
        <v>3320090701</v>
      </c>
      <c r="B213" s="37" t="s">
        <v>220</v>
      </c>
      <c r="C213" s="38">
        <v>40003</v>
      </c>
      <c r="D213" s="39">
        <v>8</v>
      </c>
      <c r="F213" s="39">
        <f t="shared" si="13"/>
        <v>2.4384000000000001</v>
      </c>
      <c r="G213" s="39">
        <f t="shared" si="12"/>
        <v>47.155760533388161</v>
      </c>
      <c r="I213" s="39">
        <v>7.0000000000000007E-2</v>
      </c>
      <c r="J213" s="39"/>
      <c r="K213" s="45">
        <f>(9.81*(LN(I213)))+30.6</f>
        <v>4.5126590376894491</v>
      </c>
      <c r="L213" s="39"/>
      <c r="N213" s="39">
        <v>20</v>
      </c>
      <c r="O213" s="39">
        <v>22.777777777777779</v>
      </c>
      <c r="P213" s="37" t="s">
        <v>390</v>
      </c>
      <c r="Q213" s="39">
        <v>66</v>
      </c>
      <c r="R213" s="37">
        <f t="shared" ref="R213:R221" si="15">(Q213-32)*(5/9)</f>
        <v>18.888888888888889</v>
      </c>
      <c r="S213" s="37">
        <v>70</v>
      </c>
      <c r="T213" s="37">
        <f t="shared" si="14"/>
        <v>21.111111111111111</v>
      </c>
    </row>
    <row r="214" spans="1:20" x14ac:dyDescent="0.2">
      <c r="A214" s="37">
        <v>3320090702</v>
      </c>
      <c r="B214" s="37" t="s">
        <v>220</v>
      </c>
      <c r="C214" s="38">
        <v>40009</v>
      </c>
      <c r="D214" s="39">
        <v>9</v>
      </c>
      <c r="F214" s="39">
        <f t="shared" si="13"/>
        <v>2.7432000000000003</v>
      </c>
      <c r="G214" s="39">
        <f t="shared" si="12"/>
        <v>45.458506989579675</v>
      </c>
      <c r="I214" s="39"/>
      <c r="J214" s="39"/>
      <c r="L214" s="39"/>
      <c r="O214" s="39">
        <v>21.111111111111111</v>
      </c>
      <c r="P214" s="37" t="s">
        <v>451</v>
      </c>
      <c r="Q214" s="39">
        <v>70.5</v>
      </c>
      <c r="R214" s="37">
        <f t="shared" si="15"/>
        <v>21.388888888888889</v>
      </c>
      <c r="S214" s="37">
        <v>67</v>
      </c>
      <c r="T214" s="37">
        <f t="shared" si="14"/>
        <v>19.444444444444446</v>
      </c>
    </row>
    <row r="215" spans="1:20" x14ac:dyDescent="0.2">
      <c r="A215" s="37">
        <v>3320090703</v>
      </c>
      <c r="B215" s="37" t="s">
        <v>220</v>
      </c>
      <c r="C215" s="38">
        <v>40014</v>
      </c>
      <c r="D215" s="39">
        <v>10</v>
      </c>
      <c r="F215" s="39">
        <f t="shared" si="13"/>
        <v>3.048</v>
      </c>
      <c r="G215" s="39">
        <f t="shared" si="12"/>
        <v>43.940261958950401</v>
      </c>
      <c r="I215" s="39">
        <v>1.72</v>
      </c>
      <c r="J215" s="39"/>
      <c r="K215" s="45">
        <f>(9.81*(LN(I215)))+30.6</f>
        <v>35.920201292996801</v>
      </c>
      <c r="L215" s="39"/>
      <c r="N215" s="39">
        <v>18.888888888888889</v>
      </c>
      <c r="O215" s="39">
        <v>21.111111111111111</v>
      </c>
      <c r="P215" s="37" t="s">
        <v>391</v>
      </c>
      <c r="Q215" s="39">
        <v>65.5</v>
      </c>
      <c r="R215" s="37">
        <f t="shared" si="15"/>
        <v>18.611111111111111</v>
      </c>
      <c r="S215" s="37">
        <v>65</v>
      </c>
      <c r="T215" s="37">
        <f t="shared" si="14"/>
        <v>18.333333333333336</v>
      </c>
    </row>
    <row r="216" spans="1:20" x14ac:dyDescent="0.2">
      <c r="A216" s="37">
        <v>3320090704</v>
      </c>
      <c r="B216" s="37" t="s">
        <v>220</v>
      </c>
      <c r="C216" s="38">
        <v>40022</v>
      </c>
      <c r="D216" s="39">
        <v>9</v>
      </c>
      <c r="F216" s="39">
        <f t="shared" si="13"/>
        <v>2.7432000000000003</v>
      </c>
      <c r="G216" s="39">
        <f t="shared" si="12"/>
        <v>45.458506989579675</v>
      </c>
      <c r="I216" s="45">
        <v>1.96</v>
      </c>
      <c r="J216" s="39"/>
      <c r="K216" s="45">
        <f>(9.81*(LN(I216)))+30.6</f>
        <v>37.201585282508198</v>
      </c>
      <c r="L216" s="39"/>
      <c r="N216" s="39">
        <v>21.388888888888889</v>
      </c>
      <c r="O216" s="39">
        <v>19.444444444444446</v>
      </c>
      <c r="P216" s="37" t="s">
        <v>391</v>
      </c>
      <c r="Q216" s="39">
        <v>73.5</v>
      </c>
      <c r="R216" s="37">
        <f t="shared" si="15"/>
        <v>23.055555555555557</v>
      </c>
      <c r="S216" s="37">
        <v>85</v>
      </c>
      <c r="T216" s="37">
        <f t="shared" si="14"/>
        <v>29.444444444444446</v>
      </c>
    </row>
    <row r="217" spans="1:20" x14ac:dyDescent="0.2">
      <c r="A217" s="37">
        <v>3320090801</v>
      </c>
      <c r="B217" s="37" t="s">
        <v>220</v>
      </c>
      <c r="C217" s="38">
        <v>40032</v>
      </c>
      <c r="D217" s="39">
        <v>9</v>
      </c>
      <c r="F217" s="39">
        <f t="shared" si="13"/>
        <v>2.7432000000000003</v>
      </c>
      <c r="G217" s="39">
        <f t="shared" si="12"/>
        <v>45.458506989579675</v>
      </c>
      <c r="J217" s="39"/>
      <c r="L217" s="39"/>
      <c r="N217" s="39">
        <v>18.611111111111111</v>
      </c>
      <c r="O217" s="39">
        <v>18.333333333333336</v>
      </c>
      <c r="P217" s="37" t="s">
        <v>390</v>
      </c>
      <c r="Q217" s="39">
        <v>68</v>
      </c>
      <c r="R217" s="37">
        <f t="shared" si="15"/>
        <v>20</v>
      </c>
      <c r="S217" s="37">
        <v>58</v>
      </c>
      <c r="T217" s="37">
        <f t="shared" si="14"/>
        <v>14.444444444444445</v>
      </c>
    </row>
    <row r="218" spans="1:20" x14ac:dyDescent="0.2">
      <c r="A218" s="37">
        <v>3320090802</v>
      </c>
      <c r="B218" s="37" t="s">
        <v>220</v>
      </c>
      <c r="C218" s="38">
        <v>40039</v>
      </c>
      <c r="D218" s="39">
        <v>9</v>
      </c>
      <c r="F218" s="39">
        <f t="shared" si="13"/>
        <v>2.7432000000000003</v>
      </c>
      <c r="G218" s="39">
        <f t="shared" si="12"/>
        <v>45.458506989579675</v>
      </c>
      <c r="I218" s="45">
        <v>0.71</v>
      </c>
      <c r="J218" s="39"/>
      <c r="K218" s="45">
        <f>(9.81*(LN(I218)))+30.6</f>
        <v>27.240170069232128</v>
      </c>
      <c r="L218" s="39"/>
      <c r="N218" s="39">
        <v>23.055555555555557</v>
      </c>
      <c r="O218" s="39">
        <v>29.444444444444446</v>
      </c>
      <c r="P218" s="37" t="s">
        <v>388</v>
      </c>
      <c r="Q218" s="39">
        <v>66</v>
      </c>
      <c r="R218" s="37">
        <f t="shared" si="15"/>
        <v>18.888888888888889</v>
      </c>
      <c r="S218" s="37">
        <v>68</v>
      </c>
      <c r="T218" s="37">
        <f t="shared" si="14"/>
        <v>20</v>
      </c>
    </row>
    <row r="219" spans="1:20" x14ac:dyDescent="0.2">
      <c r="A219" s="37">
        <v>3320090803</v>
      </c>
      <c r="B219" s="37" t="s">
        <v>220</v>
      </c>
      <c r="C219" s="38">
        <v>40048</v>
      </c>
      <c r="D219" s="39">
        <v>8</v>
      </c>
      <c r="F219" s="39">
        <f t="shared" si="13"/>
        <v>2.4384000000000001</v>
      </c>
      <c r="G219" s="39">
        <f t="shared" si="12"/>
        <v>47.155760533388161</v>
      </c>
      <c r="I219" s="45">
        <v>0.03</v>
      </c>
      <c r="J219" s="39"/>
      <c r="K219" s="45">
        <f>(9.81*(LN(I219)))+30.6</f>
        <v>-3.7993329727090241</v>
      </c>
      <c r="L219" s="39"/>
      <c r="N219" s="39">
        <v>20</v>
      </c>
      <c r="O219" s="39">
        <v>14.444444444444445</v>
      </c>
      <c r="P219" s="37" t="s">
        <v>388</v>
      </c>
      <c r="Q219" s="39">
        <v>72</v>
      </c>
      <c r="R219" s="37">
        <f t="shared" si="15"/>
        <v>22.222222222222221</v>
      </c>
      <c r="S219" s="37">
        <v>67</v>
      </c>
      <c r="T219" s="37">
        <f t="shared" si="14"/>
        <v>19.444444444444446</v>
      </c>
    </row>
    <row r="220" spans="1:20" x14ac:dyDescent="0.2">
      <c r="A220" s="37">
        <v>3320090804</v>
      </c>
      <c r="B220" s="37" t="s">
        <v>220</v>
      </c>
      <c r="C220" s="38">
        <v>40055</v>
      </c>
      <c r="D220" s="39">
        <v>10</v>
      </c>
      <c r="F220" s="39">
        <f t="shared" si="13"/>
        <v>3.048</v>
      </c>
      <c r="G220" s="39">
        <f t="shared" si="12"/>
        <v>43.940261958950401</v>
      </c>
      <c r="I220" s="45">
        <v>7.0000000000000007E-2</v>
      </c>
      <c r="J220" s="39"/>
      <c r="K220" s="45">
        <f>(9.81*(LN(I220)))+30.6</f>
        <v>4.5126590376894491</v>
      </c>
      <c r="L220" s="39"/>
      <c r="N220" s="39">
        <v>18.888888888888889</v>
      </c>
      <c r="O220" s="39">
        <v>20</v>
      </c>
      <c r="P220" s="37" t="s">
        <v>390</v>
      </c>
      <c r="Q220" s="39">
        <v>72</v>
      </c>
      <c r="R220" s="37">
        <f t="shared" si="15"/>
        <v>22.222222222222221</v>
      </c>
      <c r="S220" s="37">
        <v>66</v>
      </c>
      <c r="T220" s="37">
        <f t="shared" si="14"/>
        <v>18.888888888888889</v>
      </c>
    </row>
    <row r="221" spans="1:20" x14ac:dyDescent="0.2">
      <c r="A221" s="37">
        <v>3320090901</v>
      </c>
      <c r="B221" s="37" t="s">
        <v>220</v>
      </c>
      <c r="C221" s="38">
        <v>40061</v>
      </c>
      <c r="D221" s="39">
        <v>11</v>
      </c>
      <c r="F221" s="39">
        <f t="shared" si="13"/>
        <v>3.3528000000000002</v>
      </c>
      <c r="G221" s="39">
        <f t="shared" si="12"/>
        <v>42.566842267970074</v>
      </c>
      <c r="J221" s="39"/>
      <c r="L221" s="39"/>
      <c r="N221" s="39">
        <v>22.222222222222221</v>
      </c>
      <c r="O221" s="39">
        <v>19.444444444444446</v>
      </c>
      <c r="P221" s="37" t="s">
        <v>390</v>
      </c>
      <c r="Q221" s="39">
        <v>69</v>
      </c>
      <c r="R221" s="37">
        <f t="shared" si="15"/>
        <v>20.555555555555557</v>
      </c>
      <c r="S221" s="37">
        <v>62</v>
      </c>
      <c r="T221" s="37">
        <f t="shared" si="14"/>
        <v>16.666666666666668</v>
      </c>
    </row>
    <row r="222" spans="1:20" x14ac:dyDescent="0.2">
      <c r="A222" s="37">
        <v>3320090902</v>
      </c>
      <c r="B222" s="37" t="s">
        <v>220</v>
      </c>
      <c r="C222" s="38">
        <v>40068</v>
      </c>
      <c r="D222" s="39">
        <v>11</v>
      </c>
      <c r="F222" s="39">
        <f t="shared" si="13"/>
        <v>3.3528000000000002</v>
      </c>
      <c r="G222" s="39">
        <f t="shared" si="12"/>
        <v>42.566842267970074</v>
      </c>
      <c r="I222" s="45">
        <v>0.03</v>
      </c>
      <c r="J222" s="39"/>
      <c r="K222" s="45">
        <f>(9.81*(LN(I222)))+30.6</f>
        <v>-3.7993329727090241</v>
      </c>
      <c r="L222" s="39"/>
      <c r="N222" s="39">
        <v>22.222222222222221</v>
      </c>
      <c r="O222" s="39">
        <v>18.888888888888889</v>
      </c>
      <c r="P222" s="37" t="s">
        <v>390</v>
      </c>
    </row>
    <row r="223" spans="1:20" x14ac:dyDescent="0.2">
      <c r="A223" s="37">
        <v>3320090903</v>
      </c>
      <c r="B223" s="37" t="s">
        <v>220</v>
      </c>
      <c r="C223" s="38">
        <v>40075</v>
      </c>
      <c r="D223" s="39">
        <v>11</v>
      </c>
      <c r="E223" s="39">
        <f>AVERAGE(D210:D220)</f>
        <v>9.0909090909090917</v>
      </c>
      <c r="F223" s="39">
        <f t="shared" si="13"/>
        <v>3.3528000000000002</v>
      </c>
      <c r="G223" s="39">
        <f t="shared" si="12"/>
        <v>42.566842267970074</v>
      </c>
      <c r="H223" s="39">
        <f>AVERAGE(G210:G220)</f>
        <v>45.353031716464152</v>
      </c>
      <c r="J223" s="39">
        <f>AVERAGE(I210:I220)</f>
        <v>0.73444444444444446</v>
      </c>
      <c r="L223" s="39">
        <f>AVERAGE(K210:K220)</f>
        <v>18.666209262092554</v>
      </c>
      <c r="M223" s="45">
        <f>AVERAGE(L223,H223)</f>
        <v>32.009620489278355</v>
      </c>
      <c r="N223" s="39">
        <v>20.555555555555557</v>
      </c>
      <c r="O223" s="39">
        <v>16.666666666666668</v>
      </c>
      <c r="P223" s="37" t="s">
        <v>390</v>
      </c>
    </row>
    <row r="224" spans="1:20" x14ac:dyDescent="0.2">
      <c r="A224" s="37">
        <v>3320090601</v>
      </c>
      <c r="B224" s="37" t="s">
        <v>220</v>
      </c>
      <c r="C224" s="38">
        <v>40337</v>
      </c>
      <c r="D224" s="39">
        <v>10.5</v>
      </c>
      <c r="F224" s="39">
        <f t="shared" si="13"/>
        <v>3.2004000000000001</v>
      </c>
      <c r="G224" s="39">
        <f t="shared" si="12"/>
        <v>43.237195693268887</v>
      </c>
      <c r="J224" s="39"/>
      <c r="L224" s="39"/>
      <c r="N224" s="39">
        <v>20.100000000000001</v>
      </c>
      <c r="O224" s="39">
        <v>21.67</v>
      </c>
      <c r="P224" s="37" t="s">
        <v>2033</v>
      </c>
    </row>
    <row r="225" spans="1:19" x14ac:dyDescent="0.2">
      <c r="A225" s="37">
        <v>3320090602</v>
      </c>
      <c r="B225" s="37" t="s">
        <v>220</v>
      </c>
      <c r="C225" s="38">
        <v>40342</v>
      </c>
      <c r="D225" s="39">
        <v>10</v>
      </c>
      <c r="F225" s="39">
        <f t="shared" si="13"/>
        <v>3.048</v>
      </c>
      <c r="G225" s="39">
        <f t="shared" si="12"/>
        <v>43.940261958950401</v>
      </c>
      <c r="J225" s="39"/>
      <c r="L225" s="39"/>
      <c r="N225" s="39">
        <v>20.399999999999999</v>
      </c>
      <c r="O225" s="39">
        <v>22.22</v>
      </c>
      <c r="P225" s="37" t="s">
        <v>1363</v>
      </c>
    </row>
    <row r="226" spans="1:19" x14ac:dyDescent="0.2">
      <c r="A226" s="37">
        <v>3320090701</v>
      </c>
      <c r="B226" s="37" t="s">
        <v>220</v>
      </c>
      <c r="C226" s="38">
        <v>40363</v>
      </c>
      <c r="D226" s="39">
        <v>8</v>
      </c>
      <c r="F226" s="39">
        <f t="shared" si="13"/>
        <v>2.4384000000000001</v>
      </c>
      <c r="G226" s="39">
        <f t="shared" si="12"/>
        <v>47.155760533388161</v>
      </c>
      <c r="I226" s="46">
        <v>7.0000000000000007E-2</v>
      </c>
      <c r="J226" s="39"/>
      <c r="K226" s="45">
        <f>(9.81*(LN(I226)))+30.6</f>
        <v>4.5126590376894491</v>
      </c>
      <c r="L226" s="39"/>
      <c r="N226" s="39">
        <v>21.5</v>
      </c>
      <c r="O226" s="39">
        <v>26.67</v>
      </c>
      <c r="P226" s="37" t="s">
        <v>1364</v>
      </c>
    </row>
    <row r="227" spans="1:19" x14ac:dyDescent="0.2">
      <c r="A227" s="37">
        <v>3320090702</v>
      </c>
      <c r="B227" s="37" t="s">
        <v>220</v>
      </c>
      <c r="C227" s="38">
        <v>40370</v>
      </c>
      <c r="D227" s="39">
        <v>9</v>
      </c>
      <c r="F227" s="39">
        <f t="shared" si="13"/>
        <v>2.7432000000000003</v>
      </c>
      <c r="G227" s="39">
        <f t="shared" si="12"/>
        <v>45.458506989579675</v>
      </c>
      <c r="J227" s="39"/>
      <c r="L227" s="39"/>
      <c r="N227" s="39">
        <v>23.5</v>
      </c>
      <c r="O227" s="39">
        <v>24.44</v>
      </c>
      <c r="P227" s="37" t="s">
        <v>390</v>
      </c>
    </row>
    <row r="228" spans="1:19" x14ac:dyDescent="0.2">
      <c r="A228" s="37">
        <v>3320090703</v>
      </c>
      <c r="B228" s="37" t="s">
        <v>220</v>
      </c>
      <c r="C228" s="38">
        <v>40379</v>
      </c>
      <c r="D228" s="39">
        <v>8.5</v>
      </c>
      <c r="F228" s="39">
        <f t="shared" si="13"/>
        <v>2.5908000000000002</v>
      </c>
      <c r="G228" s="39">
        <f t="shared" si="12"/>
        <v>46.28215973301333</v>
      </c>
      <c r="I228" s="45">
        <v>0.05</v>
      </c>
      <c r="J228" s="39"/>
      <c r="K228" s="45">
        <f>(9.81*(LN(I228)))+30.6</f>
        <v>1.2118663964353509</v>
      </c>
      <c r="L228" s="39"/>
      <c r="N228" s="39">
        <v>24.4</v>
      </c>
      <c r="O228" s="39">
        <v>26.67</v>
      </c>
      <c r="P228" s="37" t="s">
        <v>390</v>
      </c>
    </row>
    <row r="229" spans="1:19" x14ac:dyDescent="0.2">
      <c r="A229" s="37">
        <v>3320090704</v>
      </c>
      <c r="B229" s="37" t="s">
        <v>220</v>
      </c>
      <c r="C229" s="38">
        <v>40384</v>
      </c>
      <c r="D229" s="39">
        <v>7</v>
      </c>
      <c r="F229" s="39">
        <f t="shared" si="13"/>
        <v>2.1335999999999999</v>
      </c>
      <c r="G229" s="39">
        <f t="shared" si="12"/>
        <v>49.079947901107531</v>
      </c>
      <c r="I229" s="46">
        <v>0.5</v>
      </c>
      <c r="J229" s="39"/>
      <c r="K229" s="45">
        <f>(9.81*(LN(I229)))+30.6</f>
        <v>23.800226158706938</v>
      </c>
      <c r="L229" s="39"/>
      <c r="N229" s="39">
        <v>23.8</v>
      </c>
      <c r="O229" s="39">
        <v>25</v>
      </c>
      <c r="P229" s="37" t="s">
        <v>390</v>
      </c>
    </row>
    <row r="230" spans="1:19" x14ac:dyDescent="0.2">
      <c r="A230" s="37">
        <v>3320090801</v>
      </c>
      <c r="B230" s="37" t="s">
        <v>220</v>
      </c>
      <c r="C230" s="38">
        <v>40393</v>
      </c>
      <c r="D230" s="39">
        <v>8</v>
      </c>
      <c r="F230" s="39">
        <f t="shared" si="13"/>
        <v>2.4384000000000001</v>
      </c>
      <c r="G230" s="39">
        <f t="shared" si="12"/>
        <v>47.155760533388161</v>
      </c>
      <c r="I230" s="45">
        <v>0.05</v>
      </c>
      <c r="J230" s="39"/>
      <c r="K230" s="45">
        <f>(9.81*(LN(I230)))+30.6</f>
        <v>1.2118663964353509</v>
      </c>
      <c r="L230" s="39"/>
      <c r="N230" s="39">
        <v>24.2</v>
      </c>
      <c r="O230" s="39">
        <v>26.2</v>
      </c>
      <c r="P230" s="37" t="s">
        <v>451</v>
      </c>
    </row>
    <row r="231" spans="1:19" x14ac:dyDescent="0.2">
      <c r="A231" s="37">
        <v>3320090802</v>
      </c>
      <c r="B231" s="37" t="s">
        <v>220</v>
      </c>
      <c r="C231" s="38">
        <v>40401</v>
      </c>
      <c r="D231" s="39">
        <v>8</v>
      </c>
      <c r="F231" s="39">
        <f t="shared" si="13"/>
        <v>2.4384000000000001</v>
      </c>
      <c r="G231" s="39">
        <f t="shared" si="12"/>
        <v>47.155760533388161</v>
      </c>
      <c r="J231" s="39"/>
      <c r="L231" s="39"/>
      <c r="N231" s="39">
        <v>24.6</v>
      </c>
      <c r="O231" s="39">
        <v>24.3</v>
      </c>
      <c r="P231" s="37" t="s">
        <v>451</v>
      </c>
    </row>
    <row r="232" spans="1:19" x14ac:dyDescent="0.2">
      <c r="A232" s="37">
        <v>3320090803</v>
      </c>
      <c r="B232" s="37" t="s">
        <v>220</v>
      </c>
      <c r="C232" s="38">
        <v>40408</v>
      </c>
      <c r="D232" s="39">
        <v>9</v>
      </c>
      <c r="F232" s="39">
        <f t="shared" si="13"/>
        <v>2.7432000000000003</v>
      </c>
      <c r="G232" s="39">
        <f t="shared" si="12"/>
        <v>45.458506989579675</v>
      </c>
      <c r="J232" s="39"/>
      <c r="L232" s="39"/>
      <c r="N232" s="39">
        <v>20.8</v>
      </c>
      <c r="O232" s="39">
        <v>19.399999999999999</v>
      </c>
      <c r="P232" s="37" t="s">
        <v>390</v>
      </c>
    </row>
    <row r="233" spans="1:19" x14ac:dyDescent="0.2">
      <c r="A233" s="37">
        <v>3320090804</v>
      </c>
      <c r="B233" s="37" t="s">
        <v>220</v>
      </c>
      <c r="C233" s="38">
        <v>40416</v>
      </c>
      <c r="D233" s="39">
        <v>7</v>
      </c>
      <c r="F233" s="39">
        <f t="shared" si="13"/>
        <v>2.1335999999999999</v>
      </c>
      <c r="G233" s="39">
        <f t="shared" si="12"/>
        <v>49.079947901107531</v>
      </c>
      <c r="I233" s="45">
        <v>0.1</v>
      </c>
      <c r="J233" s="39"/>
      <c r="K233" s="45">
        <f>(9.81*(LN(I233)))+30.6</f>
        <v>8.0116402377284146</v>
      </c>
      <c r="L233" s="39"/>
      <c r="N233" s="39">
        <v>16.399999999999999</v>
      </c>
      <c r="O233" s="39">
        <v>13.7</v>
      </c>
      <c r="P233" s="37" t="s">
        <v>693</v>
      </c>
    </row>
    <row r="234" spans="1:19" x14ac:dyDescent="0.2">
      <c r="A234" s="37">
        <v>3320090901</v>
      </c>
      <c r="B234" s="37" t="s">
        <v>220</v>
      </c>
      <c r="C234" s="38">
        <v>40424</v>
      </c>
      <c r="D234" s="39">
        <v>9</v>
      </c>
      <c r="F234" s="39">
        <f>D234*0.3048</f>
        <v>2.7432000000000003</v>
      </c>
      <c r="G234" s="39">
        <f xml:space="preserve"> 60-(14.41*(LN(F234)))</f>
        <v>45.458506989579675</v>
      </c>
      <c r="J234" s="39"/>
      <c r="L234" s="39"/>
      <c r="N234" s="39">
        <v>17.399999999999999</v>
      </c>
      <c r="O234" s="39">
        <v>15.7</v>
      </c>
      <c r="P234" s="37" t="s">
        <v>693</v>
      </c>
      <c r="S234" s="37">
        <f>(R234-32)*(5/9)</f>
        <v>-17.777777777777779</v>
      </c>
    </row>
    <row r="235" spans="1:19" x14ac:dyDescent="0.2">
      <c r="A235" s="37">
        <v>3320090902</v>
      </c>
      <c r="B235" s="37" t="s">
        <v>220</v>
      </c>
      <c r="C235" s="38">
        <v>40436</v>
      </c>
      <c r="D235" s="39">
        <v>8</v>
      </c>
      <c r="E235" s="39">
        <f>AVERAGE(D224:D233)</f>
        <v>8.5</v>
      </c>
      <c r="F235" s="39">
        <f>D235*0.3048</f>
        <v>2.4384000000000001</v>
      </c>
      <c r="G235" s="39">
        <f xml:space="preserve"> 60-(14.41*(LN(F235)))</f>
        <v>47.155760533388161</v>
      </c>
      <c r="H235" s="39">
        <f>AVERAGE(G224:G233)</f>
        <v>46.400380876677147</v>
      </c>
      <c r="I235" s="46">
        <v>0.1</v>
      </c>
      <c r="J235" s="39">
        <f>AVERAGE(I224:I233)</f>
        <v>0.154</v>
      </c>
      <c r="K235" s="45">
        <f>(9.81*(LN(I235)))+30.6</f>
        <v>8.0116402377284146</v>
      </c>
      <c r="L235" s="39">
        <f>AVERAGE(K224:K233)</f>
        <v>7.7496516453991005</v>
      </c>
      <c r="M235" s="45">
        <f>AVERAGE(L235,H235)</f>
        <v>27.075016261038122</v>
      </c>
      <c r="N235" s="39">
        <v>17.8</v>
      </c>
      <c r="O235" s="39">
        <v>17.600000000000001</v>
      </c>
      <c r="P235" s="37" t="s">
        <v>693</v>
      </c>
      <c r="S235" s="37">
        <f t="shared" ref="S235:S258" si="16">(R235-32)*(5/9)</f>
        <v>-17.777777777777779</v>
      </c>
    </row>
    <row r="236" spans="1:19" x14ac:dyDescent="0.2">
      <c r="A236" s="37">
        <v>3320110601</v>
      </c>
      <c r="B236" s="37" t="s">
        <v>220</v>
      </c>
      <c r="C236" s="38">
        <v>40705</v>
      </c>
      <c r="D236" s="39">
        <v>6</v>
      </c>
      <c r="F236" s="39">
        <f t="shared" ref="F236:F245" si="17">D236*0.3048</f>
        <v>1.8288000000000002</v>
      </c>
      <c r="G236" s="39">
        <f t="shared" ref="G236:G245" si="18" xml:space="preserve"> 60-(14.41*(LN(F236)))</f>
        <v>51.301259197418318</v>
      </c>
      <c r="I236" s="45">
        <v>0.52</v>
      </c>
      <c r="J236" s="39"/>
      <c r="K236" s="45">
        <f t="shared" ref="K236:K258" si="19">(9.81*(LN(I236)))+30.6</f>
        <v>24.184981354740628</v>
      </c>
      <c r="L236" s="39"/>
      <c r="N236" s="39">
        <v>17.222222222222221</v>
      </c>
      <c r="P236" s="36" t="s">
        <v>2032</v>
      </c>
      <c r="R236" s="37">
        <v>60</v>
      </c>
      <c r="S236" s="37">
        <f t="shared" si="16"/>
        <v>15.555555555555557</v>
      </c>
    </row>
    <row r="237" spans="1:19" x14ac:dyDescent="0.2">
      <c r="A237" s="37">
        <v>3320110602</v>
      </c>
      <c r="B237" s="37" t="s">
        <v>220</v>
      </c>
      <c r="C237" s="38">
        <v>40715</v>
      </c>
      <c r="D237" s="39">
        <v>7.5</v>
      </c>
      <c r="F237" s="39">
        <f t="shared" si="17"/>
        <v>2.286</v>
      </c>
      <c r="G237" s="39">
        <f t="shared" si="18"/>
        <v>48.085760622980558</v>
      </c>
      <c r="J237" s="39"/>
      <c r="L237" s="39"/>
      <c r="N237" s="39">
        <v>17.777777777777779</v>
      </c>
      <c r="P237" s="36" t="s">
        <v>1443</v>
      </c>
      <c r="R237" s="37">
        <v>70</v>
      </c>
      <c r="S237" s="37">
        <f t="shared" si="16"/>
        <v>21.111111111111111</v>
      </c>
    </row>
    <row r="238" spans="1:19" x14ac:dyDescent="0.2">
      <c r="A238" s="37">
        <v>3320110603</v>
      </c>
      <c r="B238" s="37" t="s">
        <v>220</v>
      </c>
      <c r="C238" s="38">
        <v>40723</v>
      </c>
      <c r="D238" s="39">
        <v>9</v>
      </c>
      <c r="F238" s="39">
        <f t="shared" si="17"/>
        <v>2.7432000000000003</v>
      </c>
      <c r="G238" s="39">
        <f t="shared" si="18"/>
        <v>45.458506989579675</v>
      </c>
      <c r="I238" s="46">
        <v>0.02</v>
      </c>
      <c r="J238" s="39"/>
      <c r="K238" s="45">
        <f t="shared" si="19"/>
        <v>-7.776945683250112</v>
      </c>
      <c r="L238" s="39"/>
      <c r="N238" s="39">
        <v>17.777777777777779</v>
      </c>
      <c r="O238" s="39">
        <v>15.555555555555557</v>
      </c>
      <c r="P238" s="36" t="s">
        <v>1442</v>
      </c>
      <c r="R238" s="37">
        <v>70</v>
      </c>
      <c r="S238" s="37">
        <f t="shared" si="16"/>
        <v>21.111111111111111</v>
      </c>
    </row>
    <row r="239" spans="1:19" x14ac:dyDescent="0.2">
      <c r="A239" s="37">
        <v>3320110701</v>
      </c>
      <c r="B239" s="37" t="s">
        <v>220</v>
      </c>
      <c r="C239" s="38">
        <v>40730</v>
      </c>
      <c r="D239" s="39">
        <v>8</v>
      </c>
      <c r="F239" s="39">
        <f t="shared" si="17"/>
        <v>2.4384000000000001</v>
      </c>
      <c r="G239" s="39">
        <f t="shared" si="18"/>
        <v>47.155760533388161</v>
      </c>
      <c r="J239" s="39"/>
      <c r="L239" s="39"/>
      <c r="N239" s="39">
        <v>22.222222222222221</v>
      </c>
      <c r="O239" s="39">
        <v>21.111111111111111</v>
      </c>
      <c r="P239" s="36" t="s">
        <v>1444</v>
      </c>
      <c r="R239" s="37">
        <v>80</v>
      </c>
      <c r="S239" s="37">
        <f t="shared" si="16"/>
        <v>26.666666666666668</v>
      </c>
    </row>
    <row r="240" spans="1:19" x14ac:dyDescent="0.2">
      <c r="A240" s="37">
        <v>3320110702</v>
      </c>
      <c r="B240" s="37" t="s">
        <v>220</v>
      </c>
      <c r="C240" s="38">
        <v>40738</v>
      </c>
      <c r="D240" s="39">
        <v>7.5</v>
      </c>
      <c r="F240" s="39">
        <f t="shared" si="17"/>
        <v>2.286</v>
      </c>
      <c r="G240" s="39">
        <f t="shared" si="18"/>
        <v>48.085760622980558</v>
      </c>
      <c r="I240" s="45">
        <v>0.71</v>
      </c>
      <c r="J240" s="39"/>
      <c r="K240" s="45">
        <f t="shared" si="19"/>
        <v>27.240170069232128</v>
      </c>
      <c r="L240" s="39"/>
      <c r="N240" s="39">
        <v>22.222222222222221</v>
      </c>
      <c r="O240" s="39">
        <v>21.111111111111111</v>
      </c>
      <c r="P240" s="36" t="s">
        <v>1445</v>
      </c>
      <c r="R240" s="37">
        <v>82</v>
      </c>
      <c r="S240" s="37">
        <f t="shared" si="16"/>
        <v>27.777777777777779</v>
      </c>
    </row>
    <row r="241" spans="1:19" x14ac:dyDescent="0.2">
      <c r="A241" s="37">
        <v>3320110703</v>
      </c>
      <c r="B241" s="37" t="s">
        <v>220</v>
      </c>
      <c r="C241" s="38">
        <v>40746</v>
      </c>
      <c r="D241" s="39">
        <v>7</v>
      </c>
      <c r="F241" s="39">
        <f t="shared" si="17"/>
        <v>2.1335999999999999</v>
      </c>
      <c r="G241" s="39">
        <f t="shared" si="18"/>
        <v>49.079947901107531</v>
      </c>
      <c r="I241" s="46"/>
      <c r="J241" s="39"/>
      <c r="L241" s="39"/>
      <c r="N241" s="39">
        <v>26.666666666666668</v>
      </c>
      <c r="O241" s="39">
        <v>26.666666666666668</v>
      </c>
      <c r="P241" s="36" t="s">
        <v>1444</v>
      </c>
      <c r="R241" s="37">
        <v>88</v>
      </c>
      <c r="S241" s="37">
        <f t="shared" si="16"/>
        <v>31.111111111111114</v>
      </c>
    </row>
    <row r="242" spans="1:19" x14ac:dyDescent="0.2">
      <c r="A242" s="37">
        <v>3320110801</v>
      </c>
      <c r="B242" s="37" t="s">
        <v>220</v>
      </c>
      <c r="C242" s="38">
        <v>40760</v>
      </c>
      <c r="D242" s="39">
        <v>6.5</v>
      </c>
      <c r="F242" s="39">
        <f t="shared" si="17"/>
        <v>1.9812000000000001</v>
      </c>
      <c r="G242" s="39">
        <f t="shared" si="18"/>
        <v>50.147843779842667</v>
      </c>
      <c r="I242" s="45">
        <v>0.04</v>
      </c>
      <c r="J242" s="39"/>
      <c r="K242" s="45">
        <f t="shared" si="19"/>
        <v>-0.97717184195704831</v>
      </c>
      <c r="L242" s="39"/>
      <c r="N242" s="39">
        <v>25.555555555555557</v>
      </c>
      <c r="O242" s="39">
        <v>27.777777777777779</v>
      </c>
      <c r="P242" s="36" t="s">
        <v>1446</v>
      </c>
      <c r="R242" s="37">
        <v>76</v>
      </c>
      <c r="S242" s="37">
        <f t="shared" si="16"/>
        <v>24.444444444444446</v>
      </c>
    </row>
    <row r="243" spans="1:19" x14ac:dyDescent="0.2">
      <c r="A243" s="37">
        <v>3320110802</v>
      </c>
      <c r="B243" s="37" t="s">
        <v>220</v>
      </c>
      <c r="C243" s="38">
        <v>40767</v>
      </c>
      <c r="D243" s="39">
        <v>8.5</v>
      </c>
      <c r="F243" s="39">
        <f t="shared" si="17"/>
        <v>2.5908000000000002</v>
      </c>
      <c r="G243" s="39">
        <f t="shared" si="18"/>
        <v>46.28215973301333</v>
      </c>
      <c r="J243" s="39"/>
      <c r="L243" s="39"/>
      <c r="N243" s="39">
        <v>25</v>
      </c>
      <c r="O243" s="39">
        <v>31.111111111111114</v>
      </c>
      <c r="P243" s="36" t="s">
        <v>1447</v>
      </c>
      <c r="R243" s="37">
        <v>80</v>
      </c>
      <c r="S243" s="37">
        <f t="shared" si="16"/>
        <v>26.666666666666668</v>
      </c>
    </row>
    <row r="244" spans="1:19" x14ac:dyDescent="0.2">
      <c r="A244" s="37">
        <v>3320110803</v>
      </c>
      <c r="B244" s="37" t="s">
        <v>220</v>
      </c>
      <c r="C244" s="38">
        <v>40774</v>
      </c>
      <c r="D244" s="39">
        <v>8</v>
      </c>
      <c r="F244" s="39">
        <f t="shared" si="17"/>
        <v>2.4384000000000001</v>
      </c>
      <c r="G244" s="39">
        <f t="shared" si="18"/>
        <v>47.155760533388161</v>
      </c>
      <c r="I244" s="45">
        <v>0.03</v>
      </c>
      <c r="J244" s="39"/>
      <c r="K244" s="45">
        <f t="shared" si="19"/>
        <v>-3.7993329727090241</v>
      </c>
      <c r="L244" s="39"/>
      <c r="N244" s="39">
        <v>24.444444444444446</v>
      </c>
      <c r="O244" s="39">
        <v>24.444444444444446</v>
      </c>
      <c r="P244" s="36" t="s">
        <v>1448</v>
      </c>
      <c r="R244" s="37">
        <v>86</v>
      </c>
      <c r="S244" s="37">
        <f t="shared" si="16"/>
        <v>30</v>
      </c>
    </row>
    <row r="245" spans="1:19" x14ac:dyDescent="0.2">
      <c r="A245" s="37">
        <v>3320110804</v>
      </c>
      <c r="B245" s="37" t="s">
        <v>220</v>
      </c>
      <c r="C245" s="38">
        <v>40782</v>
      </c>
      <c r="D245" s="39">
        <v>7</v>
      </c>
      <c r="F245" s="39">
        <f t="shared" si="17"/>
        <v>2.1335999999999999</v>
      </c>
      <c r="G245" s="39">
        <f t="shared" si="18"/>
        <v>49.079947901107531</v>
      </c>
      <c r="J245" s="39"/>
      <c r="L245" s="39"/>
      <c r="N245" s="39">
        <v>22.222222222222221</v>
      </c>
      <c r="O245" s="39">
        <v>26.666666666666668</v>
      </c>
      <c r="P245" s="36" t="s">
        <v>1449</v>
      </c>
      <c r="R245" s="37">
        <v>79</v>
      </c>
      <c r="S245" s="37">
        <f t="shared" si="16"/>
        <v>26.111111111111111</v>
      </c>
    </row>
    <row r="246" spans="1:19" x14ac:dyDescent="0.2">
      <c r="A246" s="37">
        <v>3320110901</v>
      </c>
      <c r="B246" s="37" t="s">
        <v>220</v>
      </c>
      <c r="C246" s="38">
        <v>40788</v>
      </c>
      <c r="D246" s="39">
        <v>8</v>
      </c>
      <c r="F246" s="39">
        <f t="shared" ref="F246:F281" si="20">D246*0.3048</f>
        <v>2.4384000000000001</v>
      </c>
      <c r="G246" s="39">
        <f t="shared" ref="G246:G281" si="21" xml:space="preserve"> 60-(14.41*(LN(F246)))</f>
        <v>47.155760533388161</v>
      </c>
      <c r="J246" s="39"/>
      <c r="L246" s="39"/>
      <c r="N246" s="39">
        <v>23.333333333333336</v>
      </c>
      <c r="O246" s="39">
        <v>30</v>
      </c>
      <c r="P246" s="36" t="s">
        <v>1450</v>
      </c>
      <c r="R246" s="37">
        <v>54</v>
      </c>
      <c r="S246" s="37">
        <f t="shared" si="16"/>
        <v>12.222222222222223</v>
      </c>
    </row>
    <row r="247" spans="1:19" x14ac:dyDescent="0.2">
      <c r="A247" s="37">
        <v>3320110902</v>
      </c>
      <c r="B247" s="37" t="s">
        <v>220</v>
      </c>
      <c r="C247" s="38">
        <v>40796</v>
      </c>
      <c r="D247" s="39">
        <v>10</v>
      </c>
      <c r="F247" s="39">
        <f t="shared" si="20"/>
        <v>3.048</v>
      </c>
      <c r="G247" s="39">
        <f t="shared" si="21"/>
        <v>43.940261958950401</v>
      </c>
      <c r="I247" s="46">
        <v>0.04</v>
      </c>
      <c r="J247" s="39"/>
      <c r="K247" s="45">
        <f t="shared" si="19"/>
        <v>-0.97717184195704831</v>
      </c>
      <c r="L247" s="39"/>
      <c r="N247" s="39">
        <v>25.555555555555557</v>
      </c>
      <c r="O247" s="39">
        <v>26.111111111111111</v>
      </c>
      <c r="P247" s="36" t="s">
        <v>1444</v>
      </c>
      <c r="R247" s="37">
        <v>60</v>
      </c>
      <c r="S247" s="37">
        <f t="shared" si="16"/>
        <v>15.555555555555557</v>
      </c>
    </row>
    <row r="248" spans="1:19" x14ac:dyDescent="0.2">
      <c r="A248" s="37">
        <v>3320110903</v>
      </c>
      <c r="B248" s="37" t="s">
        <v>220</v>
      </c>
      <c r="C248" s="38">
        <v>40803</v>
      </c>
      <c r="D248" s="39">
        <v>11</v>
      </c>
      <c r="F248" s="39">
        <f t="shared" si="20"/>
        <v>3.3528000000000002</v>
      </c>
      <c r="G248" s="39">
        <f t="shared" si="21"/>
        <v>42.566842267970074</v>
      </c>
      <c r="I248" s="46"/>
      <c r="J248" s="39"/>
      <c r="L248" s="39"/>
      <c r="N248" s="39">
        <v>15.555555555555557</v>
      </c>
      <c r="O248" s="39">
        <v>12.222222222222223</v>
      </c>
      <c r="P248" s="36" t="s">
        <v>1444</v>
      </c>
      <c r="R248" s="37">
        <v>82</v>
      </c>
      <c r="S248" s="37">
        <f t="shared" si="16"/>
        <v>27.777777777777779</v>
      </c>
    </row>
    <row r="249" spans="1:19" x14ac:dyDescent="0.2">
      <c r="A249" s="37">
        <v>3320110904</v>
      </c>
      <c r="B249" s="37" t="s">
        <v>220</v>
      </c>
      <c r="C249" s="38">
        <v>40809</v>
      </c>
      <c r="D249" s="39">
        <v>10</v>
      </c>
      <c r="E249" s="39">
        <f>AVERAGE(D236:D245)</f>
        <v>7.5</v>
      </c>
      <c r="F249" s="39">
        <f t="shared" si="20"/>
        <v>3.048</v>
      </c>
      <c r="G249" s="39">
        <f t="shared" si="21"/>
        <v>43.940261958950401</v>
      </c>
      <c r="H249" s="39">
        <f>AVERAGE(G236:G245)</f>
        <v>48.183270781480644</v>
      </c>
      <c r="I249" s="45">
        <v>0.05</v>
      </c>
      <c r="J249" s="39">
        <f>AVERAGE(I236:I245)</f>
        <v>0.26400000000000001</v>
      </c>
      <c r="K249" s="45">
        <f t="shared" si="19"/>
        <v>1.2118663964353509</v>
      </c>
      <c r="L249" s="39">
        <f>AVERAGE(K236:K245)</f>
        <v>7.7743401852113152</v>
      </c>
      <c r="M249" s="45">
        <f>AVERAGE(L249,H249)</f>
        <v>27.97880548334598</v>
      </c>
      <c r="N249" s="39">
        <v>15</v>
      </c>
      <c r="O249" s="39">
        <v>15.555555555555557</v>
      </c>
      <c r="P249" s="36" t="s">
        <v>1451</v>
      </c>
      <c r="R249" s="36">
        <v>74</v>
      </c>
      <c r="S249" s="36">
        <f t="shared" si="16"/>
        <v>23.333333333333336</v>
      </c>
    </row>
    <row r="250" spans="1:19" x14ac:dyDescent="0.2">
      <c r="A250" s="37">
        <v>3320120601</v>
      </c>
      <c r="B250" s="37" t="s">
        <v>220</v>
      </c>
      <c r="C250" s="38">
        <v>41070</v>
      </c>
      <c r="D250" s="39">
        <v>10</v>
      </c>
      <c r="F250" s="39">
        <f t="shared" si="20"/>
        <v>3.048</v>
      </c>
      <c r="G250" s="39">
        <f t="shared" si="21"/>
        <v>43.940261958950401</v>
      </c>
      <c r="I250" s="45">
        <v>0.08</v>
      </c>
      <c r="K250" s="45">
        <f t="shared" si="19"/>
        <v>5.8226019993360119</v>
      </c>
      <c r="N250" s="39">
        <v>23.888888888888889</v>
      </c>
      <c r="O250" s="39">
        <v>27.777777777777779</v>
      </c>
      <c r="P250" s="37" t="s">
        <v>2031</v>
      </c>
      <c r="R250" s="36">
        <v>73</v>
      </c>
      <c r="S250" s="36">
        <f t="shared" si="16"/>
        <v>22.777777777777779</v>
      </c>
    </row>
    <row r="251" spans="1:19" x14ac:dyDescent="0.2">
      <c r="A251" s="37">
        <v>3320120602</v>
      </c>
      <c r="B251" s="37" t="s">
        <v>220</v>
      </c>
      <c r="C251" s="38">
        <v>41082</v>
      </c>
      <c r="D251" s="39">
        <v>5</v>
      </c>
      <c r="F251" s="39">
        <f t="shared" si="20"/>
        <v>1.524</v>
      </c>
      <c r="G251" s="39">
        <f t="shared" si="21"/>
        <v>53.928512830819209</v>
      </c>
      <c r="I251" s="45">
        <v>0.7</v>
      </c>
      <c r="K251" s="45">
        <f t="shared" si="19"/>
        <v>27.101018799961036</v>
      </c>
      <c r="N251" s="39">
        <v>23.333333333333336</v>
      </c>
      <c r="O251" s="39">
        <v>23.333333333333336</v>
      </c>
      <c r="P251" s="36" t="s">
        <v>1944</v>
      </c>
      <c r="R251" s="36">
        <v>70</v>
      </c>
      <c r="S251" s="36">
        <f t="shared" si="16"/>
        <v>21.111111111111111</v>
      </c>
    </row>
    <row r="252" spans="1:19" x14ac:dyDescent="0.2">
      <c r="A252" s="37">
        <v>3320120603</v>
      </c>
      <c r="B252" s="37" t="s">
        <v>220</v>
      </c>
      <c r="C252" s="38">
        <v>41089</v>
      </c>
      <c r="D252" s="39">
        <v>10</v>
      </c>
      <c r="F252" s="39">
        <f t="shared" si="20"/>
        <v>3.048</v>
      </c>
      <c r="G252" s="39">
        <f t="shared" si="21"/>
        <v>43.940261958950401</v>
      </c>
      <c r="N252" s="39">
        <v>23.888888888888889</v>
      </c>
      <c r="O252" s="39">
        <v>22.777777777777779</v>
      </c>
      <c r="P252" s="36" t="s">
        <v>1945</v>
      </c>
      <c r="R252" s="36">
        <v>72</v>
      </c>
      <c r="S252" s="36">
        <f t="shared" si="16"/>
        <v>22.222222222222221</v>
      </c>
    </row>
    <row r="253" spans="1:19" x14ac:dyDescent="0.2">
      <c r="A253" s="37">
        <v>3320120701</v>
      </c>
      <c r="B253" s="37" t="s">
        <v>220</v>
      </c>
      <c r="C253" s="38">
        <v>41098</v>
      </c>
      <c r="D253" s="39">
        <v>8</v>
      </c>
      <c r="F253" s="39">
        <f t="shared" si="20"/>
        <v>2.4384000000000001</v>
      </c>
      <c r="G253" s="39">
        <f t="shared" si="21"/>
        <v>47.155760533388161</v>
      </c>
      <c r="I253" s="45">
        <v>0.21</v>
      </c>
      <c r="K253" s="45">
        <f t="shared" si="19"/>
        <v>15.290045589523604</v>
      </c>
      <c r="N253" s="39">
        <v>24.444444444444446</v>
      </c>
      <c r="O253" s="39">
        <v>21.111111111111111</v>
      </c>
      <c r="P253" s="36" t="s">
        <v>390</v>
      </c>
      <c r="R253" s="36">
        <v>78</v>
      </c>
      <c r="S253" s="36">
        <f t="shared" si="16"/>
        <v>25.555555555555557</v>
      </c>
    </row>
    <row r="254" spans="1:19" x14ac:dyDescent="0.2">
      <c r="A254" s="37">
        <v>3320120702</v>
      </c>
      <c r="B254" s="37" t="s">
        <v>220</v>
      </c>
      <c r="C254" s="38">
        <v>41112</v>
      </c>
      <c r="D254" s="39">
        <v>7</v>
      </c>
      <c r="F254" s="39">
        <f t="shared" si="20"/>
        <v>2.1335999999999999</v>
      </c>
      <c r="G254" s="39">
        <f t="shared" si="21"/>
        <v>49.079947901107531</v>
      </c>
      <c r="I254" s="45">
        <v>0.51</v>
      </c>
      <c r="K254" s="45">
        <f t="shared" si="19"/>
        <v>23.994489932482459</v>
      </c>
      <c r="N254" s="39">
        <v>25.555555555555557</v>
      </c>
      <c r="O254" s="39">
        <v>22.222222222222221</v>
      </c>
      <c r="P254" s="36" t="s">
        <v>390</v>
      </c>
      <c r="R254" s="36">
        <v>76</v>
      </c>
      <c r="S254" s="36">
        <f t="shared" si="16"/>
        <v>24.444444444444446</v>
      </c>
    </row>
    <row r="255" spans="1:19" x14ac:dyDescent="0.2">
      <c r="A255" s="37">
        <v>3320120703</v>
      </c>
      <c r="B255" s="37" t="s">
        <v>220</v>
      </c>
      <c r="C255" s="38">
        <v>41117</v>
      </c>
      <c r="D255" s="39">
        <v>8</v>
      </c>
      <c r="F255" s="39">
        <f t="shared" si="20"/>
        <v>2.4384000000000001</v>
      </c>
      <c r="G255" s="39">
        <f t="shared" si="21"/>
        <v>47.155760533388161</v>
      </c>
      <c r="N255" s="39">
        <v>27.222222222222225</v>
      </c>
      <c r="O255" s="39">
        <v>25.555555555555557</v>
      </c>
      <c r="P255" s="36" t="s">
        <v>390</v>
      </c>
      <c r="R255" s="36">
        <v>72</v>
      </c>
      <c r="S255" s="36">
        <f t="shared" si="16"/>
        <v>22.222222222222221</v>
      </c>
    </row>
    <row r="256" spans="1:19" x14ac:dyDescent="0.2">
      <c r="A256" s="37">
        <v>3320120801</v>
      </c>
      <c r="B256" s="37" t="s">
        <v>220</v>
      </c>
      <c r="C256" s="38">
        <v>41127</v>
      </c>
      <c r="D256" s="39">
        <v>7</v>
      </c>
      <c r="F256" s="39">
        <f t="shared" si="20"/>
        <v>2.1335999999999999</v>
      </c>
      <c r="G256" s="39">
        <f t="shared" si="21"/>
        <v>49.079947901107531</v>
      </c>
      <c r="I256" s="45">
        <v>0.02</v>
      </c>
      <c r="K256" s="45">
        <f t="shared" si="19"/>
        <v>-7.776945683250112</v>
      </c>
      <c r="N256" s="39">
        <v>24.444444444444446</v>
      </c>
      <c r="O256" s="39">
        <v>24.444444444444446</v>
      </c>
      <c r="P256" s="36" t="s">
        <v>390</v>
      </c>
      <c r="R256" s="36">
        <v>64</v>
      </c>
      <c r="S256" s="36">
        <f t="shared" si="16"/>
        <v>17.777777777777779</v>
      </c>
    </row>
    <row r="257" spans="1:19" x14ac:dyDescent="0.2">
      <c r="A257" s="37">
        <v>3320120802</v>
      </c>
      <c r="B257" s="37" t="s">
        <v>220</v>
      </c>
      <c r="C257" s="38">
        <v>41134</v>
      </c>
      <c r="D257" s="39">
        <v>7</v>
      </c>
      <c r="F257" s="39">
        <f t="shared" si="20"/>
        <v>2.1335999999999999</v>
      </c>
      <c r="G257" s="39">
        <f t="shared" si="21"/>
        <v>49.079947901107531</v>
      </c>
      <c r="N257" s="39">
        <v>21.666666666666668</v>
      </c>
      <c r="O257" s="39">
        <v>22.222222222222221</v>
      </c>
      <c r="P257" s="36" t="s">
        <v>451</v>
      </c>
      <c r="R257" s="36">
        <v>68</v>
      </c>
      <c r="S257" s="36">
        <f t="shared" si="16"/>
        <v>20</v>
      </c>
    </row>
    <row r="258" spans="1:19" x14ac:dyDescent="0.2">
      <c r="A258" s="37">
        <v>3320120803</v>
      </c>
      <c r="B258" s="37" t="s">
        <v>220</v>
      </c>
      <c r="C258" s="38">
        <v>41141</v>
      </c>
      <c r="D258" s="39">
        <v>7</v>
      </c>
      <c r="F258" s="39">
        <f t="shared" si="20"/>
        <v>2.1335999999999999</v>
      </c>
      <c r="G258" s="39">
        <f t="shared" si="21"/>
        <v>49.079947901107531</v>
      </c>
      <c r="I258" s="45">
        <v>0.02</v>
      </c>
      <c r="K258" s="45">
        <f t="shared" si="19"/>
        <v>-7.776945683250112</v>
      </c>
      <c r="N258" s="39">
        <v>20</v>
      </c>
      <c r="O258" s="39">
        <v>17.777777777777779</v>
      </c>
      <c r="P258" s="36" t="s">
        <v>389</v>
      </c>
      <c r="R258" s="36">
        <v>66</v>
      </c>
      <c r="S258" s="36">
        <f t="shared" si="16"/>
        <v>18.888888888888889</v>
      </c>
    </row>
    <row r="259" spans="1:19" x14ac:dyDescent="0.2">
      <c r="A259" s="37">
        <v>3320120804</v>
      </c>
      <c r="B259" s="37" t="s">
        <v>220</v>
      </c>
      <c r="C259" s="38">
        <v>41149</v>
      </c>
      <c r="D259" s="39">
        <v>9</v>
      </c>
      <c r="F259" s="39">
        <f t="shared" si="20"/>
        <v>2.7432000000000003</v>
      </c>
      <c r="G259" s="39">
        <f t="shared" si="21"/>
        <v>45.458506989579675</v>
      </c>
      <c r="N259" s="39">
        <v>21.111111111111111</v>
      </c>
      <c r="O259" s="39">
        <v>20</v>
      </c>
      <c r="P259" s="36" t="s">
        <v>390</v>
      </c>
    </row>
    <row r="260" spans="1:19" s="40" customFormat="1" x14ac:dyDescent="0.2">
      <c r="A260" s="40">
        <v>3320120901</v>
      </c>
      <c r="B260" s="40" t="s">
        <v>220</v>
      </c>
      <c r="C260" s="41">
        <v>41160</v>
      </c>
      <c r="D260" s="42">
        <v>10</v>
      </c>
      <c r="E260" s="42">
        <f>AVERAGE(D250:D259)</f>
        <v>7.8</v>
      </c>
      <c r="F260" s="42">
        <f t="shared" si="20"/>
        <v>3.048</v>
      </c>
      <c r="G260" s="42">
        <f t="shared" si="21"/>
        <v>43.940261958950401</v>
      </c>
      <c r="H260" s="42">
        <f>AVERAGE(G250:G259)</f>
        <v>47.789885640950608</v>
      </c>
      <c r="I260" s="44"/>
      <c r="J260" s="42">
        <f>AVERAGE(I250:I259)</f>
        <v>0.25666666666666665</v>
      </c>
      <c r="K260" s="44"/>
      <c r="L260" s="42">
        <f>AVERAGE(K250:K259)</f>
        <v>9.4423774924671466</v>
      </c>
      <c r="M260" s="44">
        <f>AVERAGE(L260,H260)</f>
        <v>28.616131566708876</v>
      </c>
      <c r="N260" s="42">
        <v>12.777777777777779</v>
      </c>
      <c r="O260" s="42">
        <v>18.888888888888889</v>
      </c>
      <c r="P260" s="336" t="s">
        <v>390</v>
      </c>
    </row>
    <row r="261" spans="1:19" x14ac:dyDescent="0.2">
      <c r="A261" s="113">
        <f>IF(MONTH(C261)=MONTH(C260),(A260+1),(32*100000000+(YEAR(C261)*10000)+(MONTH(C261)*100)+1))</f>
        <v>3220130601</v>
      </c>
      <c r="B261" s="48" t="s">
        <v>220</v>
      </c>
      <c r="C261" s="38">
        <v>41455</v>
      </c>
      <c r="D261" s="39">
        <v>6</v>
      </c>
      <c r="F261" s="39">
        <f t="shared" si="20"/>
        <v>1.8288000000000002</v>
      </c>
      <c r="G261" s="39">
        <f t="shared" si="21"/>
        <v>51.301259197418318</v>
      </c>
      <c r="I261" s="45">
        <v>0.03</v>
      </c>
      <c r="K261" s="45">
        <f t="shared" ref="K261:K262" si="22">(9.81*(LN(I261)))+30.6</f>
        <v>-3.7993329727090241</v>
      </c>
      <c r="N261" s="39">
        <v>23.333333333333336</v>
      </c>
      <c r="O261" s="39">
        <v>20</v>
      </c>
      <c r="P261" s="48" t="s">
        <v>2168</v>
      </c>
      <c r="Q261" s="37">
        <v>68</v>
      </c>
      <c r="R261" s="36">
        <f t="shared" ref="R261:R270" si="23">(Q261-32)*(5/9)</f>
        <v>20</v>
      </c>
    </row>
    <row r="262" spans="1:19" x14ac:dyDescent="0.2">
      <c r="A262" s="113">
        <f t="shared" ref="A262:A270" si="24">IF(MONTH(C262)=MONTH(C261),(A261+1),(32*100000000+(YEAR(C262)*10000)+(MONTH(C262)*100)+1))</f>
        <v>3220130701</v>
      </c>
      <c r="B262" s="48" t="s">
        <v>220</v>
      </c>
      <c r="C262" s="38">
        <v>41462</v>
      </c>
      <c r="D262" s="39">
        <v>8</v>
      </c>
      <c r="F262" s="39">
        <f t="shared" si="20"/>
        <v>2.4384000000000001</v>
      </c>
      <c r="G262" s="39">
        <f t="shared" si="21"/>
        <v>47.155760533388161</v>
      </c>
      <c r="I262" s="45">
        <v>0.02</v>
      </c>
      <c r="K262" s="45">
        <f t="shared" si="22"/>
        <v>-7.776945683250112</v>
      </c>
      <c r="N262" s="39">
        <v>24.444444444444446</v>
      </c>
      <c r="O262" s="39">
        <v>26.666666666666668</v>
      </c>
      <c r="P262" s="48" t="s">
        <v>2169</v>
      </c>
      <c r="Q262" s="37">
        <v>80</v>
      </c>
      <c r="R262" s="36">
        <f t="shared" si="23"/>
        <v>26.666666666666668</v>
      </c>
    </row>
    <row r="263" spans="1:19" x14ac:dyDescent="0.2">
      <c r="A263" s="113">
        <f t="shared" si="24"/>
        <v>3220130702</v>
      </c>
      <c r="B263" s="48" t="s">
        <v>220</v>
      </c>
      <c r="C263" s="38">
        <v>41469</v>
      </c>
      <c r="D263" s="39">
        <v>9</v>
      </c>
      <c r="F263" s="39">
        <f t="shared" si="20"/>
        <v>2.7432000000000003</v>
      </c>
      <c r="G263" s="39">
        <f t="shared" si="21"/>
        <v>45.458506989579675</v>
      </c>
      <c r="N263" s="39">
        <v>24.444444444444446</v>
      </c>
      <c r="O263" s="39">
        <v>28.888888888888889</v>
      </c>
      <c r="P263" s="48" t="s">
        <v>391</v>
      </c>
      <c r="Q263" s="37">
        <v>84</v>
      </c>
      <c r="R263" s="36">
        <f t="shared" si="23"/>
        <v>28.888888888888889</v>
      </c>
    </row>
    <row r="264" spans="1:19" x14ac:dyDescent="0.2">
      <c r="A264" s="113">
        <f t="shared" si="24"/>
        <v>3220130703</v>
      </c>
      <c r="B264" s="48" t="s">
        <v>220</v>
      </c>
      <c r="C264" s="38">
        <v>41480</v>
      </c>
      <c r="D264" s="39">
        <v>8</v>
      </c>
      <c r="F264" s="39">
        <f t="shared" si="20"/>
        <v>2.4384000000000001</v>
      </c>
      <c r="G264" s="39">
        <f t="shared" si="21"/>
        <v>47.155760533388161</v>
      </c>
      <c r="I264" s="45">
        <v>0.03</v>
      </c>
      <c r="K264" s="45">
        <f t="shared" ref="K264" si="25">(9.81*(LN(I264)))+30.6</f>
        <v>-3.7993329727090241</v>
      </c>
      <c r="N264" s="39">
        <v>24.444444444444446</v>
      </c>
      <c r="O264" s="39">
        <v>20</v>
      </c>
      <c r="P264" s="48" t="s">
        <v>391</v>
      </c>
      <c r="Q264" s="36">
        <v>68</v>
      </c>
      <c r="R264" s="36">
        <f t="shared" si="23"/>
        <v>20</v>
      </c>
    </row>
    <row r="265" spans="1:19" x14ac:dyDescent="0.2">
      <c r="A265" s="113">
        <f t="shared" si="24"/>
        <v>3220130704</v>
      </c>
      <c r="B265" s="48" t="s">
        <v>220</v>
      </c>
      <c r="C265" s="38">
        <v>41485</v>
      </c>
      <c r="D265" s="39">
        <v>8</v>
      </c>
      <c r="F265" s="39">
        <f t="shared" si="20"/>
        <v>2.4384000000000001</v>
      </c>
      <c r="G265" s="39">
        <f t="shared" si="21"/>
        <v>47.155760533388161</v>
      </c>
      <c r="N265" s="39">
        <v>20.555555555555557</v>
      </c>
      <c r="O265" s="39">
        <v>21.666666666666668</v>
      </c>
      <c r="P265" s="48" t="s">
        <v>451</v>
      </c>
      <c r="Q265" s="36">
        <v>71</v>
      </c>
      <c r="R265" s="36">
        <f t="shared" si="23"/>
        <v>21.666666666666668</v>
      </c>
    </row>
    <row r="266" spans="1:19" x14ac:dyDescent="0.2">
      <c r="A266" s="113">
        <f t="shared" si="24"/>
        <v>3220130801</v>
      </c>
      <c r="B266" s="48" t="s">
        <v>220</v>
      </c>
      <c r="C266" s="98">
        <v>41490</v>
      </c>
      <c r="D266" s="39">
        <v>8</v>
      </c>
      <c r="F266" s="39">
        <f t="shared" si="20"/>
        <v>2.4384000000000001</v>
      </c>
      <c r="G266" s="39">
        <f t="shared" si="21"/>
        <v>47.155760533388161</v>
      </c>
      <c r="I266" s="45">
        <v>0.06</v>
      </c>
      <c r="K266" s="45">
        <f t="shared" ref="K266" si="26">(9.81*(LN(I266)))+30.6</f>
        <v>3.0004408685840431</v>
      </c>
      <c r="N266" s="39">
        <v>20</v>
      </c>
      <c r="O266" s="39">
        <v>15</v>
      </c>
      <c r="P266" s="48" t="s">
        <v>390</v>
      </c>
      <c r="Q266" s="36">
        <v>59</v>
      </c>
      <c r="R266" s="36">
        <f t="shared" si="23"/>
        <v>15</v>
      </c>
    </row>
    <row r="267" spans="1:19" x14ac:dyDescent="0.2">
      <c r="A267" s="113">
        <f t="shared" si="24"/>
        <v>3220130802</v>
      </c>
      <c r="B267" s="48" t="s">
        <v>220</v>
      </c>
      <c r="C267" s="38">
        <v>41497</v>
      </c>
      <c r="D267" s="39">
        <v>8</v>
      </c>
      <c r="F267" s="39">
        <f t="shared" si="20"/>
        <v>2.4384000000000001</v>
      </c>
      <c r="G267" s="39">
        <f t="shared" si="21"/>
        <v>47.155760533388161</v>
      </c>
      <c r="N267" s="39">
        <v>21.111111111111111</v>
      </c>
      <c r="O267" s="39">
        <v>21.666666666666668</v>
      </c>
      <c r="P267" s="48" t="s">
        <v>451</v>
      </c>
      <c r="Q267" s="36">
        <v>71</v>
      </c>
      <c r="R267" s="36">
        <f t="shared" si="23"/>
        <v>21.666666666666668</v>
      </c>
    </row>
    <row r="268" spans="1:19" x14ac:dyDescent="0.2">
      <c r="A268" s="113">
        <f t="shared" si="24"/>
        <v>3220130803</v>
      </c>
      <c r="B268" s="48" t="s">
        <v>220</v>
      </c>
      <c r="C268" s="38">
        <v>41504</v>
      </c>
      <c r="D268" s="39">
        <v>10</v>
      </c>
      <c r="F268" s="39">
        <f t="shared" si="20"/>
        <v>3.048</v>
      </c>
      <c r="G268" s="39">
        <f t="shared" si="21"/>
        <v>43.940261958950401</v>
      </c>
      <c r="I268" s="45">
        <v>0.1</v>
      </c>
      <c r="K268" s="45">
        <f t="shared" ref="K268" si="27">(9.81*(LN(I268)))+30.6</f>
        <v>8.0116402377284146</v>
      </c>
      <c r="N268" s="39">
        <v>21.111111111111111</v>
      </c>
      <c r="O268" s="39">
        <v>22.222222222222221</v>
      </c>
      <c r="P268" s="48" t="s">
        <v>390</v>
      </c>
      <c r="Q268" s="36">
        <v>72</v>
      </c>
      <c r="R268" s="36">
        <f t="shared" si="23"/>
        <v>22.222222222222221</v>
      </c>
    </row>
    <row r="269" spans="1:19" x14ac:dyDescent="0.2">
      <c r="A269" s="113">
        <f t="shared" si="24"/>
        <v>3220130804</v>
      </c>
      <c r="B269" s="48" t="s">
        <v>220</v>
      </c>
      <c r="C269" s="38">
        <v>41513</v>
      </c>
      <c r="D269" s="39">
        <v>6</v>
      </c>
      <c r="F269" s="39">
        <f t="shared" si="20"/>
        <v>1.8288000000000002</v>
      </c>
      <c r="G269" s="39">
        <f t="shared" si="21"/>
        <v>51.301259197418318</v>
      </c>
      <c r="N269" s="39">
        <v>23.333333333333336</v>
      </c>
      <c r="O269" s="39">
        <v>25</v>
      </c>
      <c r="P269" s="48" t="s">
        <v>451</v>
      </c>
      <c r="Q269" s="36">
        <v>77</v>
      </c>
      <c r="R269" s="36">
        <f t="shared" si="23"/>
        <v>25</v>
      </c>
    </row>
    <row r="270" spans="1:19" x14ac:dyDescent="0.2">
      <c r="A270" s="113">
        <f t="shared" si="24"/>
        <v>3220130805</v>
      </c>
      <c r="B270" s="48" t="s">
        <v>220</v>
      </c>
      <c r="C270" s="38">
        <v>41517</v>
      </c>
      <c r="D270" s="39">
        <v>9</v>
      </c>
      <c r="F270" s="39">
        <f t="shared" si="20"/>
        <v>2.7432000000000003</v>
      </c>
      <c r="G270" s="39">
        <f t="shared" si="21"/>
        <v>45.458506989579675</v>
      </c>
      <c r="I270" s="45">
        <v>0.04</v>
      </c>
      <c r="J270" s="39">
        <f>AVERAGE(I261:I269)</f>
        <v>4.8000000000000001E-2</v>
      </c>
      <c r="K270" s="45">
        <f t="shared" ref="K270:K281" si="28">(9.81*(LN(I270)))+30.6</f>
        <v>-0.97717184195704831</v>
      </c>
      <c r="L270" s="39">
        <f>AVERAGE(K261:K269)</f>
        <v>-0.8727061044711405</v>
      </c>
      <c r="M270" s="45">
        <f>AVERAGE(L270,H270)</f>
        <v>-0.8727061044711405</v>
      </c>
      <c r="N270" s="39">
        <v>23.333333333333336</v>
      </c>
      <c r="O270" s="39">
        <v>20</v>
      </c>
      <c r="P270" s="48" t="s">
        <v>451</v>
      </c>
      <c r="Q270" s="36">
        <v>68</v>
      </c>
      <c r="R270" s="36">
        <f t="shared" si="23"/>
        <v>20</v>
      </c>
    </row>
    <row r="271" spans="1:19" x14ac:dyDescent="0.2">
      <c r="A271" s="37">
        <v>3220140601</v>
      </c>
      <c r="B271" s="48" t="s">
        <v>220</v>
      </c>
      <c r="C271" s="38">
        <v>41791</v>
      </c>
      <c r="D271" s="39">
        <v>6</v>
      </c>
      <c r="F271" s="39">
        <f t="shared" si="20"/>
        <v>1.8288000000000002</v>
      </c>
      <c r="G271" s="39">
        <f t="shared" si="21"/>
        <v>51.301259197418318</v>
      </c>
      <c r="I271" s="45">
        <v>120</v>
      </c>
      <c r="N271" s="39">
        <v>21</v>
      </c>
      <c r="O271" s="39">
        <v>23</v>
      </c>
      <c r="P271" s="48" t="s">
        <v>391</v>
      </c>
    </row>
    <row r="272" spans="1:19" x14ac:dyDescent="0.2">
      <c r="A272" s="37">
        <v>3220140602</v>
      </c>
      <c r="B272" s="48" t="s">
        <v>220</v>
      </c>
      <c r="C272" s="38">
        <v>41809</v>
      </c>
      <c r="D272" s="39">
        <v>6</v>
      </c>
      <c r="F272" s="39">
        <f t="shared" si="20"/>
        <v>1.8288000000000002</v>
      </c>
      <c r="G272" s="39">
        <f t="shared" si="21"/>
        <v>51.301259197418318</v>
      </c>
      <c r="N272" s="39">
        <v>20</v>
      </c>
      <c r="O272" s="39">
        <v>17</v>
      </c>
      <c r="P272" s="48" t="s">
        <v>391</v>
      </c>
    </row>
    <row r="273" spans="1:16" x14ac:dyDescent="0.2">
      <c r="A273" s="37">
        <v>3220140603</v>
      </c>
      <c r="B273" s="48" t="s">
        <v>220</v>
      </c>
      <c r="C273" s="38">
        <v>41816</v>
      </c>
      <c r="D273" s="39">
        <v>6.5</v>
      </c>
      <c r="F273" s="39">
        <f t="shared" si="20"/>
        <v>1.9812000000000001</v>
      </c>
      <c r="G273" s="39">
        <f t="shared" si="21"/>
        <v>50.147843779842667</v>
      </c>
      <c r="I273" s="45">
        <v>120</v>
      </c>
      <c r="N273" s="39">
        <v>22</v>
      </c>
      <c r="O273" s="39">
        <v>21</v>
      </c>
      <c r="P273" s="48" t="s">
        <v>390</v>
      </c>
    </row>
    <row r="274" spans="1:16" x14ac:dyDescent="0.2">
      <c r="A274" s="36">
        <v>3120140701</v>
      </c>
      <c r="B274" s="48" t="s">
        <v>220</v>
      </c>
      <c r="C274" s="38">
        <v>41829</v>
      </c>
      <c r="D274" s="39">
        <v>6</v>
      </c>
      <c r="F274" s="39">
        <f t="shared" si="20"/>
        <v>1.8288000000000002</v>
      </c>
      <c r="G274" s="39">
        <f t="shared" si="21"/>
        <v>51.301259197418318</v>
      </c>
      <c r="N274" s="39">
        <v>20</v>
      </c>
      <c r="O274" s="39">
        <v>12</v>
      </c>
      <c r="P274" s="48" t="s">
        <v>451</v>
      </c>
    </row>
    <row r="275" spans="1:16" x14ac:dyDescent="0.2">
      <c r="A275" s="36">
        <v>3120140702</v>
      </c>
      <c r="B275" s="48" t="s">
        <v>220</v>
      </c>
      <c r="C275" s="38">
        <v>41836</v>
      </c>
      <c r="D275" s="39">
        <v>6</v>
      </c>
      <c r="F275" s="39">
        <f t="shared" si="20"/>
        <v>1.8288000000000002</v>
      </c>
      <c r="G275" s="39">
        <f t="shared" si="21"/>
        <v>51.301259197418318</v>
      </c>
      <c r="I275" s="45">
        <v>120</v>
      </c>
      <c r="N275" s="39">
        <v>23</v>
      </c>
      <c r="O275" s="39">
        <v>17</v>
      </c>
      <c r="P275" s="48" t="s">
        <v>390</v>
      </c>
    </row>
    <row r="276" spans="1:16" x14ac:dyDescent="0.2">
      <c r="A276" s="36">
        <v>3120140703</v>
      </c>
      <c r="B276" s="48" t="s">
        <v>220</v>
      </c>
      <c r="C276" s="38">
        <v>41844</v>
      </c>
      <c r="D276" s="39">
        <v>7</v>
      </c>
      <c r="F276" s="39">
        <f t="shared" si="20"/>
        <v>2.1335999999999999</v>
      </c>
      <c r="G276" s="39">
        <f t="shared" si="21"/>
        <v>49.079947901107531</v>
      </c>
      <c r="N276" s="39">
        <v>22</v>
      </c>
      <c r="O276" s="39">
        <v>20</v>
      </c>
      <c r="P276" s="48" t="s">
        <v>388</v>
      </c>
    </row>
    <row r="277" spans="1:16" x14ac:dyDescent="0.2">
      <c r="A277" s="36">
        <v>3120140704</v>
      </c>
      <c r="B277" s="48" t="s">
        <v>220</v>
      </c>
      <c r="C277" s="38">
        <v>41850</v>
      </c>
      <c r="D277" s="39">
        <v>7</v>
      </c>
      <c r="F277" s="39">
        <f t="shared" si="20"/>
        <v>2.1335999999999999</v>
      </c>
      <c r="G277" s="39">
        <f t="shared" si="21"/>
        <v>49.079947901107531</v>
      </c>
      <c r="I277" s="45">
        <v>120</v>
      </c>
      <c r="N277" s="39">
        <v>21</v>
      </c>
      <c r="O277" s="39">
        <v>14</v>
      </c>
      <c r="P277" s="48" t="s">
        <v>390</v>
      </c>
    </row>
    <row r="278" spans="1:16" x14ac:dyDescent="0.2">
      <c r="A278" s="36">
        <v>3120140801</v>
      </c>
      <c r="B278" s="48" t="s">
        <v>220</v>
      </c>
      <c r="C278" s="38">
        <v>41857</v>
      </c>
      <c r="D278" s="39">
        <v>7.5</v>
      </c>
      <c r="F278" s="39">
        <f t="shared" si="20"/>
        <v>2.286</v>
      </c>
      <c r="G278" s="39">
        <f t="shared" si="21"/>
        <v>48.085760622980558</v>
      </c>
      <c r="N278" s="39">
        <v>23</v>
      </c>
      <c r="O278" s="39">
        <v>12</v>
      </c>
      <c r="P278" s="48" t="s">
        <v>389</v>
      </c>
    </row>
    <row r="279" spans="1:16" x14ac:dyDescent="0.2">
      <c r="A279" s="36">
        <v>3120140802</v>
      </c>
      <c r="B279" s="48" t="s">
        <v>220</v>
      </c>
      <c r="C279" s="38">
        <v>41866</v>
      </c>
      <c r="D279" s="39">
        <v>7</v>
      </c>
      <c r="F279" s="39">
        <f t="shared" si="20"/>
        <v>2.1335999999999999</v>
      </c>
      <c r="G279" s="39">
        <f t="shared" si="21"/>
        <v>49.079947901107531</v>
      </c>
      <c r="I279" s="45">
        <v>120</v>
      </c>
      <c r="N279" s="39">
        <v>19</v>
      </c>
      <c r="O279" s="39">
        <v>16</v>
      </c>
      <c r="P279" s="48" t="s">
        <v>390</v>
      </c>
    </row>
    <row r="280" spans="1:16" x14ac:dyDescent="0.2">
      <c r="A280" s="36">
        <v>3120140803</v>
      </c>
      <c r="B280" s="48" t="s">
        <v>220</v>
      </c>
      <c r="C280" s="38">
        <v>41873</v>
      </c>
      <c r="D280" s="39">
        <v>7.5</v>
      </c>
      <c r="F280" s="39">
        <f t="shared" si="20"/>
        <v>2.286</v>
      </c>
      <c r="G280" s="39">
        <f t="shared" si="21"/>
        <v>48.085760622980558</v>
      </c>
      <c r="N280" s="39">
        <v>21</v>
      </c>
      <c r="O280" s="39">
        <v>20</v>
      </c>
      <c r="P280" s="48" t="s">
        <v>388</v>
      </c>
    </row>
    <row r="281" spans="1:16" x14ac:dyDescent="0.2">
      <c r="A281" s="36">
        <v>3120140804</v>
      </c>
      <c r="B281" s="48" t="s">
        <v>220</v>
      </c>
      <c r="C281" s="38">
        <v>41879</v>
      </c>
      <c r="D281" s="39">
        <v>8</v>
      </c>
      <c r="F281" s="39">
        <f t="shared" si="20"/>
        <v>2.4384000000000001</v>
      </c>
      <c r="G281" s="39">
        <f t="shared" si="21"/>
        <v>47.155760533388161</v>
      </c>
      <c r="H281" s="39">
        <f>AVERAGE(G271:G281)</f>
        <v>49.629091459289796</v>
      </c>
      <c r="I281" s="45">
        <v>120</v>
      </c>
      <c r="J281" s="45">
        <v>120</v>
      </c>
      <c r="N281" s="39">
        <v>23</v>
      </c>
      <c r="O281" s="39">
        <v>17</v>
      </c>
      <c r="P281" s="48" t="s">
        <v>390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5"/>
  <sheetViews>
    <sheetView workbookViewId="0">
      <pane xSplit="3" ySplit="1" topLeftCell="D331" activePane="bottomRight" state="frozen"/>
      <selection pane="topRight" activeCell="D1" sqref="D1"/>
      <selection pane="bottomLeft" activeCell="A2" sqref="A2"/>
      <selection pane="bottomRight" activeCell="C358" sqref="C358"/>
    </sheetView>
  </sheetViews>
  <sheetFormatPr defaultRowHeight="12.75" x14ac:dyDescent="0.2"/>
  <cols>
    <col min="1" max="1" width="12" style="37" bestFit="1" customWidth="1"/>
    <col min="2" max="2" width="10.85546875" style="37" customWidth="1"/>
    <col min="3" max="3" width="10.140625" style="37" bestFit="1" customWidth="1"/>
    <col min="4" max="8" width="9.140625" style="39"/>
    <col min="9" max="9" width="9.140625" style="45"/>
    <col min="10" max="10" width="9.140625" style="39"/>
    <col min="11" max="13" width="9.140625" style="45"/>
    <col min="14" max="14" width="15" style="39" bestFit="1" customWidth="1"/>
    <col min="15" max="15" width="12.140625" style="39" bestFit="1" customWidth="1"/>
    <col min="16" max="16" width="27.425781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8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281</v>
      </c>
      <c r="P1" s="67" t="s">
        <v>264</v>
      </c>
      <c r="Q1" s="254" t="s">
        <v>294</v>
      </c>
      <c r="R1" s="257" t="s">
        <v>692</v>
      </c>
      <c r="S1" s="258" t="s">
        <v>279</v>
      </c>
      <c r="T1" s="257" t="s">
        <v>643</v>
      </c>
    </row>
    <row r="2" spans="1:20" ht="15" x14ac:dyDescent="0.25">
      <c r="A2" s="37">
        <v>3419860601</v>
      </c>
      <c r="B2" s="37" t="s">
        <v>221</v>
      </c>
      <c r="C2" s="38">
        <v>31570</v>
      </c>
      <c r="D2" s="39">
        <v>6</v>
      </c>
      <c r="F2" s="39">
        <f>D2*0.3048</f>
        <v>1.8288000000000002</v>
      </c>
      <c r="G2" s="39">
        <f t="shared" ref="G2:G65" si="0" xml:space="preserve"> 60-(14.41*(LN(F2)))</f>
        <v>51.301259197418318</v>
      </c>
      <c r="Q2" s="253">
        <v>1986</v>
      </c>
      <c r="R2" s="256">
        <v>8</v>
      </c>
      <c r="S2" s="256">
        <v>47.358425803589718</v>
      </c>
      <c r="T2" s="255"/>
    </row>
    <row r="3" spans="1:20" ht="15" x14ac:dyDescent="0.25">
      <c r="A3" s="37">
        <v>3419860602</v>
      </c>
      <c r="B3" s="37" t="s">
        <v>221</v>
      </c>
      <c r="C3" s="38">
        <v>31577</v>
      </c>
      <c r="D3" s="39">
        <v>6</v>
      </c>
      <c r="F3" s="39">
        <f t="shared" ref="F3:F66" si="1">D3*0.3048</f>
        <v>1.8288000000000002</v>
      </c>
      <c r="G3" s="39">
        <f t="shared" si="0"/>
        <v>51.301259197418318</v>
      </c>
      <c r="Q3" s="253">
        <v>1987</v>
      </c>
      <c r="R3" s="256">
        <v>6.9375</v>
      </c>
      <c r="S3" s="256">
        <v>49.373261805494366</v>
      </c>
      <c r="T3" s="255"/>
    </row>
    <row r="4" spans="1:20" ht="15" x14ac:dyDescent="0.25">
      <c r="A4" s="37">
        <v>3419860603</v>
      </c>
      <c r="B4" s="37" t="s">
        <v>221</v>
      </c>
      <c r="C4" s="38">
        <v>31584</v>
      </c>
      <c r="D4" s="39">
        <v>6</v>
      </c>
      <c r="F4" s="39">
        <f t="shared" si="1"/>
        <v>1.8288000000000002</v>
      </c>
      <c r="G4" s="39">
        <f t="shared" si="0"/>
        <v>51.301259197418318</v>
      </c>
      <c r="Q4" s="253">
        <v>1988</v>
      </c>
      <c r="R4" s="256">
        <v>7.9375</v>
      </c>
      <c r="S4" s="256">
        <v>47.484607049554228</v>
      </c>
      <c r="T4" s="255"/>
    </row>
    <row r="5" spans="1:20" ht="15" x14ac:dyDescent="0.25">
      <c r="A5" s="37">
        <v>3419860604</v>
      </c>
      <c r="B5" s="37" t="s">
        <v>221</v>
      </c>
      <c r="C5" s="38">
        <v>31592</v>
      </c>
      <c r="D5" s="39">
        <v>8</v>
      </c>
      <c r="F5" s="39">
        <f t="shared" si="1"/>
        <v>2.4384000000000001</v>
      </c>
      <c r="G5" s="39">
        <f t="shared" si="0"/>
        <v>47.155760533388161</v>
      </c>
      <c r="Q5" s="253">
        <v>1989</v>
      </c>
      <c r="R5" s="256">
        <v>9.4</v>
      </c>
      <c r="S5" s="256">
        <v>45.060686181078211</v>
      </c>
      <c r="T5" s="255"/>
    </row>
    <row r="6" spans="1:20" ht="15" x14ac:dyDescent="0.25">
      <c r="A6" s="37">
        <v>3419860701</v>
      </c>
      <c r="B6" s="37" t="s">
        <v>221</v>
      </c>
      <c r="C6" s="38">
        <v>31597</v>
      </c>
      <c r="D6" s="39">
        <v>8</v>
      </c>
      <c r="F6" s="39">
        <f t="shared" si="1"/>
        <v>2.4384000000000001</v>
      </c>
      <c r="G6" s="39">
        <f t="shared" si="0"/>
        <v>47.155760533388161</v>
      </c>
      <c r="Q6" s="253">
        <v>1990</v>
      </c>
      <c r="R6" s="256">
        <v>8.8461538461538467</v>
      </c>
      <c r="S6" s="256">
        <v>45.770860303686803</v>
      </c>
      <c r="T6" s="256">
        <v>2.0750000000000002</v>
      </c>
    </row>
    <row r="7" spans="1:20" ht="15" x14ac:dyDescent="0.25">
      <c r="A7" s="37">
        <v>3419860702</v>
      </c>
      <c r="B7" s="37" t="s">
        <v>221</v>
      </c>
      <c r="C7" s="38">
        <v>31607</v>
      </c>
      <c r="D7" s="39">
        <v>9</v>
      </c>
      <c r="F7" s="39">
        <f t="shared" si="1"/>
        <v>2.7432000000000003</v>
      </c>
      <c r="G7" s="39">
        <f t="shared" si="0"/>
        <v>45.458506989579675</v>
      </c>
      <c r="Q7" s="253">
        <v>1991</v>
      </c>
      <c r="R7" s="256"/>
      <c r="S7" s="256"/>
      <c r="T7" s="256"/>
    </row>
    <row r="8" spans="1:20" ht="15" x14ac:dyDescent="0.25">
      <c r="A8" s="37">
        <v>3419860703</v>
      </c>
      <c r="B8" s="37" t="s">
        <v>221</v>
      </c>
      <c r="C8" s="38">
        <v>31619</v>
      </c>
      <c r="D8" s="39">
        <v>10</v>
      </c>
      <c r="F8" s="39">
        <f t="shared" si="1"/>
        <v>3.048</v>
      </c>
      <c r="G8" s="39">
        <f t="shared" si="0"/>
        <v>43.940261958950401</v>
      </c>
      <c r="Q8" s="253">
        <v>1992</v>
      </c>
      <c r="R8" s="256">
        <v>8.5500000000000007</v>
      </c>
      <c r="S8" s="256">
        <v>46.294543430010989</v>
      </c>
      <c r="T8" s="256">
        <v>0.7</v>
      </c>
    </row>
    <row r="9" spans="1:20" ht="15" x14ac:dyDescent="0.25">
      <c r="A9" s="37">
        <v>3419860801</v>
      </c>
      <c r="B9" s="37" t="s">
        <v>221</v>
      </c>
      <c r="C9" s="38">
        <v>31628</v>
      </c>
      <c r="D9" s="39">
        <v>9</v>
      </c>
      <c r="F9" s="39">
        <f t="shared" si="1"/>
        <v>2.7432000000000003</v>
      </c>
      <c r="G9" s="39">
        <f t="shared" si="0"/>
        <v>45.458506989579675</v>
      </c>
      <c r="Q9" s="253">
        <v>1993</v>
      </c>
      <c r="R9" s="256"/>
      <c r="S9" s="256"/>
      <c r="T9" s="256"/>
    </row>
    <row r="10" spans="1:20" ht="15" x14ac:dyDescent="0.25">
      <c r="A10" s="37">
        <v>3419860802</v>
      </c>
      <c r="B10" s="37" t="s">
        <v>221</v>
      </c>
      <c r="C10" s="38">
        <v>31636</v>
      </c>
      <c r="D10" s="39">
        <v>8</v>
      </c>
      <c r="F10" s="39">
        <f t="shared" si="1"/>
        <v>2.4384000000000001</v>
      </c>
      <c r="G10" s="39">
        <f t="shared" si="0"/>
        <v>47.155760533388161</v>
      </c>
      <c r="Q10" s="253">
        <v>1994</v>
      </c>
      <c r="R10" s="256">
        <v>8.2222222222222214</v>
      </c>
      <c r="S10" s="256">
        <v>46.927914795990063</v>
      </c>
      <c r="T10" s="255"/>
    </row>
    <row r="11" spans="1:20" ht="15" x14ac:dyDescent="0.25">
      <c r="A11" s="37">
        <v>3419860803</v>
      </c>
      <c r="B11" s="37" t="s">
        <v>221</v>
      </c>
      <c r="C11" s="38">
        <v>31640</v>
      </c>
      <c r="D11" s="39">
        <v>9</v>
      </c>
      <c r="F11" s="39">
        <f t="shared" si="1"/>
        <v>2.7432000000000003</v>
      </c>
      <c r="G11" s="39">
        <f t="shared" si="0"/>
        <v>45.458506989579675</v>
      </c>
      <c r="Q11" s="253">
        <v>1995</v>
      </c>
      <c r="R11" s="256">
        <v>8.6</v>
      </c>
      <c r="S11" s="256">
        <v>46.340116102593484</v>
      </c>
      <c r="T11" s="256">
        <v>1.5333333333333332</v>
      </c>
    </row>
    <row r="12" spans="1:20" ht="15" x14ac:dyDescent="0.25">
      <c r="A12" s="37">
        <v>3419860804</v>
      </c>
      <c r="B12" s="37" t="s">
        <v>221</v>
      </c>
      <c r="C12" s="38">
        <v>31648</v>
      </c>
      <c r="D12" s="39">
        <v>8</v>
      </c>
      <c r="F12" s="39">
        <f t="shared" si="1"/>
        <v>2.4384000000000001</v>
      </c>
      <c r="G12" s="39">
        <f t="shared" si="0"/>
        <v>47.155760533388161</v>
      </c>
      <c r="Q12" s="253">
        <v>1996</v>
      </c>
      <c r="R12" s="256"/>
      <c r="S12" s="256"/>
      <c r="T12" s="256"/>
    </row>
    <row r="13" spans="1:20" ht="15" x14ac:dyDescent="0.25">
      <c r="A13" s="37">
        <v>3419860805</v>
      </c>
      <c r="B13" s="37" t="s">
        <v>221</v>
      </c>
      <c r="C13" s="38">
        <v>31655</v>
      </c>
      <c r="D13" s="39">
        <v>9</v>
      </c>
      <c r="F13" s="39">
        <f t="shared" si="1"/>
        <v>2.7432000000000003</v>
      </c>
      <c r="G13" s="39">
        <f t="shared" si="0"/>
        <v>45.458506989579675</v>
      </c>
      <c r="Q13" s="253">
        <v>1997</v>
      </c>
      <c r="R13" s="256">
        <v>10.5</v>
      </c>
      <c r="S13" s="256">
        <v>43.415490241182759</v>
      </c>
      <c r="T13" s="256">
        <v>0.3066666666666667</v>
      </c>
    </row>
    <row r="14" spans="1:20" ht="15" x14ac:dyDescent="0.25">
      <c r="A14" s="37">
        <v>3419860901</v>
      </c>
      <c r="B14" s="37" t="s">
        <v>221</v>
      </c>
      <c r="C14" s="38">
        <v>31663</v>
      </c>
      <c r="D14" s="39">
        <v>8</v>
      </c>
      <c r="F14" s="39">
        <f t="shared" si="1"/>
        <v>2.4384000000000001</v>
      </c>
      <c r="G14" s="39">
        <f t="shared" si="0"/>
        <v>47.155760533388161</v>
      </c>
      <c r="Q14" s="253">
        <v>1998</v>
      </c>
      <c r="R14" s="256">
        <v>9.0416666666666661</v>
      </c>
      <c r="S14" s="256">
        <v>45.788983427705766</v>
      </c>
      <c r="T14" s="256">
        <v>0.87749999999999995</v>
      </c>
    </row>
    <row r="15" spans="1:20" ht="15" x14ac:dyDescent="0.25">
      <c r="A15" s="37">
        <v>3419860902</v>
      </c>
      <c r="B15" s="37" t="s">
        <v>221</v>
      </c>
      <c r="C15" s="38">
        <v>31669</v>
      </c>
      <c r="D15" s="39">
        <v>7.5</v>
      </c>
      <c r="E15" s="39">
        <f>AVERAGE(D2:D13)</f>
        <v>8</v>
      </c>
      <c r="F15" s="39">
        <f t="shared" si="1"/>
        <v>2.286</v>
      </c>
      <c r="G15" s="39">
        <f t="shared" si="0"/>
        <v>48.085760622980558</v>
      </c>
      <c r="H15" s="39">
        <f>AVERAGE(G2:G13)</f>
        <v>47.358425803589718</v>
      </c>
      <c r="M15" s="45">
        <f>AVERAGE(H15)</f>
        <v>47.358425803589718</v>
      </c>
      <c r="Q15" s="253">
        <v>1999</v>
      </c>
      <c r="R15" s="256">
        <v>9.3333333333333339</v>
      </c>
      <c r="S15" s="256">
        <v>45.00580605873683</v>
      </c>
      <c r="T15" s="256">
        <v>0.81600000000000006</v>
      </c>
    </row>
    <row r="16" spans="1:20" ht="15" x14ac:dyDescent="0.25">
      <c r="A16" s="37">
        <v>3419870601</v>
      </c>
      <c r="B16" s="37" t="s">
        <v>221</v>
      </c>
      <c r="C16" s="38">
        <v>31943</v>
      </c>
      <c r="D16" s="39">
        <v>8</v>
      </c>
      <c r="F16" s="39">
        <f t="shared" si="1"/>
        <v>2.4384000000000001</v>
      </c>
      <c r="G16" s="39">
        <f t="shared" si="0"/>
        <v>47.155760533388161</v>
      </c>
      <c r="Q16" s="253">
        <v>2000</v>
      </c>
      <c r="R16" s="256">
        <v>10.444444444444445</v>
      </c>
      <c r="S16" s="256">
        <v>43.636470632984405</v>
      </c>
      <c r="T16" s="256">
        <v>0.82000000000000006</v>
      </c>
    </row>
    <row r="17" spans="1:20" ht="15" x14ac:dyDescent="0.25">
      <c r="A17" s="37">
        <v>3419870602</v>
      </c>
      <c r="B17" s="37" t="s">
        <v>221</v>
      </c>
      <c r="C17" s="38">
        <v>31950</v>
      </c>
      <c r="D17" s="39">
        <v>8</v>
      </c>
      <c r="F17" s="39">
        <f t="shared" si="1"/>
        <v>2.4384000000000001</v>
      </c>
      <c r="G17" s="39">
        <f t="shared" si="0"/>
        <v>47.155760533388161</v>
      </c>
      <c r="Q17" s="253">
        <v>2001</v>
      </c>
      <c r="R17" s="256">
        <v>9.6</v>
      </c>
      <c r="S17" s="256">
        <v>45.006083581330522</v>
      </c>
      <c r="T17" s="256">
        <v>1.55</v>
      </c>
    </row>
    <row r="18" spans="1:20" ht="15" x14ac:dyDescent="0.25">
      <c r="A18" s="37">
        <v>3419870603</v>
      </c>
      <c r="B18" s="37" t="s">
        <v>221</v>
      </c>
      <c r="C18" s="38">
        <v>31957</v>
      </c>
      <c r="D18" s="39">
        <v>8.5</v>
      </c>
      <c r="F18" s="39">
        <f t="shared" si="1"/>
        <v>2.5908000000000002</v>
      </c>
      <c r="G18" s="39">
        <f t="shared" si="0"/>
        <v>46.28215973301333</v>
      </c>
      <c r="Q18" s="253">
        <v>2002</v>
      </c>
      <c r="R18" s="256"/>
      <c r="S18" s="256"/>
      <c r="T18" s="256"/>
    </row>
    <row r="19" spans="1:20" ht="15" x14ac:dyDescent="0.25">
      <c r="A19" s="37">
        <v>3419870701</v>
      </c>
      <c r="B19" s="37" t="s">
        <v>221</v>
      </c>
      <c r="C19" s="38">
        <v>31965</v>
      </c>
      <c r="D19" s="39">
        <v>8</v>
      </c>
      <c r="F19" s="39">
        <f t="shared" si="1"/>
        <v>2.4384000000000001</v>
      </c>
      <c r="G19" s="39">
        <f t="shared" si="0"/>
        <v>47.155760533388161</v>
      </c>
      <c r="Q19" s="253">
        <v>2003</v>
      </c>
      <c r="R19" s="259">
        <v>10.714285714285714</v>
      </c>
      <c r="S19" s="259">
        <v>43.37203355039567</v>
      </c>
      <c r="T19" s="259">
        <v>0.84000000000000008</v>
      </c>
    </row>
    <row r="20" spans="1:20" ht="15" x14ac:dyDescent="0.25">
      <c r="A20" s="37">
        <v>3419870702</v>
      </c>
      <c r="B20" s="37" t="s">
        <v>221</v>
      </c>
      <c r="C20" s="38">
        <v>31972</v>
      </c>
      <c r="D20" s="39">
        <v>8</v>
      </c>
      <c r="F20" s="39">
        <f t="shared" si="1"/>
        <v>2.4384000000000001</v>
      </c>
      <c r="G20" s="39">
        <f t="shared" si="0"/>
        <v>47.155760533388161</v>
      </c>
      <c r="Q20" s="253">
        <v>2004</v>
      </c>
      <c r="R20" s="259"/>
      <c r="S20" s="259"/>
      <c r="T20" s="259"/>
    </row>
    <row r="21" spans="1:20" ht="15" x14ac:dyDescent="0.25">
      <c r="A21" s="37">
        <v>3419870703</v>
      </c>
      <c r="B21" s="37" t="s">
        <v>221</v>
      </c>
      <c r="C21" s="38">
        <v>31979</v>
      </c>
      <c r="D21" s="39">
        <v>7</v>
      </c>
      <c r="F21" s="39">
        <f t="shared" si="1"/>
        <v>2.1335999999999999</v>
      </c>
      <c r="G21" s="39">
        <f t="shared" si="0"/>
        <v>49.079947901107531</v>
      </c>
      <c r="Q21" s="253">
        <v>2005</v>
      </c>
      <c r="R21" s="259"/>
      <c r="S21" s="259"/>
      <c r="T21" s="259"/>
    </row>
    <row r="22" spans="1:20" ht="15" x14ac:dyDescent="0.25">
      <c r="A22" s="37">
        <v>3419870704</v>
      </c>
      <c r="B22" s="37" t="s">
        <v>221</v>
      </c>
      <c r="C22" s="38">
        <v>31986</v>
      </c>
      <c r="D22" s="39">
        <v>6.5</v>
      </c>
      <c r="F22" s="39">
        <f t="shared" si="1"/>
        <v>1.9812000000000001</v>
      </c>
      <c r="G22" s="39">
        <f t="shared" si="0"/>
        <v>50.147843779842667</v>
      </c>
      <c r="Q22" s="253">
        <v>2006</v>
      </c>
      <c r="R22" s="256">
        <v>11.458333333333334</v>
      </c>
      <c r="S22" s="256">
        <v>42.112383848229577</v>
      </c>
      <c r="T22" s="256">
        <v>1.9871428571428571</v>
      </c>
    </row>
    <row r="23" spans="1:20" ht="15" x14ac:dyDescent="0.25">
      <c r="A23" s="37">
        <v>3419870801</v>
      </c>
      <c r="B23" s="37" t="s">
        <v>221</v>
      </c>
      <c r="C23" s="38">
        <v>31992</v>
      </c>
      <c r="D23" s="39">
        <v>6</v>
      </c>
      <c r="F23" s="39">
        <f t="shared" si="1"/>
        <v>1.8288000000000002</v>
      </c>
      <c r="G23" s="39">
        <f t="shared" si="0"/>
        <v>51.301259197418318</v>
      </c>
      <c r="Q23" s="253">
        <v>2007</v>
      </c>
      <c r="R23" s="256">
        <v>13.545454545454545</v>
      </c>
      <c r="S23" s="256">
        <v>40.359915014890881</v>
      </c>
      <c r="T23" s="256">
        <v>1.1616666666666668</v>
      </c>
    </row>
    <row r="24" spans="1:20" ht="15" x14ac:dyDescent="0.25">
      <c r="A24" s="37">
        <v>3419870802</v>
      </c>
      <c r="B24" s="37" t="s">
        <v>221</v>
      </c>
      <c r="C24" s="38">
        <v>31999</v>
      </c>
      <c r="D24" s="39">
        <v>6</v>
      </c>
      <c r="F24" s="39">
        <f t="shared" si="1"/>
        <v>1.8288000000000002</v>
      </c>
      <c r="G24" s="39">
        <f t="shared" si="0"/>
        <v>51.301259197418318</v>
      </c>
      <c r="Q24" s="253">
        <v>2008</v>
      </c>
      <c r="R24" s="256">
        <v>10.045454545454545</v>
      </c>
      <c r="S24" s="256">
        <v>44.137767785597084</v>
      </c>
      <c r="T24" s="256">
        <v>1.3783333333333332</v>
      </c>
    </row>
    <row r="25" spans="1:20" ht="15" x14ac:dyDescent="0.25">
      <c r="A25" s="37">
        <v>3419870803</v>
      </c>
      <c r="B25" s="37" t="s">
        <v>221</v>
      </c>
      <c r="C25" s="38">
        <v>32008</v>
      </c>
      <c r="D25" s="39">
        <v>5.75</v>
      </c>
      <c r="F25" s="39">
        <f t="shared" si="1"/>
        <v>1.7526000000000002</v>
      </c>
      <c r="G25" s="39">
        <f t="shared" si="0"/>
        <v>51.914543241193172</v>
      </c>
      <c r="Q25" s="253">
        <v>2009</v>
      </c>
      <c r="R25" s="256">
        <v>10.26923076923077</v>
      </c>
      <c r="S25" s="256">
        <v>43.860854406766855</v>
      </c>
      <c r="T25" s="256">
        <v>1.9542857142857144</v>
      </c>
    </row>
    <row r="26" spans="1:20" ht="15" x14ac:dyDescent="0.25">
      <c r="A26" s="37">
        <v>3419870804</v>
      </c>
      <c r="B26" s="37" t="s">
        <v>221</v>
      </c>
      <c r="C26" s="38">
        <v>32013</v>
      </c>
      <c r="D26" s="39">
        <v>5.75</v>
      </c>
      <c r="F26" s="39">
        <f t="shared" si="1"/>
        <v>1.7526000000000002</v>
      </c>
      <c r="G26" s="39">
        <f t="shared" si="0"/>
        <v>51.914543241193172</v>
      </c>
      <c r="Q26" s="253">
        <v>2010</v>
      </c>
      <c r="R26" s="256">
        <v>8.9230769230769234</v>
      </c>
      <c r="S26" s="256">
        <v>47.001651971872434</v>
      </c>
      <c r="T26" s="256">
        <v>2.25</v>
      </c>
    </row>
    <row r="27" spans="1:20" ht="15" x14ac:dyDescent="0.25">
      <c r="A27" s="37">
        <v>3419870805</v>
      </c>
      <c r="B27" s="37" t="s">
        <v>221</v>
      </c>
      <c r="C27" s="38">
        <v>32020</v>
      </c>
      <c r="D27" s="39">
        <v>5.75</v>
      </c>
      <c r="F27" s="39">
        <f t="shared" si="1"/>
        <v>1.7526000000000002</v>
      </c>
      <c r="G27" s="39">
        <f t="shared" si="0"/>
        <v>51.914543241193172</v>
      </c>
      <c r="Q27" s="253">
        <v>2011</v>
      </c>
      <c r="R27" s="256">
        <v>10.466666666666667</v>
      </c>
      <c r="S27" s="256">
        <v>43.965921868279871</v>
      </c>
      <c r="T27" s="256">
        <v>1.6649999999999998</v>
      </c>
    </row>
    <row r="28" spans="1:20" ht="15" x14ac:dyDescent="0.25">
      <c r="A28" s="37">
        <v>3419870901</v>
      </c>
      <c r="B28" s="37" t="s">
        <v>221</v>
      </c>
      <c r="C28" s="38">
        <v>32027</v>
      </c>
      <c r="D28" s="39">
        <v>7</v>
      </c>
      <c r="E28" s="39">
        <f>AVERAGE(D16:D27)</f>
        <v>6.9375</v>
      </c>
      <c r="F28" s="39">
        <f t="shared" si="1"/>
        <v>2.1335999999999999</v>
      </c>
      <c r="G28" s="39">
        <f t="shared" si="0"/>
        <v>49.079947901107531</v>
      </c>
      <c r="H28" s="39">
        <f>AVERAGE(G16:G27)</f>
        <v>49.373261805494366</v>
      </c>
      <c r="M28" s="45">
        <f>AVERAGE(H28)</f>
        <v>49.373261805494366</v>
      </c>
      <c r="Q28" s="253">
        <v>2012</v>
      </c>
      <c r="R28" s="256">
        <v>10.115384615384615</v>
      </c>
      <c r="S28" s="256">
        <v>44.674222863665101</v>
      </c>
      <c r="T28" s="256">
        <v>1.8728571428571428</v>
      </c>
    </row>
    <row r="29" spans="1:20" ht="15" x14ac:dyDescent="0.25">
      <c r="A29" s="37">
        <v>3419880601</v>
      </c>
      <c r="B29" s="37" t="s">
        <v>221</v>
      </c>
      <c r="C29" s="38">
        <v>32310</v>
      </c>
      <c r="D29" s="39">
        <v>10</v>
      </c>
      <c r="F29" s="39">
        <f t="shared" si="1"/>
        <v>3.048</v>
      </c>
      <c r="G29" s="39">
        <f t="shared" si="0"/>
        <v>43.940261958950401</v>
      </c>
      <c r="Q29" s="359">
        <v>2013</v>
      </c>
      <c r="R29" s="39">
        <v>12.576923076923077</v>
      </c>
      <c r="S29" s="39">
        <v>41.155750767896862</v>
      </c>
      <c r="T29" s="39">
        <v>1.5357142857142858</v>
      </c>
    </row>
    <row r="30" spans="1:20" x14ac:dyDescent="0.2">
      <c r="A30" s="37">
        <v>3419880602</v>
      </c>
      <c r="B30" s="37" t="s">
        <v>221</v>
      </c>
      <c r="C30" s="38">
        <v>32320</v>
      </c>
      <c r="D30" s="39">
        <v>6</v>
      </c>
      <c r="F30" s="39">
        <f t="shared" si="1"/>
        <v>1.8288000000000002</v>
      </c>
      <c r="G30" s="39">
        <f t="shared" si="0"/>
        <v>51.301259197418318</v>
      </c>
    </row>
    <row r="31" spans="1:20" x14ac:dyDescent="0.2">
      <c r="A31" s="37">
        <v>3419880701</v>
      </c>
      <c r="B31" s="37" t="s">
        <v>221</v>
      </c>
      <c r="C31" s="38">
        <v>32327</v>
      </c>
      <c r="D31" s="39">
        <v>8</v>
      </c>
      <c r="F31" s="39">
        <f t="shared" si="1"/>
        <v>2.4384000000000001</v>
      </c>
      <c r="G31" s="39">
        <f t="shared" si="0"/>
        <v>47.155760533388161</v>
      </c>
    </row>
    <row r="32" spans="1:20" x14ac:dyDescent="0.2">
      <c r="A32" s="37">
        <v>3419880702</v>
      </c>
      <c r="B32" s="37" t="s">
        <v>221</v>
      </c>
      <c r="C32" s="38">
        <v>32340</v>
      </c>
      <c r="D32" s="39">
        <v>8</v>
      </c>
      <c r="F32" s="39">
        <f t="shared" si="1"/>
        <v>2.4384000000000001</v>
      </c>
      <c r="G32" s="39">
        <f t="shared" si="0"/>
        <v>47.155760533388161</v>
      </c>
    </row>
    <row r="33" spans="1:13" x14ac:dyDescent="0.2">
      <c r="A33" s="37">
        <v>3419880703</v>
      </c>
      <c r="B33" s="37" t="s">
        <v>221</v>
      </c>
      <c r="C33" s="38">
        <v>32347</v>
      </c>
      <c r="D33" s="39">
        <v>10</v>
      </c>
      <c r="F33" s="39">
        <f t="shared" si="1"/>
        <v>3.048</v>
      </c>
      <c r="G33" s="39">
        <f t="shared" si="0"/>
        <v>43.940261958950401</v>
      </c>
    </row>
    <row r="34" spans="1:13" x14ac:dyDescent="0.2">
      <c r="A34" s="37">
        <v>3419880704</v>
      </c>
      <c r="B34" s="37" t="s">
        <v>221</v>
      </c>
      <c r="C34" s="38">
        <v>32354</v>
      </c>
      <c r="D34" s="39">
        <v>7</v>
      </c>
      <c r="F34" s="39">
        <f t="shared" si="1"/>
        <v>2.1335999999999999</v>
      </c>
      <c r="G34" s="39">
        <f t="shared" si="0"/>
        <v>49.079947901107531</v>
      </c>
    </row>
    <row r="35" spans="1:13" x14ac:dyDescent="0.2">
      <c r="A35" s="37">
        <v>3419880801</v>
      </c>
      <c r="B35" s="37" t="s">
        <v>221</v>
      </c>
      <c r="C35" s="38">
        <v>32373</v>
      </c>
      <c r="D35" s="39">
        <v>6.5</v>
      </c>
      <c r="F35" s="39">
        <f t="shared" si="1"/>
        <v>1.9812000000000001</v>
      </c>
      <c r="G35" s="39">
        <f t="shared" si="0"/>
        <v>50.147843779842667</v>
      </c>
    </row>
    <row r="36" spans="1:13" x14ac:dyDescent="0.2">
      <c r="A36" s="37">
        <v>3419880802</v>
      </c>
      <c r="B36" s="37" t="s">
        <v>221</v>
      </c>
      <c r="C36" s="38">
        <v>32383</v>
      </c>
      <c r="D36" s="39">
        <v>8</v>
      </c>
      <c r="F36" s="39">
        <f t="shared" si="1"/>
        <v>2.4384000000000001</v>
      </c>
      <c r="G36" s="39">
        <f t="shared" si="0"/>
        <v>47.155760533388161</v>
      </c>
    </row>
    <row r="37" spans="1:13" x14ac:dyDescent="0.2">
      <c r="A37" s="37">
        <v>3419880901</v>
      </c>
      <c r="B37" s="37" t="s">
        <v>221</v>
      </c>
      <c r="C37" s="38">
        <v>32400</v>
      </c>
      <c r="D37" s="39">
        <v>8</v>
      </c>
      <c r="E37" s="39">
        <f>AVERAGE(D29:D36)</f>
        <v>7.9375</v>
      </c>
      <c r="F37" s="39">
        <f t="shared" si="1"/>
        <v>2.4384000000000001</v>
      </c>
      <c r="G37" s="39">
        <f t="shared" si="0"/>
        <v>47.155760533388161</v>
      </c>
      <c r="H37" s="39">
        <f>AVERAGE(G29:G36)</f>
        <v>47.484607049554228</v>
      </c>
      <c r="M37" s="45">
        <f>AVERAGE(H37)</f>
        <v>47.484607049554228</v>
      </c>
    </row>
    <row r="38" spans="1:13" x14ac:dyDescent="0.2">
      <c r="A38" s="37">
        <v>3419890601</v>
      </c>
      <c r="B38" s="37" t="s">
        <v>221</v>
      </c>
      <c r="C38" s="38">
        <v>32678</v>
      </c>
      <c r="D38" s="39">
        <v>10</v>
      </c>
      <c r="F38" s="39">
        <f t="shared" si="1"/>
        <v>3.048</v>
      </c>
      <c r="G38" s="39">
        <f t="shared" si="0"/>
        <v>43.940261958950401</v>
      </c>
    </row>
    <row r="39" spans="1:13" x14ac:dyDescent="0.2">
      <c r="A39" s="37">
        <v>3419890602</v>
      </c>
      <c r="B39" s="37" t="s">
        <v>221</v>
      </c>
      <c r="C39" s="38">
        <v>32685</v>
      </c>
      <c r="D39" s="39">
        <v>12</v>
      </c>
      <c r="F39" s="39">
        <f t="shared" si="1"/>
        <v>3.6576000000000004</v>
      </c>
      <c r="G39" s="39">
        <f t="shared" si="0"/>
        <v>41.313008325549511</v>
      </c>
    </row>
    <row r="40" spans="1:13" x14ac:dyDescent="0.2">
      <c r="A40" s="37">
        <v>3419890701</v>
      </c>
      <c r="B40" s="37" t="s">
        <v>221</v>
      </c>
      <c r="C40" s="38">
        <v>32691</v>
      </c>
      <c r="D40" s="39">
        <v>13</v>
      </c>
      <c r="F40" s="39">
        <f t="shared" si="1"/>
        <v>3.9624000000000001</v>
      </c>
      <c r="G40" s="39">
        <f t="shared" si="0"/>
        <v>40.159592907973853</v>
      </c>
    </row>
    <row r="41" spans="1:13" x14ac:dyDescent="0.2">
      <c r="A41" s="37">
        <v>3419890702</v>
      </c>
      <c r="B41" s="37" t="s">
        <v>221</v>
      </c>
      <c r="C41" s="38">
        <v>32700</v>
      </c>
      <c r="D41" s="39">
        <v>9.5</v>
      </c>
      <c r="F41" s="39">
        <f t="shared" si="1"/>
        <v>2.8956</v>
      </c>
      <c r="G41" s="39">
        <f t="shared" si="0"/>
        <v>44.679398331074999</v>
      </c>
    </row>
    <row r="42" spans="1:13" x14ac:dyDescent="0.2">
      <c r="A42" s="37">
        <v>3419890703</v>
      </c>
      <c r="B42" s="37" t="s">
        <v>221</v>
      </c>
      <c r="C42" s="38">
        <v>32707</v>
      </c>
      <c r="D42" s="39">
        <v>9.5</v>
      </c>
      <c r="F42" s="39">
        <f t="shared" si="1"/>
        <v>2.8956</v>
      </c>
      <c r="G42" s="39">
        <f t="shared" si="0"/>
        <v>44.679398331074999</v>
      </c>
    </row>
    <row r="43" spans="1:13" x14ac:dyDescent="0.2">
      <c r="A43" s="37">
        <v>3419890704</v>
      </c>
      <c r="B43" s="37" t="s">
        <v>221</v>
      </c>
      <c r="C43" s="38">
        <v>32714</v>
      </c>
      <c r="D43" s="39">
        <v>8.5</v>
      </c>
      <c r="F43" s="39">
        <f t="shared" si="1"/>
        <v>2.5908000000000002</v>
      </c>
      <c r="G43" s="39">
        <f t="shared" si="0"/>
        <v>46.28215973301333</v>
      </c>
    </row>
    <row r="44" spans="1:13" x14ac:dyDescent="0.2">
      <c r="A44" s="37">
        <v>3419890801</v>
      </c>
      <c r="B44" s="37" t="s">
        <v>221</v>
      </c>
      <c r="C44" s="38">
        <v>32727</v>
      </c>
      <c r="D44" s="39">
        <v>7.5</v>
      </c>
      <c r="F44" s="39">
        <f t="shared" si="1"/>
        <v>2.286</v>
      </c>
      <c r="G44" s="39">
        <f t="shared" si="0"/>
        <v>48.085760622980558</v>
      </c>
    </row>
    <row r="45" spans="1:13" x14ac:dyDescent="0.2">
      <c r="A45" s="37">
        <v>3419890802</v>
      </c>
      <c r="B45" s="37" t="s">
        <v>221</v>
      </c>
      <c r="C45" s="38">
        <v>32734</v>
      </c>
      <c r="D45" s="39">
        <v>8</v>
      </c>
      <c r="F45" s="39">
        <f t="shared" si="1"/>
        <v>2.4384000000000001</v>
      </c>
      <c r="G45" s="39">
        <f t="shared" si="0"/>
        <v>47.155760533388161</v>
      </c>
    </row>
    <row r="46" spans="1:13" x14ac:dyDescent="0.2">
      <c r="A46" s="37">
        <v>3419890803</v>
      </c>
      <c r="B46" s="37" t="s">
        <v>221</v>
      </c>
      <c r="C46" s="38">
        <v>32741</v>
      </c>
      <c r="D46" s="39">
        <v>8</v>
      </c>
      <c r="F46" s="39">
        <f t="shared" si="1"/>
        <v>2.4384000000000001</v>
      </c>
      <c r="G46" s="39">
        <f t="shared" si="0"/>
        <v>47.155760533388161</v>
      </c>
    </row>
    <row r="47" spans="1:13" x14ac:dyDescent="0.2">
      <c r="A47" s="37">
        <v>3419890804</v>
      </c>
      <c r="B47" s="37" t="s">
        <v>221</v>
      </c>
      <c r="C47" s="38">
        <v>32749</v>
      </c>
      <c r="D47" s="39">
        <v>8</v>
      </c>
      <c r="E47" s="39">
        <f>AVERAGE(D38:D47)</f>
        <v>9.4</v>
      </c>
      <c r="F47" s="39">
        <f t="shared" si="1"/>
        <v>2.4384000000000001</v>
      </c>
      <c r="G47" s="39">
        <f t="shared" si="0"/>
        <v>47.155760533388161</v>
      </c>
      <c r="H47" s="39">
        <f>AVERAGE(G38:G47)</f>
        <v>45.060686181078211</v>
      </c>
      <c r="M47" s="45">
        <f>AVERAGE(H47)</f>
        <v>45.060686181078211</v>
      </c>
    </row>
    <row r="48" spans="1:13" x14ac:dyDescent="0.2">
      <c r="A48" s="37">
        <v>3419900601</v>
      </c>
      <c r="B48" s="37" t="s">
        <v>221</v>
      </c>
      <c r="C48" s="38">
        <v>33032</v>
      </c>
      <c r="D48" s="39">
        <v>8</v>
      </c>
      <c r="F48" s="39">
        <f t="shared" si="1"/>
        <v>2.4384000000000001</v>
      </c>
      <c r="G48" s="39">
        <f t="shared" si="0"/>
        <v>47.155760533388161</v>
      </c>
      <c r="I48" s="45">
        <v>0.7</v>
      </c>
      <c r="K48" s="45">
        <f>(9.81*(LN(I48)))+30.6</f>
        <v>27.101018799961036</v>
      </c>
    </row>
    <row r="49" spans="1:15" x14ac:dyDescent="0.2">
      <c r="A49" s="37">
        <v>3419900602</v>
      </c>
      <c r="B49" s="37" t="s">
        <v>221</v>
      </c>
      <c r="C49" s="38">
        <v>33037</v>
      </c>
      <c r="D49" s="39">
        <v>8</v>
      </c>
      <c r="F49" s="39">
        <f t="shared" si="1"/>
        <v>2.4384000000000001</v>
      </c>
      <c r="G49" s="39">
        <f t="shared" si="0"/>
        <v>47.155760533388161</v>
      </c>
      <c r="I49" s="45">
        <v>1.9</v>
      </c>
      <c r="K49" s="45">
        <f>(9.81*(LN(I49)))+30.6</f>
        <v>36.896586623351197</v>
      </c>
    </row>
    <row r="50" spans="1:15" x14ac:dyDescent="0.2">
      <c r="A50" s="37">
        <v>3419900603</v>
      </c>
      <c r="B50" s="37" t="s">
        <v>221</v>
      </c>
      <c r="C50" s="38">
        <v>33045</v>
      </c>
      <c r="D50" s="39">
        <v>10</v>
      </c>
      <c r="F50" s="39">
        <f t="shared" si="1"/>
        <v>3.048</v>
      </c>
      <c r="G50" s="39">
        <f t="shared" si="0"/>
        <v>43.940261958950401</v>
      </c>
      <c r="I50" s="45">
        <v>1.5</v>
      </c>
      <c r="K50" s="45">
        <f>(9.81*(LN(I50)))+30.6</f>
        <v>34.577612710541096</v>
      </c>
    </row>
    <row r="51" spans="1:15" x14ac:dyDescent="0.2">
      <c r="A51" s="37">
        <v>3419900604</v>
      </c>
      <c r="B51" s="37" t="s">
        <v>221</v>
      </c>
      <c r="C51" s="38">
        <v>33051</v>
      </c>
      <c r="D51" s="39">
        <v>9</v>
      </c>
      <c r="F51" s="39">
        <f t="shared" si="1"/>
        <v>2.7432000000000003</v>
      </c>
      <c r="G51" s="39">
        <f t="shared" si="0"/>
        <v>45.458506989579675</v>
      </c>
    </row>
    <row r="52" spans="1:15" x14ac:dyDescent="0.2">
      <c r="A52" s="37">
        <v>3419900701</v>
      </c>
      <c r="B52" s="37" t="s">
        <v>221</v>
      </c>
      <c r="C52" s="38">
        <v>33060</v>
      </c>
      <c r="D52" s="39">
        <v>10</v>
      </c>
      <c r="F52" s="39">
        <f t="shared" si="1"/>
        <v>3.048</v>
      </c>
      <c r="G52" s="39">
        <f t="shared" si="0"/>
        <v>43.940261958950401</v>
      </c>
      <c r="I52" s="45">
        <v>2.9</v>
      </c>
      <c r="K52" s="45">
        <f>(9.81*(LN(I52)))+30.6</f>
        <v>41.04481232989572</v>
      </c>
    </row>
    <row r="53" spans="1:15" x14ac:dyDescent="0.2">
      <c r="A53" s="37">
        <v>3419900702</v>
      </c>
      <c r="B53" s="37" t="s">
        <v>221</v>
      </c>
      <c r="C53" s="38">
        <v>33066</v>
      </c>
      <c r="D53" s="39">
        <v>10</v>
      </c>
      <c r="F53" s="39">
        <f t="shared" si="1"/>
        <v>3.048</v>
      </c>
      <c r="G53" s="39">
        <f t="shared" si="0"/>
        <v>43.940261958950401</v>
      </c>
    </row>
    <row r="54" spans="1:15" x14ac:dyDescent="0.2">
      <c r="A54" s="37">
        <v>3419900703</v>
      </c>
      <c r="B54" s="37" t="s">
        <v>221</v>
      </c>
      <c r="C54" s="38">
        <v>33073</v>
      </c>
      <c r="D54" s="39">
        <v>10</v>
      </c>
      <c r="F54" s="39">
        <f t="shared" si="1"/>
        <v>3.048</v>
      </c>
      <c r="G54" s="39">
        <f t="shared" si="0"/>
        <v>43.940261958950401</v>
      </c>
      <c r="I54" s="45">
        <v>2.4</v>
      </c>
      <c r="K54" s="45">
        <f>(9.81*(LN(I54)))+30.6</f>
        <v>39.188348313441757</v>
      </c>
    </row>
    <row r="55" spans="1:15" x14ac:dyDescent="0.2">
      <c r="A55" s="37">
        <v>3419900704</v>
      </c>
      <c r="B55" s="37" t="s">
        <v>221</v>
      </c>
      <c r="C55" s="38">
        <v>33080</v>
      </c>
      <c r="D55" s="39">
        <v>9</v>
      </c>
      <c r="F55" s="39">
        <f t="shared" si="1"/>
        <v>2.7432000000000003</v>
      </c>
      <c r="G55" s="39">
        <f t="shared" si="0"/>
        <v>45.458506989579675</v>
      </c>
    </row>
    <row r="56" spans="1:15" x14ac:dyDescent="0.2">
      <c r="A56" s="37">
        <v>3419900801</v>
      </c>
      <c r="B56" s="37" t="s">
        <v>221</v>
      </c>
      <c r="C56" s="38">
        <v>33087</v>
      </c>
      <c r="D56" s="39">
        <v>8</v>
      </c>
      <c r="F56" s="39">
        <f t="shared" si="1"/>
        <v>2.4384000000000001</v>
      </c>
      <c r="G56" s="39">
        <f t="shared" si="0"/>
        <v>47.155760533388161</v>
      </c>
      <c r="I56" s="45">
        <v>1.9</v>
      </c>
      <c r="K56" s="45">
        <f>(9.81*(LN(I56)))+30.6</f>
        <v>36.896586623351197</v>
      </c>
    </row>
    <row r="57" spans="1:15" x14ac:dyDescent="0.2">
      <c r="A57" s="37">
        <v>3419900802</v>
      </c>
      <c r="B57" s="37" t="s">
        <v>221</v>
      </c>
      <c r="C57" s="38">
        <v>33094</v>
      </c>
      <c r="D57" s="39">
        <v>8</v>
      </c>
      <c r="F57" s="39">
        <f t="shared" si="1"/>
        <v>2.4384000000000001</v>
      </c>
      <c r="G57" s="39">
        <f t="shared" si="0"/>
        <v>47.155760533388161</v>
      </c>
      <c r="I57" s="45">
        <v>1.9</v>
      </c>
      <c r="K57" s="45">
        <f>(9.81*(LN(I57)))+30.6</f>
        <v>36.896586623351197</v>
      </c>
    </row>
    <row r="58" spans="1:15" x14ac:dyDescent="0.2">
      <c r="A58" s="37">
        <v>3419900803</v>
      </c>
      <c r="B58" s="37" t="s">
        <v>221</v>
      </c>
      <c r="C58" s="38">
        <v>33101</v>
      </c>
      <c r="D58" s="39">
        <v>8.5</v>
      </c>
      <c r="F58" s="39">
        <f t="shared" si="1"/>
        <v>2.5908000000000002</v>
      </c>
      <c r="G58" s="39">
        <f t="shared" si="0"/>
        <v>46.28215973301333</v>
      </c>
    </row>
    <row r="59" spans="1:15" x14ac:dyDescent="0.2">
      <c r="A59" s="37">
        <v>3419900804</v>
      </c>
      <c r="B59" s="37" t="s">
        <v>221</v>
      </c>
      <c r="C59" s="38">
        <v>33108</v>
      </c>
      <c r="D59" s="39">
        <v>8</v>
      </c>
      <c r="F59" s="39">
        <f t="shared" si="1"/>
        <v>2.4384000000000001</v>
      </c>
      <c r="G59" s="39">
        <f t="shared" si="0"/>
        <v>47.155760533388161</v>
      </c>
      <c r="I59" s="45">
        <v>3.4</v>
      </c>
      <c r="K59" s="45">
        <f>(9.81*(LN(I59)))+30.6</f>
        <v>42.605236984212958</v>
      </c>
    </row>
    <row r="60" spans="1:15" x14ac:dyDescent="0.2">
      <c r="A60" s="37">
        <v>3419900805</v>
      </c>
      <c r="B60" s="37" t="s">
        <v>221</v>
      </c>
      <c r="C60" s="38">
        <v>33115</v>
      </c>
      <c r="D60" s="39">
        <v>8.5</v>
      </c>
      <c r="F60" s="39">
        <f t="shared" si="1"/>
        <v>2.5908000000000002</v>
      </c>
      <c r="G60" s="39">
        <f t="shared" si="0"/>
        <v>46.28215973301333</v>
      </c>
    </row>
    <row r="61" spans="1:15" x14ac:dyDescent="0.2">
      <c r="A61" s="37">
        <v>3419900901</v>
      </c>
      <c r="B61" s="37" t="s">
        <v>221</v>
      </c>
      <c r="C61" s="38">
        <v>33129</v>
      </c>
      <c r="D61" s="39">
        <v>8</v>
      </c>
      <c r="F61" s="39">
        <f t="shared" si="1"/>
        <v>2.4384000000000001</v>
      </c>
      <c r="G61" s="39">
        <f t="shared" si="0"/>
        <v>47.155760533388161</v>
      </c>
      <c r="I61" s="45">
        <v>4</v>
      </c>
      <c r="K61" s="45">
        <f>(9.81*(LN(I61)))+30.6</f>
        <v>44.199547682586129</v>
      </c>
    </row>
    <row r="62" spans="1:15" x14ac:dyDescent="0.2">
      <c r="A62" s="37">
        <v>3419900902</v>
      </c>
      <c r="B62" s="37" t="s">
        <v>221</v>
      </c>
      <c r="C62" s="38">
        <v>33136</v>
      </c>
      <c r="D62" s="39">
        <v>8.5</v>
      </c>
      <c r="E62" s="39">
        <f>AVERAGE(D48:D60)</f>
        <v>8.8461538461538467</v>
      </c>
      <c r="F62" s="39">
        <f t="shared" si="1"/>
        <v>2.5908000000000002</v>
      </c>
      <c r="G62" s="39">
        <f t="shared" si="0"/>
        <v>46.28215973301333</v>
      </c>
      <c r="H62" s="39">
        <f>AVERAGE(G48:G60)</f>
        <v>45.770860303686803</v>
      </c>
      <c r="J62" s="39">
        <f>AVERAGE(I48:I60)</f>
        <v>2.0750000000000002</v>
      </c>
      <c r="L62" s="39">
        <f>AVERAGE(K48:K60)</f>
        <v>36.900848626013271</v>
      </c>
      <c r="M62" s="45">
        <f>AVERAGE(L62,H62)</f>
        <v>41.335854464850037</v>
      </c>
    </row>
    <row r="63" spans="1:15" x14ac:dyDescent="0.2">
      <c r="A63" s="37">
        <v>3419910801</v>
      </c>
      <c r="B63" s="37" t="s">
        <v>221</v>
      </c>
      <c r="C63" s="38">
        <v>33455</v>
      </c>
      <c r="D63" s="39">
        <v>11</v>
      </c>
      <c r="F63" s="39">
        <f t="shared" si="1"/>
        <v>3.3528000000000002</v>
      </c>
      <c r="G63" s="39">
        <f t="shared" si="0"/>
        <v>42.566842267970074</v>
      </c>
    </row>
    <row r="64" spans="1:15" x14ac:dyDescent="0.2">
      <c r="A64" s="37">
        <v>3419910802</v>
      </c>
      <c r="B64" s="37" t="s">
        <v>221</v>
      </c>
      <c r="C64" s="38">
        <v>33462</v>
      </c>
      <c r="D64" s="39">
        <v>7.5</v>
      </c>
      <c r="F64" s="39">
        <f t="shared" si="1"/>
        <v>2.286</v>
      </c>
      <c r="G64" s="39">
        <f t="shared" si="0"/>
        <v>48.085760622980558</v>
      </c>
      <c r="O64" s="39">
        <v>26.66</v>
      </c>
    </row>
    <row r="65" spans="1:15" x14ac:dyDescent="0.2">
      <c r="A65" s="37">
        <v>3419910803</v>
      </c>
      <c r="B65" s="37" t="s">
        <v>221</v>
      </c>
      <c r="C65" s="38">
        <v>33469</v>
      </c>
      <c r="D65" s="39">
        <v>7</v>
      </c>
      <c r="F65" s="39">
        <f t="shared" si="1"/>
        <v>2.1335999999999999</v>
      </c>
      <c r="G65" s="39">
        <f t="shared" si="0"/>
        <v>49.079947901107531</v>
      </c>
      <c r="O65" s="39">
        <v>21.11</v>
      </c>
    </row>
    <row r="66" spans="1:15" x14ac:dyDescent="0.2">
      <c r="A66" s="37">
        <v>3419910804</v>
      </c>
      <c r="B66" s="37" t="s">
        <v>221</v>
      </c>
      <c r="C66" s="38">
        <v>33477</v>
      </c>
      <c r="D66" s="39">
        <v>6</v>
      </c>
      <c r="F66" s="39">
        <f t="shared" si="1"/>
        <v>1.8288000000000002</v>
      </c>
      <c r="G66" s="39">
        <f t="shared" ref="G66:G129" si="2" xml:space="preserve"> 60-(14.41*(LN(F66)))</f>
        <v>51.301259197418318</v>
      </c>
      <c r="O66" s="39">
        <v>32.22</v>
      </c>
    </row>
    <row r="67" spans="1:15" x14ac:dyDescent="0.2">
      <c r="A67" s="37">
        <v>3419910901</v>
      </c>
      <c r="B67" s="37" t="s">
        <v>221</v>
      </c>
      <c r="C67" s="38">
        <v>33483</v>
      </c>
      <c r="D67" s="39">
        <v>7</v>
      </c>
      <c r="F67" s="39">
        <f t="shared" ref="F67:F130" si="3">D67*0.3048</f>
        <v>2.1335999999999999</v>
      </c>
      <c r="G67" s="39">
        <f t="shared" si="2"/>
        <v>49.079947901107531</v>
      </c>
      <c r="O67" s="39">
        <v>23.88</v>
      </c>
    </row>
    <row r="68" spans="1:15" x14ac:dyDescent="0.2">
      <c r="A68" s="37">
        <v>3419910902</v>
      </c>
      <c r="B68" s="37" t="s">
        <v>221</v>
      </c>
      <c r="C68" s="38">
        <v>33492</v>
      </c>
      <c r="D68" s="39">
        <v>5</v>
      </c>
      <c r="F68" s="39">
        <f t="shared" si="3"/>
        <v>1.524</v>
      </c>
      <c r="G68" s="39">
        <f t="shared" si="2"/>
        <v>53.928512830819209</v>
      </c>
      <c r="O68" s="39">
        <v>15.55</v>
      </c>
    </row>
    <row r="69" spans="1:15" x14ac:dyDescent="0.2">
      <c r="A69" s="37">
        <v>3419910903</v>
      </c>
      <c r="B69" s="37" t="s">
        <v>221</v>
      </c>
      <c r="C69" s="38">
        <v>33498</v>
      </c>
      <c r="D69" s="39">
        <v>8</v>
      </c>
      <c r="F69" s="39">
        <f t="shared" si="3"/>
        <v>2.4384000000000001</v>
      </c>
      <c r="G69" s="39">
        <f t="shared" si="2"/>
        <v>47.155760533388161</v>
      </c>
      <c r="O69" s="39">
        <v>12.77</v>
      </c>
    </row>
    <row r="70" spans="1:15" x14ac:dyDescent="0.2">
      <c r="A70" s="37">
        <v>3419910904</v>
      </c>
      <c r="B70" s="37" t="s">
        <v>221</v>
      </c>
      <c r="C70" s="38">
        <v>33505</v>
      </c>
      <c r="D70" s="39">
        <v>8</v>
      </c>
      <c r="F70" s="39">
        <f t="shared" si="3"/>
        <v>2.4384000000000001</v>
      </c>
      <c r="G70" s="39">
        <f t="shared" si="2"/>
        <v>47.155760533388161</v>
      </c>
      <c r="O70" s="39">
        <v>7.22</v>
      </c>
    </row>
    <row r="71" spans="1:15" x14ac:dyDescent="0.2">
      <c r="A71" s="37">
        <v>3419911001</v>
      </c>
      <c r="B71" s="37" t="s">
        <v>221</v>
      </c>
      <c r="C71" s="38">
        <v>33512</v>
      </c>
      <c r="D71" s="39">
        <v>7.5</v>
      </c>
      <c r="F71" s="39">
        <f t="shared" si="3"/>
        <v>2.286</v>
      </c>
      <c r="G71" s="39">
        <f t="shared" si="2"/>
        <v>48.085760622980558</v>
      </c>
      <c r="O71" s="39">
        <v>10</v>
      </c>
    </row>
    <row r="72" spans="1:15" x14ac:dyDescent="0.2">
      <c r="A72" s="37">
        <v>3419911002</v>
      </c>
      <c r="B72" s="37" t="s">
        <v>221</v>
      </c>
      <c r="C72" s="38">
        <v>33519</v>
      </c>
      <c r="D72" s="39">
        <v>7</v>
      </c>
      <c r="F72" s="39">
        <f t="shared" si="3"/>
        <v>2.1335999999999999</v>
      </c>
      <c r="G72" s="39">
        <f t="shared" si="2"/>
        <v>49.079947901107531</v>
      </c>
      <c r="O72" s="39">
        <v>4.4400000000000004</v>
      </c>
    </row>
    <row r="73" spans="1:15" x14ac:dyDescent="0.2">
      <c r="A73" s="37">
        <v>3419920601</v>
      </c>
      <c r="B73" s="37" t="s">
        <v>221</v>
      </c>
      <c r="C73" s="38">
        <v>33778</v>
      </c>
      <c r="D73" s="39">
        <v>9</v>
      </c>
      <c r="F73" s="39">
        <f t="shared" si="3"/>
        <v>2.7432000000000003</v>
      </c>
      <c r="G73" s="39">
        <f t="shared" si="2"/>
        <v>45.458506989579675</v>
      </c>
    </row>
    <row r="74" spans="1:15" x14ac:dyDescent="0.2">
      <c r="A74" s="37">
        <v>3419920602</v>
      </c>
      <c r="B74" s="37" t="s">
        <v>221</v>
      </c>
      <c r="C74" s="38">
        <v>33785</v>
      </c>
      <c r="D74" s="39">
        <v>9</v>
      </c>
      <c r="F74" s="39">
        <f t="shared" si="3"/>
        <v>2.7432000000000003</v>
      </c>
      <c r="G74" s="39">
        <f t="shared" si="2"/>
        <v>45.458506989579675</v>
      </c>
      <c r="I74" s="45">
        <v>0.3</v>
      </c>
      <c r="K74" s="45">
        <f>(9.81*(LN(I74)))+30.6</f>
        <v>18.78902678956257</v>
      </c>
    </row>
    <row r="75" spans="1:15" x14ac:dyDescent="0.2">
      <c r="A75" s="37">
        <v>3419920701</v>
      </c>
      <c r="B75" s="37" t="s">
        <v>221</v>
      </c>
      <c r="C75" s="38">
        <v>33792</v>
      </c>
      <c r="D75" s="39">
        <v>7</v>
      </c>
      <c r="F75" s="39">
        <f t="shared" si="3"/>
        <v>2.1335999999999999</v>
      </c>
      <c r="G75" s="39">
        <f t="shared" si="2"/>
        <v>49.079947901107531</v>
      </c>
    </row>
    <row r="76" spans="1:15" x14ac:dyDescent="0.2">
      <c r="A76" s="37">
        <v>3419920702</v>
      </c>
      <c r="B76" s="37" t="s">
        <v>221</v>
      </c>
      <c r="C76" s="38">
        <v>33800</v>
      </c>
      <c r="D76" s="39">
        <v>7.5</v>
      </c>
      <c r="F76" s="39">
        <f t="shared" si="3"/>
        <v>2.286</v>
      </c>
      <c r="G76" s="39">
        <f t="shared" si="2"/>
        <v>48.085760622980558</v>
      </c>
    </row>
    <row r="77" spans="1:15" x14ac:dyDescent="0.2">
      <c r="A77" s="37">
        <v>3419920703</v>
      </c>
      <c r="B77" s="37" t="s">
        <v>221</v>
      </c>
      <c r="C77" s="38">
        <v>33806</v>
      </c>
      <c r="D77" s="39">
        <v>8.5</v>
      </c>
      <c r="F77" s="39">
        <f t="shared" si="3"/>
        <v>2.5908000000000002</v>
      </c>
      <c r="G77" s="39">
        <f t="shared" si="2"/>
        <v>46.28215973301333</v>
      </c>
    </row>
    <row r="78" spans="1:15" x14ac:dyDescent="0.2">
      <c r="A78" s="37">
        <v>3419920704</v>
      </c>
      <c r="B78" s="37" t="s">
        <v>221</v>
      </c>
      <c r="C78" s="38">
        <v>33813</v>
      </c>
      <c r="D78" s="39">
        <v>10</v>
      </c>
      <c r="F78" s="39">
        <f t="shared" si="3"/>
        <v>3.048</v>
      </c>
      <c r="G78" s="39">
        <f t="shared" si="2"/>
        <v>43.940261958950401</v>
      </c>
      <c r="I78" s="45">
        <v>1</v>
      </c>
      <c r="K78" s="45">
        <f>(9.81*(LN(I78)))+30.6</f>
        <v>30.6</v>
      </c>
    </row>
    <row r="79" spans="1:15" x14ac:dyDescent="0.2">
      <c r="A79" s="37">
        <v>3419920801</v>
      </c>
      <c r="B79" s="37" t="s">
        <v>221</v>
      </c>
      <c r="C79" s="38">
        <v>33818</v>
      </c>
      <c r="D79" s="39">
        <v>10</v>
      </c>
      <c r="F79" s="39">
        <f t="shared" si="3"/>
        <v>3.048</v>
      </c>
      <c r="G79" s="39">
        <f t="shared" si="2"/>
        <v>43.940261958950401</v>
      </c>
    </row>
    <row r="80" spans="1:15" x14ac:dyDescent="0.2">
      <c r="A80" s="37">
        <v>3419920802</v>
      </c>
      <c r="B80" s="37" t="s">
        <v>221</v>
      </c>
      <c r="C80" s="38">
        <v>33827</v>
      </c>
      <c r="D80" s="39">
        <v>7.5</v>
      </c>
      <c r="F80" s="39">
        <f t="shared" si="3"/>
        <v>2.286</v>
      </c>
      <c r="G80" s="39">
        <f t="shared" si="2"/>
        <v>48.085760622980558</v>
      </c>
      <c r="I80" s="45">
        <v>1.2</v>
      </c>
      <c r="K80" s="45">
        <f>(9.81*(LN(I80)))+30.6</f>
        <v>32.388574472148697</v>
      </c>
    </row>
    <row r="81" spans="1:13" x14ac:dyDescent="0.2">
      <c r="A81" s="37">
        <v>3419920803</v>
      </c>
      <c r="B81" s="37" t="s">
        <v>221</v>
      </c>
      <c r="C81" s="38">
        <v>33836</v>
      </c>
      <c r="D81" s="39">
        <v>8</v>
      </c>
      <c r="F81" s="39">
        <f t="shared" si="3"/>
        <v>2.4384000000000001</v>
      </c>
      <c r="G81" s="39">
        <f t="shared" si="2"/>
        <v>47.155760533388161</v>
      </c>
    </row>
    <row r="82" spans="1:13" x14ac:dyDescent="0.2">
      <c r="A82" s="37">
        <v>3419920804</v>
      </c>
      <c r="B82" s="37" t="s">
        <v>221</v>
      </c>
      <c r="C82" s="38">
        <v>33843</v>
      </c>
      <c r="D82" s="39">
        <v>9</v>
      </c>
      <c r="E82" s="39">
        <f>AVERAGE(D73:D82)</f>
        <v>8.5500000000000007</v>
      </c>
      <c r="F82" s="39">
        <f t="shared" si="3"/>
        <v>2.7432000000000003</v>
      </c>
      <c r="G82" s="39">
        <f t="shared" si="2"/>
        <v>45.458506989579675</v>
      </c>
      <c r="H82" s="39">
        <f>AVERAGE(G73:G82)</f>
        <v>46.294543430010989</v>
      </c>
      <c r="I82" s="45">
        <v>0.3</v>
      </c>
      <c r="J82" s="39">
        <f>AVERAGE(I73:I82)</f>
        <v>0.7</v>
      </c>
      <c r="K82" s="45">
        <f>(9.81*(LN(I82)))+30.6</f>
        <v>18.78902678956257</v>
      </c>
      <c r="L82" s="45">
        <f>AVERAGE(K73:K82)</f>
        <v>25.14165701281846</v>
      </c>
      <c r="M82" s="45">
        <f>AVERAGE(L82,H82)</f>
        <v>35.718100221414723</v>
      </c>
    </row>
    <row r="83" spans="1:13" x14ac:dyDescent="0.2">
      <c r="A83" s="37">
        <v>3419930701</v>
      </c>
      <c r="B83" s="37" t="s">
        <v>221</v>
      </c>
      <c r="C83" s="38">
        <v>34171</v>
      </c>
      <c r="D83" s="39">
        <v>8</v>
      </c>
      <c r="F83" s="39">
        <f t="shared" si="3"/>
        <v>2.4384000000000001</v>
      </c>
      <c r="G83" s="39">
        <f t="shared" si="2"/>
        <v>47.155760533388161</v>
      </c>
    </row>
    <row r="84" spans="1:13" x14ac:dyDescent="0.2">
      <c r="A84" s="37">
        <v>3419930801</v>
      </c>
      <c r="B84" s="37" t="s">
        <v>221</v>
      </c>
      <c r="C84" s="38">
        <v>34185</v>
      </c>
      <c r="D84" s="39">
        <v>8.25</v>
      </c>
      <c r="F84" s="39">
        <f t="shared" si="3"/>
        <v>2.5146000000000002</v>
      </c>
      <c r="G84" s="39">
        <f t="shared" si="2"/>
        <v>46.712340932000238</v>
      </c>
    </row>
    <row r="85" spans="1:13" x14ac:dyDescent="0.2">
      <c r="A85" s="37">
        <v>3419930802</v>
      </c>
      <c r="B85" s="37" t="s">
        <v>221</v>
      </c>
      <c r="C85" s="38">
        <v>34192</v>
      </c>
      <c r="D85" s="39">
        <v>7.25</v>
      </c>
      <c r="F85" s="39">
        <f t="shared" si="3"/>
        <v>2.2098</v>
      </c>
      <c r="G85" s="39">
        <f t="shared" si="2"/>
        <v>48.574281982627127</v>
      </c>
    </row>
    <row r="86" spans="1:13" x14ac:dyDescent="0.2">
      <c r="A86" s="37">
        <v>3419930803</v>
      </c>
      <c r="B86" s="37" t="s">
        <v>221</v>
      </c>
      <c r="C86" s="38">
        <v>34198</v>
      </c>
      <c r="D86" s="39">
        <v>7.25</v>
      </c>
      <c r="F86" s="39">
        <f t="shared" si="3"/>
        <v>2.2098</v>
      </c>
      <c r="G86" s="39">
        <f t="shared" si="2"/>
        <v>48.574281982627127</v>
      </c>
    </row>
    <row r="87" spans="1:13" x14ac:dyDescent="0.2">
      <c r="A87" s="37">
        <v>3419930804</v>
      </c>
      <c r="B87" s="37" t="s">
        <v>221</v>
      </c>
      <c r="C87" s="38">
        <v>34205</v>
      </c>
      <c r="D87" s="39">
        <v>5.25</v>
      </c>
      <c r="F87" s="39">
        <f t="shared" si="3"/>
        <v>1.6002000000000001</v>
      </c>
      <c r="G87" s="39">
        <f t="shared" si="2"/>
        <v>53.225446565137695</v>
      </c>
    </row>
    <row r="88" spans="1:13" x14ac:dyDescent="0.2">
      <c r="A88" s="37">
        <v>3419930901</v>
      </c>
      <c r="B88" s="37" t="s">
        <v>221</v>
      </c>
      <c r="C88" s="38">
        <v>34213</v>
      </c>
      <c r="D88" s="39">
        <v>6</v>
      </c>
      <c r="F88" s="39">
        <f t="shared" si="3"/>
        <v>1.8288000000000002</v>
      </c>
      <c r="G88" s="39">
        <f t="shared" si="2"/>
        <v>51.301259197418318</v>
      </c>
    </row>
    <row r="89" spans="1:13" x14ac:dyDescent="0.2">
      <c r="A89" s="37">
        <v>3419930902</v>
      </c>
      <c r="B89" s="37" t="s">
        <v>221</v>
      </c>
      <c r="C89" s="38">
        <v>34219</v>
      </c>
      <c r="D89" s="39">
        <v>5</v>
      </c>
      <c r="F89" s="39">
        <f t="shared" si="3"/>
        <v>1.524</v>
      </c>
      <c r="G89" s="39">
        <f t="shared" si="2"/>
        <v>53.928512830819209</v>
      </c>
    </row>
    <row r="90" spans="1:13" x14ac:dyDescent="0.2">
      <c r="A90" s="37">
        <v>3419930903</v>
      </c>
      <c r="B90" s="37" t="s">
        <v>221</v>
      </c>
      <c r="C90" s="38">
        <v>34228</v>
      </c>
      <c r="D90" s="39">
        <v>6</v>
      </c>
      <c r="F90" s="39">
        <f t="shared" si="3"/>
        <v>1.8288000000000002</v>
      </c>
      <c r="G90" s="39">
        <f t="shared" si="2"/>
        <v>51.301259197418318</v>
      </c>
    </row>
    <row r="91" spans="1:13" x14ac:dyDescent="0.2">
      <c r="A91" s="37">
        <v>3419930904</v>
      </c>
      <c r="B91" s="37" t="s">
        <v>221</v>
      </c>
      <c r="C91" s="38">
        <v>34233</v>
      </c>
      <c r="D91" s="39">
        <v>7</v>
      </c>
      <c r="F91" s="39">
        <f t="shared" si="3"/>
        <v>2.1335999999999999</v>
      </c>
      <c r="G91" s="39">
        <f t="shared" si="2"/>
        <v>49.079947901107531</v>
      </c>
    </row>
    <row r="92" spans="1:13" x14ac:dyDescent="0.2">
      <c r="A92" s="37">
        <v>3419930905</v>
      </c>
      <c r="B92" s="37" t="s">
        <v>221</v>
      </c>
      <c r="C92" s="38">
        <v>34241</v>
      </c>
      <c r="D92" s="39">
        <v>6.5</v>
      </c>
      <c r="F92" s="39">
        <f t="shared" si="3"/>
        <v>1.9812000000000001</v>
      </c>
      <c r="G92" s="39">
        <f t="shared" si="2"/>
        <v>50.147843779842667</v>
      </c>
    </row>
    <row r="93" spans="1:13" x14ac:dyDescent="0.2">
      <c r="A93" s="37">
        <v>3419931001</v>
      </c>
      <c r="B93" s="37" t="s">
        <v>221</v>
      </c>
      <c r="C93" s="38">
        <v>34261</v>
      </c>
      <c r="D93" s="39">
        <v>7.5</v>
      </c>
      <c r="F93" s="39">
        <f t="shared" si="3"/>
        <v>2.286</v>
      </c>
      <c r="G93" s="39">
        <f t="shared" si="2"/>
        <v>48.085760622980558</v>
      </c>
      <c r="M93" s="45" t="e">
        <f>AVERAGE(H93)</f>
        <v>#DIV/0!</v>
      </c>
    </row>
    <row r="94" spans="1:13" x14ac:dyDescent="0.2">
      <c r="A94" s="37">
        <v>3419940601</v>
      </c>
      <c r="B94" s="37" t="s">
        <v>221</v>
      </c>
      <c r="C94" s="38">
        <v>34500</v>
      </c>
      <c r="D94" s="39">
        <v>9</v>
      </c>
      <c r="F94" s="39">
        <f t="shared" si="3"/>
        <v>2.7432000000000003</v>
      </c>
      <c r="G94" s="39">
        <f t="shared" si="2"/>
        <v>45.458506989579675</v>
      </c>
    </row>
    <row r="95" spans="1:13" x14ac:dyDescent="0.2">
      <c r="A95" s="37">
        <v>3419940602</v>
      </c>
      <c r="B95" s="37" t="s">
        <v>221</v>
      </c>
      <c r="C95" s="38">
        <v>34505</v>
      </c>
      <c r="D95" s="39">
        <v>9.5</v>
      </c>
      <c r="F95" s="39">
        <f t="shared" si="3"/>
        <v>2.8956</v>
      </c>
      <c r="G95" s="39">
        <f t="shared" si="2"/>
        <v>44.679398331074999</v>
      </c>
    </row>
    <row r="96" spans="1:13" x14ac:dyDescent="0.2">
      <c r="A96" s="37">
        <v>3419940603</v>
      </c>
      <c r="B96" s="37" t="s">
        <v>221</v>
      </c>
      <c r="C96" s="38">
        <v>34512</v>
      </c>
      <c r="D96" s="39">
        <v>9.5</v>
      </c>
      <c r="F96" s="39">
        <f t="shared" si="3"/>
        <v>2.8956</v>
      </c>
      <c r="G96" s="39">
        <f t="shared" si="2"/>
        <v>44.679398331074999</v>
      </c>
    </row>
    <row r="97" spans="1:13" x14ac:dyDescent="0.2">
      <c r="A97" s="37">
        <v>3419940701</v>
      </c>
      <c r="B97" s="37" t="s">
        <v>221</v>
      </c>
      <c r="C97" s="38">
        <v>34520</v>
      </c>
      <c r="D97" s="39">
        <v>8</v>
      </c>
      <c r="F97" s="39">
        <f t="shared" si="3"/>
        <v>2.4384000000000001</v>
      </c>
      <c r="G97" s="39">
        <f t="shared" si="2"/>
        <v>47.155760533388161</v>
      </c>
    </row>
    <row r="98" spans="1:13" x14ac:dyDescent="0.2">
      <c r="A98" s="37">
        <v>3419940702</v>
      </c>
      <c r="B98" s="37" t="s">
        <v>221</v>
      </c>
      <c r="C98" s="38">
        <v>34526</v>
      </c>
      <c r="D98" s="39">
        <v>9</v>
      </c>
      <c r="F98" s="39">
        <f t="shared" si="3"/>
        <v>2.7432000000000003</v>
      </c>
      <c r="G98" s="39">
        <f t="shared" si="2"/>
        <v>45.458506989579675</v>
      </c>
      <c r="I98" s="45">
        <v>0.05</v>
      </c>
      <c r="K98" s="45">
        <f>(9.81*(LN(I98)))+30.6</f>
        <v>1.2118663964353509</v>
      </c>
    </row>
    <row r="99" spans="1:13" x14ac:dyDescent="0.2">
      <c r="A99" s="37">
        <v>3419940703</v>
      </c>
      <c r="B99" s="37" t="s">
        <v>221</v>
      </c>
      <c r="C99" s="38">
        <v>34544</v>
      </c>
      <c r="D99" s="39">
        <v>9</v>
      </c>
      <c r="F99" s="39">
        <f t="shared" si="3"/>
        <v>2.7432000000000003</v>
      </c>
      <c r="G99" s="39">
        <f t="shared" si="2"/>
        <v>45.458506989579675</v>
      </c>
      <c r="I99" s="45">
        <v>2.2000000000000002</v>
      </c>
      <c r="K99" s="45">
        <f>(9.81*(LN(I99)))+30.6</f>
        <v>38.334766705173493</v>
      </c>
    </row>
    <row r="100" spans="1:13" x14ac:dyDescent="0.2">
      <c r="A100" s="37">
        <v>3419940801</v>
      </c>
      <c r="B100" s="37" t="s">
        <v>221</v>
      </c>
      <c r="C100" s="38">
        <v>34556</v>
      </c>
      <c r="D100" s="39">
        <v>7</v>
      </c>
      <c r="F100" s="39">
        <f t="shared" si="3"/>
        <v>2.1335999999999999</v>
      </c>
      <c r="G100" s="39">
        <f t="shared" si="2"/>
        <v>49.079947901107531</v>
      </c>
      <c r="I100" s="45">
        <v>0.2</v>
      </c>
      <c r="K100" s="45">
        <f>(9.81*(LN(I100)))+30.6</f>
        <v>14.811414079021477</v>
      </c>
    </row>
    <row r="101" spans="1:13" x14ac:dyDescent="0.2">
      <c r="A101" s="37">
        <v>3419940802</v>
      </c>
      <c r="B101" s="37" t="s">
        <v>221</v>
      </c>
      <c r="C101" s="38">
        <v>34563</v>
      </c>
      <c r="D101" s="39">
        <v>6</v>
      </c>
      <c r="F101" s="39">
        <f t="shared" si="3"/>
        <v>1.8288000000000002</v>
      </c>
      <c r="G101" s="39">
        <f t="shared" si="2"/>
        <v>51.301259197418318</v>
      </c>
    </row>
    <row r="102" spans="1:13" x14ac:dyDescent="0.2">
      <c r="A102" s="37">
        <v>3419940803</v>
      </c>
      <c r="B102" s="37" t="s">
        <v>221</v>
      </c>
      <c r="C102" s="38">
        <v>34568</v>
      </c>
      <c r="D102" s="39">
        <v>7</v>
      </c>
      <c r="F102" s="39">
        <f t="shared" si="3"/>
        <v>2.1335999999999999</v>
      </c>
      <c r="G102" s="39">
        <f t="shared" si="2"/>
        <v>49.079947901107531</v>
      </c>
    </row>
    <row r="103" spans="1:13" x14ac:dyDescent="0.2">
      <c r="A103" s="37">
        <v>3419940901</v>
      </c>
      <c r="B103" s="37" t="s">
        <v>221</v>
      </c>
      <c r="C103" s="38">
        <v>34579</v>
      </c>
      <c r="D103" s="39">
        <v>7</v>
      </c>
      <c r="F103" s="39">
        <f t="shared" si="3"/>
        <v>2.1335999999999999</v>
      </c>
      <c r="G103" s="39">
        <f t="shared" si="2"/>
        <v>49.079947901107531</v>
      </c>
      <c r="I103" s="45">
        <v>0.05</v>
      </c>
      <c r="K103" s="45">
        <f>(9.81*(LN(I103)))+30.6</f>
        <v>1.2118663964353509</v>
      </c>
    </row>
    <row r="104" spans="1:13" x14ac:dyDescent="0.2">
      <c r="A104" s="37">
        <v>3419940902</v>
      </c>
      <c r="B104" s="37" t="s">
        <v>221</v>
      </c>
      <c r="C104" s="38">
        <v>34585</v>
      </c>
      <c r="D104" s="39">
        <v>7</v>
      </c>
      <c r="F104" s="39">
        <f t="shared" si="3"/>
        <v>2.1335999999999999</v>
      </c>
      <c r="G104" s="39">
        <f t="shared" si="2"/>
        <v>49.079947901107531</v>
      </c>
    </row>
    <row r="105" spans="1:13" x14ac:dyDescent="0.2">
      <c r="A105" s="37">
        <v>3419940903</v>
      </c>
      <c r="B105" s="37" t="s">
        <v>221</v>
      </c>
      <c r="C105" s="38">
        <v>34593</v>
      </c>
      <c r="D105" s="39">
        <v>6.5</v>
      </c>
      <c r="F105" s="39">
        <f t="shared" si="3"/>
        <v>1.9812000000000001</v>
      </c>
      <c r="G105" s="39">
        <f t="shared" si="2"/>
        <v>50.147843779842667</v>
      </c>
    </row>
    <row r="106" spans="1:13" x14ac:dyDescent="0.2">
      <c r="A106" s="37">
        <v>3419940904</v>
      </c>
      <c r="B106" s="37" t="s">
        <v>221</v>
      </c>
      <c r="C106" s="38">
        <v>34598</v>
      </c>
      <c r="D106" s="39">
        <v>7.5</v>
      </c>
      <c r="F106" s="39">
        <f t="shared" si="3"/>
        <v>2.286</v>
      </c>
      <c r="G106" s="39">
        <f t="shared" si="2"/>
        <v>48.085760622980558</v>
      </c>
      <c r="I106" s="45">
        <v>0.2</v>
      </c>
      <c r="K106" s="45">
        <f>(9.81*(LN(I106)))+30.6</f>
        <v>14.811414079021477</v>
      </c>
    </row>
    <row r="107" spans="1:13" x14ac:dyDescent="0.2">
      <c r="A107" s="37">
        <v>3419941001</v>
      </c>
      <c r="B107" s="37" t="s">
        <v>221</v>
      </c>
      <c r="C107" s="38">
        <v>34610</v>
      </c>
      <c r="D107" s="39">
        <v>8</v>
      </c>
      <c r="E107" s="39">
        <f>AVERAGE(D94:D102)</f>
        <v>8.2222222222222214</v>
      </c>
      <c r="F107" s="39">
        <f t="shared" si="3"/>
        <v>2.4384000000000001</v>
      </c>
      <c r="G107" s="39">
        <f t="shared" si="2"/>
        <v>47.155760533388161</v>
      </c>
      <c r="H107" s="39">
        <f>AVERAGE(G94:G102)</f>
        <v>46.927914795990063</v>
      </c>
      <c r="I107" s="45">
        <v>0.89</v>
      </c>
      <c r="K107" s="45">
        <f>(9.81*(LN(I107)))+30.6</f>
        <v>29.456803262529117</v>
      </c>
      <c r="L107" s="39"/>
      <c r="M107" s="45">
        <f>AVERAGE(L107,H107)</f>
        <v>46.927914795990063</v>
      </c>
    </row>
    <row r="108" spans="1:13" x14ac:dyDescent="0.2">
      <c r="A108" s="37">
        <v>3419950601</v>
      </c>
      <c r="B108" s="37" t="s">
        <v>221</v>
      </c>
      <c r="C108" s="38">
        <v>34866</v>
      </c>
      <c r="D108" s="39">
        <v>11</v>
      </c>
      <c r="F108" s="39">
        <f t="shared" si="3"/>
        <v>3.3528000000000002</v>
      </c>
      <c r="G108" s="39">
        <f t="shared" si="2"/>
        <v>42.566842267970074</v>
      </c>
    </row>
    <row r="109" spans="1:13" x14ac:dyDescent="0.2">
      <c r="A109" s="37">
        <v>3419950602</v>
      </c>
      <c r="B109" s="37" t="s">
        <v>221</v>
      </c>
      <c r="C109" s="38">
        <v>34873</v>
      </c>
      <c r="D109" s="39">
        <v>10.5</v>
      </c>
      <c r="F109" s="39">
        <f t="shared" si="3"/>
        <v>3.2004000000000001</v>
      </c>
      <c r="G109" s="39">
        <f t="shared" si="2"/>
        <v>43.237195693268887</v>
      </c>
    </row>
    <row r="110" spans="1:13" x14ac:dyDescent="0.2">
      <c r="A110" s="37">
        <v>3419950701</v>
      </c>
      <c r="B110" s="37" t="s">
        <v>221</v>
      </c>
      <c r="C110" s="38">
        <v>34884</v>
      </c>
      <c r="D110" s="39">
        <v>7</v>
      </c>
      <c r="F110" s="39">
        <f t="shared" si="3"/>
        <v>2.1335999999999999</v>
      </c>
      <c r="G110" s="39">
        <f t="shared" si="2"/>
        <v>49.079947901107531</v>
      </c>
    </row>
    <row r="111" spans="1:13" x14ac:dyDescent="0.2">
      <c r="A111" s="37">
        <v>3419950702</v>
      </c>
      <c r="B111" s="37" t="s">
        <v>221</v>
      </c>
      <c r="C111" s="38">
        <v>34885</v>
      </c>
      <c r="D111" s="39">
        <v>8.5</v>
      </c>
      <c r="F111" s="39">
        <f t="shared" si="3"/>
        <v>2.5908000000000002</v>
      </c>
      <c r="G111" s="39">
        <f t="shared" si="2"/>
        <v>46.28215973301333</v>
      </c>
      <c r="I111" s="45">
        <v>2.2999999999999998</v>
      </c>
      <c r="K111" s="45">
        <f>(9.81*(LN(I111)))+30.6</f>
        <v>38.770838495993374</v>
      </c>
    </row>
    <row r="112" spans="1:13" x14ac:dyDescent="0.2">
      <c r="A112" s="37">
        <v>3419950703</v>
      </c>
      <c r="B112" s="37" t="s">
        <v>221</v>
      </c>
      <c r="C112" s="38">
        <v>34893</v>
      </c>
      <c r="D112" s="39">
        <v>10.5</v>
      </c>
      <c r="F112" s="39">
        <f t="shared" si="3"/>
        <v>3.2004000000000001</v>
      </c>
      <c r="G112" s="39">
        <f t="shared" si="2"/>
        <v>43.237195693268887</v>
      </c>
    </row>
    <row r="113" spans="1:16" x14ac:dyDescent="0.2">
      <c r="A113" s="37">
        <v>3419950704</v>
      </c>
      <c r="B113" s="37" t="s">
        <v>221</v>
      </c>
      <c r="C113" s="38">
        <v>34899</v>
      </c>
      <c r="D113" s="39">
        <v>8</v>
      </c>
      <c r="F113" s="39">
        <f t="shared" si="3"/>
        <v>2.4384000000000001</v>
      </c>
      <c r="G113" s="39">
        <f t="shared" si="2"/>
        <v>47.155760533388161</v>
      </c>
      <c r="I113" s="45">
        <v>1.2</v>
      </c>
      <c r="K113" s="45">
        <f>(9.81*(LN(I113)))+30.6</f>
        <v>32.388574472148697</v>
      </c>
    </row>
    <row r="114" spans="1:16" x14ac:dyDescent="0.2">
      <c r="A114" s="37">
        <v>3419950705</v>
      </c>
      <c r="B114" s="37" t="s">
        <v>221</v>
      </c>
      <c r="C114" s="38">
        <v>34906</v>
      </c>
      <c r="D114" s="39">
        <v>9</v>
      </c>
      <c r="F114" s="39">
        <f t="shared" si="3"/>
        <v>2.7432000000000003</v>
      </c>
      <c r="G114" s="39">
        <f t="shared" si="2"/>
        <v>45.458506989579675</v>
      </c>
    </row>
    <row r="115" spans="1:16" x14ac:dyDescent="0.2">
      <c r="A115" s="37">
        <v>3419950801</v>
      </c>
      <c r="B115" s="37" t="s">
        <v>221</v>
      </c>
      <c r="C115" s="38">
        <v>34915</v>
      </c>
      <c r="D115" s="39">
        <v>8</v>
      </c>
      <c r="F115" s="39">
        <f t="shared" si="3"/>
        <v>2.4384000000000001</v>
      </c>
      <c r="G115" s="39">
        <f t="shared" si="2"/>
        <v>47.155760533388161</v>
      </c>
    </row>
    <row r="116" spans="1:16" x14ac:dyDescent="0.2">
      <c r="A116" s="37">
        <v>3419950802</v>
      </c>
      <c r="B116" s="37" t="s">
        <v>221</v>
      </c>
      <c r="C116" s="38">
        <v>34929</v>
      </c>
      <c r="D116" s="39">
        <v>7</v>
      </c>
      <c r="F116" s="39">
        <f t="shared" si="3"/>
        <v>2.1335999999999999</v>
      </c>
      <c r="G116" s="39">
        <f t="shared" si="2"/>
        <v>49.079947901107531</v>
      </c>
      <c r="I116" s="45">
        <v>1.1000000000000001</v>
      </c>
      <c r="K116" s="45">
        <f>(9.81*(LN(I116)))+30.6</f>
        <v>31.534992863880429</v>
      </c>
    </row>
    <row r="117" spans="1:16" x14ac:dyDescent="0.2">
      <c r="A117" s="37">
        <v>3419950803</v>
      </c>
      <c r="B117" s="37" t="s">
        <v>221</v>
      </c>
      <c r="C117" s="38">
        <v>34939</v>
      </c>
      <c r="D117" s="39">
        <v>6.5</v>
      </c>
      <c r="F117" s="39">
        <f t="shared" si="3"/>
        <v>1.9812000000000001</v>
      </c>
      <c r="G117" s="39">
        <f t="shared" si="2"/>
        <v>50.147843779842667</v>
      </c>
    </row>
    <row r="118" spans="1:16" x14ac:dyDescent="0.2">
      <c r="A118" s="37">
        <v>3419950901</v>
      </c>
      <c r="B118" s="37" t="s">
        <v>221</v>
      </c>
      <c r="C118" s="38">
        <v>34943</v>
      </c>
      <c r="D118" s="39">
        <v>6</v>
      </c>
      <c r="F118" s="39">
        <f t="shared" si="3"/>
        <v>1.8288000000000002</v>
      </c>
      <c r="G118" s="39">
        <f t="shared" si="2"/>
        <v>51.301259197418318</v>
      </c>
      <c r="P118" s="37" t="s">
        <v>275</v>
      </c>
    </row>
    <row r="119" spans="1:16" x14ac:dyDescent="0.2">
      <c r="A119" s="37">
        <v>3419950902</v>
      </c>
      <c r="B119" s="37" t="s">
        <v>221</v>
      </c>
      <c r="C119" s="38">
        <v>34951</v>
      </c>
      <c r="D119" s="39">
        <v>6.5</v>
      </c>
      <c r="F119" s="39">
        <f t="shared" si="3"/>
        <v>1.9812000000000001</v>
      </c>
      <c r="G119" s="39">
        <f t="shared" si="2"/>
        <v>50.147843779842667</v>
      </c>
    </row>
    <row r="120" spans="1:16" x14ac:dyDescent="0.2">
      <c r="A120" s="37">
        <v>3419950903</v>
      </c>
      <c r="B120" s="37" t="s">
        <v>221</v>
      </c>
      <c r="C120" s="38">
        <v>34954</v>
      </c>
      <c r="D120" s="39">
        <v>7</v>
      </c>
      <c r="F120" s="39">
        <f t="shared" si="3"/>
        <v>2.1335999999999999</v>
      </c>
      <c r="G120" s="39">
        <f t="shared" si="2"/>
        <v>49.079947901107531</v>
      </c>
    </row>
    <row r="121" spans="1:16" x14ac:dyDescent="0.2">
      <c r="A121" s="37">
        <v>3419950904</v>
      </c>
      <c r="B121" s="37" t="s">
        <v>221</v>
      </c>
      <c r="C121" s="38">
        <v>34962</v>
      </c>
      <c r="D121" s="39">
        <v>7</v>
      </c>
      <c r="F121" s="39">
        <f t="shared" si="3"/>
        <v>2.1335999999999999</v>
      </c>
      <c r="G121" s="39">
        <f t="shared" si="2"/>
        <v>49.079947901107531</v>
      </c>
      <c r="I121" s="45">
        <v>1.9</v>
      </c>
      <c r="K121" s="45">
        <f>(9.81*(LN(I121)))+30.6</f>
        <v>36.896586623351197</v>
      </c>
    </row>
    <row r="122" spans="1:16" x14ac:dyDescent="0.2">
      <c r="A122" s="37">
        <v>3419950905</v>
      </c>
      <c r="B122" s="37" t="s">
        <v>221</v>
      </c>
      <c r="C122" s="38">
        <v>34969</v>
      </c>
      <c r="D122" s="39">
        <v>7.5</v>
      </c>
      <c r="E122" s="39">
        <f>AVERAGE(D108:D117)</f>
        <v>8.6</v>
      </c>
      <c r="F122" s="39">
        <f t="shared" si="3"/>
        <v>2.286</v>
      </c>
      <c r="G122" s="39">
        <f t="shared" si="2"/>
        <v>48.085760622980558</v>
      </c>
      <c r="H122" s="39">
        <f>AVERAGE(G108:G117)</f>
        <v>46.340116102593484</v>
      </c>
      <c r="J122" s="39">
        <f>AVERAGE(I108:I117)</f>
        <v>1.5333333333333332</v>
      </c>
      <c r="L122" s="39">
        <f>AVERAGE(K108:K117)</f>
        <v>34.23146861067417</v>
      </c>
      <c r="M122" s="45">
        <f>AVERAGE(L122,H122)</f>
        <v>40.285792356633827</v>
      </c>
    </row>
    <row r="123" spans="1:16" x14ac:dyDescent="0.2">
      <c r="A123" s="37">
        <v>3419960601</v>
      </c>
      <c r="B123" s="37" t="s">
        <v>221</v>
      </c>
      <c r="C123" s="38">
        <v>35242</v>
      </c>
      <c r="D123" s="39">
        <v>9.5</v>
      </c>
      <c r="F123" s="39">
        <f t="shared" si="3"/>
        <v>2.8956</v>
      </c>
      <c r="G123" s="39">
        <f t="shared" si="2"/>
        <v>44.679398331074999</v>
      </c>
    </row>
    <row r="124" spans="1:16" x14ac:dyDescent="0.2">
      <c r="A124" s="37">
        <v>3419960701</v>
      </c>
      <c r="B124" s="37" t="s">
        <v>221</v>
      </c>
      <c r="C124" s="38">
        <v>35256</v>
      </c>
      <c r="D124" s="39">
        <v>10</v>
      </c>
      <c r="F124" s="39">
        <f t="shared" si="3"/>
        <v>3.048</v>
      </c>
      <c r="G124" s="39">
        <f t="shared" si="2"/>
        <v>43.940261958950401</v>
      </c>
      <c r="I124" s="45">
        <v>0.05</v>
      </c>
      <c r="K124" s="45">
        <f>(9.81*(LN(I124)))+30.6</f>
        <v>1.2118663964353509</v>
      </c>
    </row>
    <row r="125" spans="1:16" x14ac:dyDescent="0.2">
      <c r="A125" s="37">
        <v>3419960702</v>
      </c>
      <c r="B125" s="37" t="s">
        <v>221</v>
      </c>
      <c r="C125" s="38">
        <v>35263</v>
      </c>
      <c r="D125" s="39">
        <v>11</v>
      </c>
      <c r="F125" s="39">
        <f t="shared" si="3"/>
        <v>3.3528000000000002</v>
      </c>
      <c r="G125" s="39">
        <f t="shared" si="2"/>
        <v>42.566842267970074</v>
      </c>
    </row>
    <row r="126" spans="1:16" x14ac:dyDescent="0.2">
      <c r="A126" s="37">
        <v>3419960703</v>
      </c>
      <c r="B126" s="37" t="s">
        <v>221</v>
      </c>
      <c r="C126" s="38">
        <v>35272</v>
      </c>
      <c r="D126" s="39">
        <v>9</v>
      </c>
      <c r="F126" s="39">
        <f t="shared" si="3"/>
        <v>2.7432000000000003</v>
      </c>
      <c r="G126" s="39">
        <f t="shared" si="2"/>
        <v>45.458506989579675</v>
      </c>
      <c r="I126" s="45">
        <v>1.6</v>
      </c>
      <c r="K126" s="45">
        <f>(9.81*(LN(I126)))+30.6</f>
        <v>35.21073560290067</v>
      </c>
    </row>
    <row r="127" spans="1:16" x14ac:dyDescent="0.2">
      <c r="A127" s="37">
        <v>3419960801</v>
      </c>
      <c r="B127" s="37" t="s">
        <v>221</v>
      </c>
      <c r="C127" s="38">
        <v>35279</v>
      </c>
      <c r="D127" s="39">
        <v>8</v>
      </c>
      <c r="F127" s="39">
        <f t="shared" si="3"/>
        <v>2.4384000000000001</v>
      </c>
      <c r="G127" s="39">
        <f t="shared" si="2"/>
        <v>47.155760533388161</v>
      </c>
    </row>
    <row r="128" spans="1:16" x14ac:dyDescent="0.2">
      <c r="A128" s="37">
        <v>3419960802</v>
      </c>
      <c r="B128" s="37" t="s">
        <v>221</v>
      </c>
      <c r="C128" s="38">
        <v>35286</v>
      </c>
      <c r="D128" s="39">
        <v>9</v>
      </c>
      <c r="F128" s="39">
        <f t="shared" si="3"/>
        <v>2.7432000000000003</v>
      </c>
      <c r="G128" s="39">
        <f t="shared" si="2"/>
        <v>45.458506989579675</v>
      </c>
      <c r="I128" s="45">
        <v>1.9</v>
      </c>
      <c r="K128" s="45">
        <f>(9.81*(LN(I128)))+30.6</f>
        <v>36.896586623351197</v>
      </c>
    </row>
    <row r="129" spans="1:11" x14ac:dyDescent="0.2">
      <c r="A129" s="37">
        <v>3419960803</v>
      </c>
      <c r="B129" s="37" t="s">
        <v>221</v>
      </c>
      <c r="C129" s="38">
        <v>35293</v>
      </c>
      <c r="D129" s="39">
        <v>7</v>
      </c>
      <c r="F129" s="39">
        <f t="shared" si="3"/>
        <v>2.1335999999999999</v>
      </c>
      <c r="G129" s="39">
        <f t="shared" si="2"/>
        <v>49.079947901107531</v>
      </c>
    </row>
    <row r="130" spans="1:11" x14ac:dyDescent="0.2">
      <c r="A130" s="37">
        <v>3419960804</v>
      </c>
      <c r="B130" s="37" t="s">
        <v>221</v>
      </c>
      <c r="C130" s="38">
        <v>35300</v>
      </c>
      <c r="D130" s="39">
        <v>7</v>
      </c>
      <c r="F130" s="39">
        <f t="shared" si="3"/>
        <v>2.1335999999999999</v>
      </c>
      <c r="G130" s="39">
        <f t="shared" ref="G130:G193" si="4" xml:space="preserve"> 60-(14.41*(LN(F130)))</f>
        <v>49.079947901107531</v>
      </c>
      <c r="I130" s="45">
        <v>0.84</v>
      </c>
      <c r="K130" s="45">
        <f>(9.81*(LN(I130)))+30.6</f>
        <v>28.889593272109732</v>
      </c>
    </row>
    <row r="131" spans="1:11" x14ac:dyDescent="0.2">
      <c r="A131" s="37">
        <v>3419960805</v>
      </c>
      <c r="B131" s="37" t="s">
        <v>221</v>
      </c>
      <c r="C131" s="38">
        <v>35306</v>
      </c>
      <c r="D131" s="39">
        <v>7.5</v>
      </c>
      <c r="F131" s="39">
        <f t="shared" ref="F131:F194" si="5">D131*0.3048</f>
        <v>2.286</v>
      </c>
      <c r="G131" s="39">
        <f t="shared" si="4"/>
        <v>48.085760622980558</v>
      </c>
    </row>
    <row r="132" spans="1:11" x14ac:dyDescent="0.2">
      <c r="A132" s="37">
        <v>3419960901</v>
      </c>
      <c r="B132" s="37" t="s">
        <v>221</v>
      </c>
      <c r="C132" s="38">
        <v>35314</v>
      </c>
      <c r="D132" s="39">
        <v>7</v>
      </c>
      <c r="F132" s="39">
        <f t="shared" si="5"/>
        <v>2.1335999999999999</v>
      </c>
      <c r="G132" s="39">
        <f t="shared" si="4"/>
        <v>49.079947901107531</v>
      </c>
      <c r="I132" s="45">
        <v>1.1000000000000001</v>
      </c>
      <c r="K132" s="45">
        <f>(9.81*(LN(I132)))+30.6</f>
        <v>31.534992863880429</v>
      </c>
    </row>
    <row r="133" spans="1:11" x14ac:dyDescent="0.2">
      <c r="A133" s="37">
        <v>3419960902</v>
      </c>
      <c r="B133" s="37" t="s">
        <v>221</v>
      </c>
      <c r="C133" s="38">
        <v>35321</v>
      </c>
      <c r="D133" s="39">
        <v>7.5</v>
      </c>
      <c r="F133" s="39">
        <f t="shared" si="5"/>
        <v>2.286</v>
      </c>
      <c r="G133" s="39">
        <f t="shared" si="4"/>
        <v>48.085760622980558</v>
      </c>
    </row>
    <row r="134" spans="1:11" x14ac:dyDescent="0.2">
      <c r="A134" s="37">
        <v>3419960903</v>
      </c>
      <c r="B134" s="37" t="s">
        <v>221</v>
      </c>
      <c r="C134" s="38">
        <v>35327</v>
      </c>
      <c r="D134" s="39">
        <v>8</v>
      </c>
      <c r="F134" s="39">
        <f t="shared" si="5"/>
        <v>2.4384000000000001</v>
      </c>
      <c r="G134" s="39">
        <f t="shared" si="4"/>
        <v>47.155760533388161</v>
      </c>
      <c r="I134" s="45">
        <v>1.2</v>
      </c>
      <c r="K134" s="45">
        <f>(9.81*(LN(I134)))+30.6</f>
        <v>32.388574472148697</v>
      </c>
    </row>
    <row r="135" spans="1:11" x14ac:dyDescent="0.2">
      <c r="A135" s="37">
        <v>3419960904</v>
      </c>
      <c r="B135" s="37" t="s">
        <v>221</v>
      </c>
      <c r="C135" s="38">
        <v>35334</v>
      </c>
      <c r="D135" s="39">
        <v>7.5</v>
      </c>
      <c r="F135" s="39">
        <f t="shared" si="5"/>
        <v>2.286</v>
      </c>
      <c r="G135" s="39">
        <f t="shared" si="4"/>
        <v>48.085760622980558</v>
      </c>
    </row>
    <row r="136" spans="1:11" x14ac:dyDescent="0.2">
      <c r="A136" s="37">
        <v>3419970601</v>
      </c>
      <c r="B136" s="37" t="s">
        <v>221</v>
      </c>
      <c r="C136" s="38">
        <v>35587</v>
      </c>
      <c r="D136" s="39">
        <v>12</v>
      </c>
      <c r="F136" s="39">
        <f t="shared" si="5"/>
        <v>3.6576000000000004</v>
      </c>
      <c r="G136" s="39">
        <f t="shared" si="4"/>
        <v>41.313008325549511</v>
      </c>
      <c r="I136" s="45">
        <v>0.17</v>
      </c>
      <c r="K136" s="45">
        <f>(9.81*(LN(I136)))+30.6</f>
        <v>13.217103380648304</v>
      </c>
    </row>
    <row r="137" spans="1:11" x14ac:dyDescent="0.2">
      <c r="A137" s="37">
        <v>3419970602</v>
      </c>
      <c r="B137" s="37" t="s">
        <v>221</v>
      </c>
      <c r="C137" s="38">
        <v>35595</v>
      </c>
      <c r="D137" s="39">
        <v>11.5</v>
      </c>
      <c r="F137" s="39">
        <f t="shared" si="5"/>
        <v>3.5052000000000003</v>
      </c>
      <c r="G137" s="39">
        <f t="shared" si="4"/>
        <v>41.926292369324358</v>
      </c>
    </row>
    <row r="138" spans="1:11" x14ac:dyDescent="0.2">
      <c r="A138" s="37">
        <v>3419970603</v>
      </c>
      <c r="B138" s="37" t="s">
        <v>221</v>
      </c>
      <c r="C138" s="38">
        <v>35598</v>
      </c>
      <c r="D138" s="39">
        <v>12</v>
      </c>
      <c r="F138" s="39">
        <f t="shared" si="5"/>
        <v>3.6576000000000004</v>
      </c>
      <c r="G138" s="39">
        <f t="shared" si="4"/>
        <v>41.313008325549511</v>
      </c>
      <c r="I138" s="45">
        <v>0.16</v>
      </c>
      <c r="K138" s="45">
        <f>(9.81*(LN(I138)))+30.6</f>
        <v>12.622375840629076</v>
      </c>
    </row>
    <row r="139" spans="1:11" x14ac:dyDescent="0.2">
      <c r="A139" s="37">
        <v>3419970604</v>
      </c>
      <c r="B139" s="37" t="s">
        <v>221</v>
      </c>
      <c r="C139" s="38">
        <v>35608</v>
      </c>
      <c r="D139" s="39">
        <v>12.5</v>
      </c>
      <c r="F139" s="39">
        <f t="shared" si="5"/>
        <v>3.81</v>
      </c>
      <c r="G139" s="39">
        <f t="shared" si="4"/>
        <v>40.724763384512634</v>
      </c>
    </row>
    <row r="140" spans="1:11" x14ac:dyDescent="0.2">
      <c r="A140" s="37">
        <v>3419970701</v>
      </c>
      <c r="B140" s="37" t="s">
        <v>221</v>
      </c>
      <c r="C140" s="38">
        <v>35618</v>
      </c>
      <c r="D140" s="39">
        <v>11.5</v>
      </c>
      <c r="F140" s="39">
        <f t="shared" si="5"/>
        <v>3.5052000000000003</v>
      </c>
      <c r="G140" s="39">
        <f t="shared" si="4"/>
        <v>41.926292369324358</v>
      </c>
      <c r="I140" s="45">
        <v>0</v>
      </c>
      <c r="K140" s="45">
        <v>0</v>
      </c>
    </row>
    <row r="141" spans="1:11" x14ac:dyDescent="0.2">
      <c r="A141" s="37">
        <v>3419970702</v>
      </c>
      <c r="B141" s="37" t="s">
        <v>221</v>
      </c>
      <c r="C141" s="38">
        <v>35620</v>
      </c>
      <c r="D141" s="39">
        <v>11</v>
      </c>
      <c r="F141" s="39">
        <f t="shared" si="5"/>
        <v>3.3528000000000002</v>
      </c>
      <c r="G141" s="39">
        <f t="shared" si="4"/>
        <v>42.566842267970074</v>
      </c>
    </row>
    <row r="142" spans="1:11" x14ac:dyDescent="0.2">
      <c r="A142" s="37">
        <v>3419970703</v>
      </c>
      <c r="B142" s="37" t="s">
        <v>221</v>
      </c>
      <c r="C142" s="38">
        <v>35627</v>
      </c>
      <c r="D142" s="39">
        <v>10.5</v>
      </c>
      <c r="F142" s="39">
        <f t="shared" si="5"/>
        <v>3.2004000000000001</v>
      </c>
      <c r="G142" s="39">
        <f t="shared" si="4"/>
        <v>43.237195693268887</v>
      </c>
      <c r="I142" s="45">
        <v>0.1</v>
      </c>
      <c r="K142" s="45">
        <f>(9.81*(LN(I142)))+30.6</f>
        <v>8.0116402377284146</v>
      </c>
    </row>
    <row r="143" spans="1:11" x14ac:dyDescent="0.2">
      <c r="A143" s="37">
        <v>3419970704</v>
      </c>
      <c r="B143" s="37" t="s">
        <v>221</v>
      </c>
      <c r="C143" s="38">
        <v>35633</v>
      </c>
      <c r="D143" s="39">
        <v>11.5</v>
      </c>
      <c r="F143" s="39">
        <f t="shared" si="5"/>
        <v>3.5052000000000003</v>
      </c>
      <c r="G143" s="39">
        <f t="shared" si="4"/>
        <v>41.926292369324358</v>
      </c>
    </row>
    <row r="144" spans="1:11" x14ac:dyDescent="0.2">
      <c r="A144" s="37">
        <v>3419970801</v>
      </c>
      <c r="B144" s="37" t="s">
        <v>221</v>
      </c>
      <c r="C144" s="38">
        <v>35645</v>
      </c>
      <c r="D144" s="39">
        <v>9</v>
      </c>
      <c r="F144" s="39">
        <f t="shared" si="5"/>
        <v>2.7432000000000003</v>
      </c>
      <c r="G144" s="39">
        <f t="shared" si="4"/>
        <v>45.458506989579675</v>
      </c>
      <c r="I144" s="45">
        <v>0.65</v>
      </c>
      <c r="K144" s="45">
        <f>(9.81*(LN(I144)))+30.6</f>
        <v>26.374019593133024</v>
      </c>
    </row>
    <row r="145" spans="1:13" x14ac:dyDescent="0.2">
      <c r="A145" s="37">
        <v>3419970802</v>
      </c>
      <c r="B145" s="37" t="s">
        <v>221</v>
      </c>
      <c r="C145" s="38">
        <v>35651</v>
      </c>
      <c r="D145" s="39">
        <v>8</v>
      </c>
      <c r="F145" s="39">
        <f t="shared" si="5"/>
        <v>2.4384000000000001</v>
      </c>
      <c r="G145" s="39">
        <f t="shared" si="4"/>
        <v>47.155760533388161</v>
      </c>
    </row>
    <row r="146" spans="1:13" x14ac:dyDescent="0.2">
      <c r="A146" s="37">
        <v>3419970803</v>
      </c>
      <c r="B146" s="37" t="s">
        <v>221</v>
      </c>
      <c r="C146" s="38">
        <v>35656</v>
      </c>
      <c r="D146" s="39">
        <v>8.5</v>
      </c>
      <c r="F146" s="39">
        <f t="shared" si="5"/>
        <v>2.5908000000000002</v>
      </c>
      <c r="G146" s="39">
        <f t="shared" si="4"/>
        <v>46.28215973301333</v>
      </c>
      <c r="I146" s="45">
        <v>0.76</v>
      </c>
      <c r="K146" s="45">
        <f>(9.81*(LN(I146)))+30.6</f>
        <v>27.907774543665731</v>
      </c>
    </row>
    <row r="147" spans="1:13" x14ac:dyDescent="0.2">
      <c r="A147" s="37">
        <v>3419970804</v>
      </c>
      <c r="B147" s="37" t="s">
        <v>221</v>
      </c>
      <c r="C147" s="38">
        <v>35666</v>
      </c>
      <c r="D147" s="39">
        <v>8</v>
      </c>
      <c r="F147" s="39">
        <f t="shared" si="5"/>
        <v>2.4384000000000001</v>
      </c>
      <c r="G147" s="39">
        <f t="shared" si="4"/>
        <v>47.155760533388161</v>
      </c>
    </row>
    <row r="148" spans="1:13" x14ac:dyDescent="0.2">
      <c r="A148" s="37">
        <v>3419970901</v>
      </c>
      <c r="B148" s="37" t="s">
        <v>221</v>
      </c>
      <c r="C148" s="38">
        <v>35674</v>
      </c>
      <c r="D148" s="39">
        <v>7.5</v>
      </c>
      <c r="E148" s="39">
        <f>AVERAGE(D136:D147)</f>
        <v>10.5</v>
      </c>
      <c r="F148" s="39">
        <f t="shared" si="5"/>
        <v>2.286</v>
      </c>
      <c r="G148" s="39">
        <f t="shared" si="4"/>
        <v>48.085760622980558</v>
      </c>
      <c r="H148" s="39">
        <f>AVERAGE(G136:G147)</f>
        <v>43.415490241182759</v>
      </c>
      <c r="I148" s="45">
        <v>0.1</v>
      </c>
      <c r="J148" s="39">
        <f>AVERAGE(I136:I147)</f>
        <v>0.3066666666666667</v>
      </c>
      <c r="K148" s="45">
        <f>(9.81*(LN(I148)))+30.6</f>
        <v>8.0116402377284146</v>
      </c>
      <c r="L148" s="39">
        <f>AVERAGE(K136:K147)</f>
        <v>14.688818932634092</v>
      </c>
      <c r="M148" s="45">
        <f>AVERAGE(H148,L148)</f>
        <v>29.052154586908426</v>
      </c>
    </row>
    <row r="149" spans="1:13" x14ac:dyDescent="0.2">
      <c r="A149" s="37">
        <v>3419980601</v>
      </c>
      <c r="B149" s="37" t="s">
        <v>221</v>
      </c>
      <c r="C149" s="38">
        <v>35951</v>
      </c>
      <c r="D149" s="39">
        <v>14</v>
      </c>
      <c r="F149" s="39">
        <f t="shared" si="5"/>
        <v>4.2671999999999999</v>
      </c>
      <c r="G149" s="39">
        <f t="shared" si="4"/>
        <v>39.091697029238723</v>
      </c>
      <c r="I149" s="45">
        <v>0.23</v>
      </c>
      <c r="K149" s="45">
        <f>(9.81*(LN(I149)))+30.6</f>
        <v>16.182478733721783</v>
      </c>
    </row>
    <row r="150" spans="1:13" x14ac:dyDescent="0.2">
      <c r="A150" s="37">
        <v>3419980602</v>
      </c>
      <c r="B150" s="37" t="s">
        <v>221</v>
      </c>
      <c r="C150" s="38">
        <v>35960</v>
      </c>
      <c r="D150" s="39">
        <v>12.5</v>
      </c>
      <c r="F150" s="39">
        <f t="shared" si="5"/>
        <v>3.81</v>
      </c>
      <c r="G150" s="39">
        <f t="shared" si="4"/>
        <v>40.724763384512634</v>
      </c>
    </row>
    <row r="151" spans="1:13" x14ac:dyDescent="0.2">
      <c r="A151" s="37">
        <v>3419980603</v>
      </c>
      <c r="B151" s="37" t="s">
        <v>221</v>
      </c>
      <c r="C151" s="38">
        <v>35964</v>
      </c>
      <c r="D151" s="39">
        <v>9</v>
      </c>
      <c r="F151" s="39">
        <f t="shared" si="5"/>
        <v>2.7432000000000003</v>
      </c>
      <c r="G151" s="39">
        <f t="shared" si="4"/>
        <v>45.458506989579675</v>
      </c>
      <c r="I151" s="45">
        <v>1.4</v>
      </c>
      <c r="K151" s="45">
        <f>(9.81*(LN(I151)))+30.6</f>
        <v>33.9007926412541</v>
      </c>
    </row>
    <row r="152" spans="1:13" x14ac:dyDescent="0.2">
      <c r="A152" s="37">
        <v>3419980604</v>
      </c>
      <c r="B152" s="37" t="s">
        <v>221</v>
      </c>
      <c r="C152" s="38">
        <v>35971</v>
      </c>
      <c r="D152" s="39">
        <v>9.5</v>
      </c>
      <c r="F152" s="39">
        <f t="shared" si="5"/>
        <v>2.8956</v>
      </c>
      <c r="G152" s="39">
        <f t="shared" si="4"/>
        <v>44.679398331074999</v>
      </c>
    </row>
    <row r="153" spans="1:13" x14ac:dyDescent="0.2">
      <c r="A153" s="37">
        <v>3419980701</v>
      </c>
      <c r="B153" s="37" t="s">
        <v>221</v>
      </c>
      <c r="C153" s="38">
        <v>35978</v>
      </c>
      <c r="D153" s="39">
        <v>8.5</v>
      </c>
      <c r="F153" s="39">
        <f t="shared" si="5"/>
        <v>2.5908000000000002</v>
      </c>
      <c r="G153" s="39">
        <f t="shared" si="4"/>
        <v>46.28215973301333</v>
      </c>
      <c r="I153" s="45" t="s">
        <v>200</v>
      </c>
      <c r="K153" s="45">
        <v>0</v>
      </c>
    </row>
    <row r="154" spans="1:13" x14ac:dyDescent="0.2">
      <c r="A154" s="37">
        <v>3419980702</v>
      </c>
      <c r="B154" s="37" t="s">
        <v>221</v>
      </c>
      <c r="C154" s="38">
        <v>35985</v>
      </c>
      <c r="D154" s="39">
        <v>9.5</v>
      </c>
      <c r="F154" s="39">
        <f t="shared" si="5"/>
        <v>2.8956</v>
      </c>
      <c r="G154" s="39">
        <f t="shared" si="4"/>
        <v>44.679398331074999</v>
      </c>
    </row>
    <row r="155" spans="1:13" x14ac:dyDescent="0.2">
      <c r="A155" s="37">
        <v>3419980703</v>
      </c>
      <c r="B155" s="37" t="s">
        <v>221</v>
      </c>
      <c r="C155" s="38">
        <v>35993</v>
      </c>
      <c r="D155" s="39">
        <v>8.5</v>
      </c>
      <c r="F155" s="39">
        <f t="shared" si="5"/>
        <v>2.5908000000000002</v>
      </c>
      <c r="G155" s="39">
        <f t="shared" si="4"/>
        <v>46.28215973301333</v>
      </c>
      <c r="I155" s="45" t="s">
        <v>200</v>
      </c>
      <c r="K155" s="45">
        <v>0</v>
      </c>
    </row>
    <row r="156" spans="1:13" x14ac:dyDescent="0.2">
      <c r="A156" s="37">
        <v>3419980704</v>
      </c>
      <c r="B156" s="37" t="s">
        <v>221</v>
      </c>
      <c r="C156" s="38">
        <v>36001</v>
      </c>
      <c r="D156" s="39">
        <v>9</v>
      </c>
      <c r="F156" s="39">
        <f t="shared" si="5"/>
        <v>2.7432000000000003</v>
      </c>
      <c r="G156" s="39">
        <f t="shared" si="4"/>
        <v>45.458506989579675</v>
      </c>
    </row>
    <row r="157" spans="1:13" x14ac:dyDescent="0.2">
      <c r="A157" s="37">
        <v>3419980801</v>
      </c>
      <c r="B157" s="37" t="s">
        <v>221</v>
      </c>
      <c r="C157" s="38">
        <v>36008</v>
      </c>
      <c r="D157" s="39">
        <v>8.5</v>
      </c>
      <c r="F157" s="39">
        <f t="shared" si="5"/>
        <v>2.5908000000000002</v>
      </c>
      <c r="G157" s="39">
        <f t="shared" si="4"/>
        <v>46.28215973301333</v>
      </c>
      <c r="I157" s="45">
        <v>0.18</v>
      </c>
      <c r="K157" s="45">
        <f>(9.81*(LN(I157)))+30.6</f>
        <v>13.777827420418202</v>
      </c>
    </row>
    <row r="158" spans="1:13" x14ac:dyDescent="0.2">
      <c r="A158" s="37">
        <v>3419980802</v>
      </c>
      <c r="B158" s="37" t="s">
        <v>221</v>
      </c>
      <c r="C158" s="38">
        <v>36014</v>
      </c>
      <c r="D158" s="39">
        <v>6</v>
      </c>
      <c r="F158" s="39">
        <f t="shared" si="5"/>
        <v>1.8288000000000002</v>
      </c>
      <c r="G158" s="39">
        <f t="shared" si="4"/>
        <v>51.301259197418318</v>
      </c>
    </row>
    <row r="159" spans="1:13" x14ac:dyDescent="0.2">
      <c r="A159" s="37">
        <v>3419980803</v>
      </c>
      <c r="B159" s="37" t="s">
        <v>221</v>
      </c>
      <c r="C159" s="38">
        <v>36026</v>
      </c>
      <c r="D159" s="39">
        <v>7</v>
      </c>
      <c r="F159" s="39">
        <f t="shared" si="5"/>
        <v>2.1335999999999999</v>
      </c>
      <c r="G159" s="39">
        <f t="shared" si="4"/>
        <v>49.079947901107531</v>
      </c>
      <c r="I159" s="45">
        <v>1.7</v>
      </c>
      <c r="K159" s="45">
        <f>(9.81*(LN(I159)))+30.6</f>
        <v>35.805463142919891</v>
      </c>
    </row>
    <row r="160" spans="1:13" x14ac:dyDescent="0.2">
      <c r="A160" s="37">
        <v>3419980804</v>
      </c>
      <c r="B160" s="37" t="s">
        <v>221</v>
      </c>
      <c r="C160" s="38">
        <v>36033</v>
      </c>
      <c r="D160" s="39">
        <v>6.5</v>
      </c>
      <c r="F160" s="39">
        <f t="shared" si="5"/>
        <v>1.9812000000000001</v>
      </c>
      <c r="G160" s="39">
        <f t="shared" si="4"/>
        <v>50.147843779842667</v>
      </c>
    </row>
    <row r="161" spans="1:13" x14ac:dyDescent="0.2">
      <c r="A161" s="37">
        <v>3419980901</v>
      </c>
      <c r="B161" s="37" t="s">
        <v>221</v>
      </c>
      <c r="C161" s="38">
        <v>36042</v>
      </c>
      <c r="D161" s="39">
        <v>6.5</v>
      </c>
      <c r="F161" s="39">
        <f t="shared" si="5"/>
        <v>1.9812000000000001</v>
      </c>
      <c r="G161" s="39">
        <f t="shared" si="4"/>
        <v>50.147843779842667</v>
      </c>
      <c r="I161" s="45">
        <v>0.8</v>
      </c>
      <c r="K161" s="45">
        <f>(9.81*(LN(I161)))+30.6</f>
        <v>28.410961761607602</v>
      </c>
    </row>
    <row r="162" spans="1:13" x14ac:dyDescent="0.2">
      <c r="A162" s="37">
        <v>3419980902</v>
      </c>
      <c r="B162" s="37" t="s">
        <v>221</v>
      </c>
      <c r="C162" s="38">
        <v>36049</v>
      </c>
      <c r="D162" s="39">
        <v>7.5</v>
      </c>
      <c r="F162" s="39">
        <f t="shared" si="5"/>
        <v>2.286</v>
      </c>
      <c r="G162" s="39">
        <f t="shared" si="4"/>
        <v>48.085760622980558</v>
      </c>
    </row>
    <row r="163" spans="1:13" x14ac:dyDescent="0.2">
      <c r="A163" s="37">
        <v>3419980903</v>
      </c>
      <c r="B163" s="37" t="s">
        <v>221</v>
      </c>
      <c r="C163" s="38">
        <v>36054</v>
      </c>
      <c r="D163" s="39">
        <v>7</v>
      </c>
      <c r="E163" s="39">
        <f>AVERAGE(D149:D160)</f>
        <v>9.0416666666666661</v>
      </c>
      <c r="F163" s="39">
        <f t="shared" si="5"/>
        <v>2.1335999999999999</v>
      </c>
      <c r="G163" s="39">
        <f t="shared" si="4"/>
        <v>49.079947901107531</v>
      </c>
      <c r="H163" s="39">
        <f>AVERAGE(G149:G160)</f>
        <v>45.788983427705766</v>
      </c>
      <c r="I163" s="45">
        <v>0.73</v>
      </c>
      <c r="J163" s="39">
        <f>AVERAGE(I149:I160)</f>
        <v>0.87749999999999995</v>
      </c>
      <c r="K163" s="45">
        <f>(9.81*(LN(I163)))+30.6</f>
        <v>27.512687593122543</v>
      </c>
      <c r="L163" s="39">
        <f>AVERAGE(K149:K160)</f>
        <v>16.611093656385663</v>
      </c>
      <c r="M163" s="45">
        <f>AVERAGE(L163,H163)</f>
        <v>31.200038542045714</v>
      </c>
    </row>
    <row r="164" spans="1:13" x14ac:dyDescent="0.2">
      <c r="A164" s="37">
        <v>3419990601</v>
      </c>
      <c r="B164" s="37" t="s">
        <v>221</v>
      </c>
      <c r="C164" s="74">
        <v>36321</v>
      </c>
      <c r="D164" s="39">
        <v>8.5</v>
      </c>
      <c r="F164" s="39">
        <f t="shared" si="5"/>
        <v>2.5908000000000002</v>
      </c>
      <c r="G164" s="39">
        <f t="shared" si="4"/>
        <v>46.28215973301333</v>
      </c>
      <c r="I164" s="73"/>
      <c r="L164" s="73"/>
      <c r="M164" s="73"/>
    </row>
    <row r="165" spans="1:13" x14ac:dyDescent="0.2">
      <c r="A165" s="37">
        <v>3419990602</v>
      </c>
      <c r="B165" s="37" t="s">
        <v>221</v>
      </c>
      <c r="C165" s="74">
        <v>36329</v>
      </c>
      <c r="D165" s="39">
        <v>8.5</v>
      </c>
      <c r="F165" s="39">
        <f t="shared" si="5"/>
        <v>2.5908000000000002</v>
      </c>
      <c r="G165" s="39">
        <f t="shared" si="4"/>
        <v>46.28215973301333</v>
      </c>
      <c r="I165" s="73"/>
      <c r="L165" s="73"/>
      <c r="M165" s="73"/>
    </row>
    <row r="166" spans="1:13" x14ac:dyDescent="0.2">
      <c r="A166" s="37">
        <v>3419990603</v>
      </c>
      <c r="B166" s="37" t="s">
        <v>221</v>
      </c>
      <c r="C166" s="74">
        <v>36335</v>
      </c>
      <c r="D166" s="39">
        <v>10</v>
      </c>
      <c r="F166" s="39">
        <f t="shared" si="5"/>
        <v>3.048</v>
      </c>
      <c r="G166" s="39">
        <f t="shared" si="4"/>
        <v>43.940261958950401</v>
      </c>
      <c r="I166" s="73">
        <v>0.9</v>
      </c>
      <c r="K166" s="45">
        <f>(9.81*(LN(I166)))+30.6</f>
        <v>29.566413341396725</v>
      </c>
      <c r="L166" s="73"/>
      <c r="M166" s="73"/>
    </row>
    <row r="167" spans="1:13" x14ac:dyDescent="0.2">
      <c r="A167" s="37">
        <v>3419990701</v>
      </c>
      <c r="B167" s="37" t="s">
        <v>221</v>
      </c>
      <c r="C167" s="74">
        <v>36343</v>
      </c>
      <c r="D167" s="39">
        <v>11.5</v>
      </c>
      <c r="F167" s="39">
        <f t="shared" si="5"/>
        <v>3.5052000000000003</v>
      </c>
      <c r="G167" s="39">
        <f t="shared" si="4"/>
        <v>41.926292369324358</v>
      </c>
      <c r="I167" s="73"/>
      <c r="L167" s="73"/>
      <c r="M167" s="73"/>
    </row>
    <row r="168" spans="1:13" x14ac:dyDescent="0.2">
      <c r="A168" s="37">
        <v>3419990702</v>
      </c>
      <c r="B168" s="37" t="s">
        <v>221</v>
      </c>
      <c r="C168" s="74">
        <v>36349</v>
      </c>
      <c r="D168" s="39">
        <v>10</v>
      </c>
      <c r="F168" s="39">
        <f t="shared" si="5"/>
        <v>3.048</v>
      </c>
      <c r="G168" s="39">
        <f t="shared" si="4"/>
        <v>43.940261958950401</v>
      </c>
      <c r="I168" s="73">
        <v>0.72</v>
      </c>
      <c r="K168" s="45">
        <f>(9.81*(LN(I168)))+30.6</f>
        <v>27.377375103004326</v>
      </c>
      <c r="L168" s="73"/>
      <c r="M168" s="73"/>
    </row>
    <row r="169" spans="1:13" x14ac:dyDescent="0.2">
      <c r="A169" s="37">
        <v>3419990703</v>
      </c>
      <c r="B169" s="37" t="s">
        <v>221</v>
      </c>
      <c r="C169" s="74">
        <v>36356</v>
      </c>
      <c r="D169" s="39">
        <v>10</v>
      </c>
      <c r="F169" s="39">
        <f t="shared" si="5"/>
        <v>3.048</v>
      </c>
      <c r="G169" s="39">
        <f t="shared" si="4"/>
        <v>43.940261958950401</v>
      </c>
      <c r="I169" s="73"/>
      <c r="L169" s="73"/>
      <c r="M169" s="73"/>
    </row>
    <row r="170" spans="1:13" x14ac:dyDescent="0.2">
      <c r="A170" s="37">
        <v>3419990704</v>
      </c>
      <c r="B170" s="37" t="s">
        <v>221</v>
      </c>
      <c r="C170" s="74">
        <v>36363</v>
      </c>
      <c r="D170" s="39">
        <v>9.5</v>
      </c>
      <c r="F170" s="39">
        <f t="shared" si="5"/>
        <v>2.8956</v>
      </c>
      <c r="G170" s="39">
        <f t="shared" si="4"/>
        <v>44.679398331074999</v>
      </c>
      <c r="I170" s="73">
        <v>0.62</v>
      </c>
      <c r="K170" s="45">
        <f>(9.81*(LN(I170)))+30.6</f>
        <v>25.910468792749171</v>
      </c>
      <c r="L170" s="73"/>
      <c r="M170" s="73"/>
    </row>
    <row r="171" spans="1:13" x14ac:dyDescent="0.2">
      <c r="A171" s="37">
        <v>3419990705</v>
      </c>
      <c r="B171" s="37" t="s">
        <v>221</v>
      </c>
      <c r="C171" s="74">
        <v>36371</v>
      </c>
      <c r="D171" s="39">
        <v>8.5</v>
      </c>
      <c r="F171" s="39">
        <f t="shared" si="5"/>
        <v>2.5908000000000002</v>
      </c>
      <c r="G171" s="39">
        <f t="shared" si="4"/>
        <v>46.28215973301333</v>
      </c>
      <c r="I171" s="73"/>
      <c r="L171" s="73"/>
      <c r="M171" s="73"/>
    </row>
    <row r="172" spans="1:13" x14ac:dyDescent="0.2">
      <c r="A172" s="37">
        <v>3419990801</v>
      </c>
      <c r="B172" s="37" t="s">
        <v>221</v>
      </c>
      <c r="C172" s="74">
        <v>36377</v>
      </c>
      <c r="D172" s="39">
        <v>8</v>
      </c>
      <c r="F172" s="39">
        <f t="shared" si="5"/>
        <v>2.4384000000000001</v>
      </c>
      <c r="G172" s="39">
        <f t="shared" si="4"/>
        <v>47.155760533388161</v>
      </c>
      <c r="I172" s="73">
        <v>0.95</v>
      </c>
      <c r="K172" s="45">
        <f>(9.81*(LN(I172)))+30.6</f>
        <v>30.09681278205813</v>
      </c>
      <c r="L172" s="73"/>
      <c r="M172" s="73"/>
    </row>
    <row r="173" spans="1:13" x14ac:dyDescent="0.2">
      <c r="A173" s="37">
        <v>3419990802</v>
      </c>
      <c r="B173" s="37" t="s">
        <v>221</v>
      </c>
      <c r="C173" s="74">
        <v>36386</v>
      </c>
      <c r="D173" s="39">
        <v>9.5</v>
      </c>
      <c r="F173" s="39">
        <f t="shared" si="5"/>
        <v>2.8956</v>
      </c>
      <c r="G173" s="39">
        <f t="shared" si="4"/>
        <v>44.679398331074999</v>
      </c>
      <c r="I173" s="73"/>
      <c r="L173" s="73"/>
      <c r="M173" s="73"/>
    </row>
    <row r="174" spans="1:13" x14ac:dyDescent="0.2">
      <c r="A174" s="37">
        <v>3419990803</v>
      </c>
      <c r="B174" s="37" t="s">
        <v>221</v>
      </c>
      <c r="C174" s="74">
        <v>36391</v>
      </c>
      <c r="D174" s="39">
        <v>9.5</v>
      </c>
      <c r="F174" s="39">
        <f t="shared" si="5"/>
        <v>2.8956</v>
      </c>
      <c r="G174" s="39">
        <f t="shared" si="4"/>
        <v>44.679398331074999</v>
      </c>
      <c r="I174" s="73">
        <v>0.89</v>
      </c>
      <c r="K174" s="45">
        <f>(9.81*(LN(I174)))+30.6</f>
        <v>29.456803262529117</v>
      </c>
      <c r="L174" s="73"/>
      <c r="M174" s="73"/>
    </row>
    <row r="175" spans="1:13" x14ac:dyDescent="0.2">
      <c r="A175" s="37">
        <v>3419990804</v>
      </c>
      <c r="B175" s="37" t="s">
        <v>221</v>
      </c>
      <c r="C175" s="74">
        <v>36398</v>
      </c>
      <c r="D175" s="39">
        <v>8.5</v>
      </c>
      <c r="F175" s="39">
        <f t="shared" si="5"/>
        <v>2.5908000000000002</v>
      </c>
      <c r="G175" s="39">
        <f t="shared" si="4"/>
        <v>46.28215973301333</v>
      </c>
      <c r="I175" s="73"/>
      <c r="L175" s="73"/>
      <c r="M175" s="73"/>
    </row>
    <row r="176" spans="1:13" x14ac:dyDescent="0.2">
      <c r="A176" s="37">
        <v>3419990901</v>
      </c>
      <c r="B176" s="37" t="s">
        <v>221</v>
      </c>
      <c r="C176" s="74">
        <v>36404</v>
      </c>
      <c r="D176" s="39">
        <v>10</v>
      </c>
      <c r="F176" s="39">
        <f t="shared" si="5"/>
        <v>3.048</v>
      </c>
      <c r="G176" s="39">
        <f t="shared" si="4"/>
        <v>43.940261958950401</v>
      </c>
      <c r="I176" s="73">
        <v>0.53</v>
      </c>
      <c r="K176" s="45">
        <f t="shared" ref="K176:K276" si="6">(9.81*(LN(I176)))+30.6</f>
        <v>24.371844147403142</v>
      </c>
      <c r="L176" s="73"/>
      <c r="M176" s="73"/>
    </row>
    <row r="177" spans="1:13" x14ac:dyDescent="0.2">
      <c r="A177" s="37">
        <v>3419990902</v>
      </c>
      <c r="B177" s="37" t="s">
        <v>221</v>
      </c>
      <c r="C177" s="74">
        <v>36419</v>
      </c>
      <c r="D177" s="39">
        <v>7.5</v>
      </c>
      <c r="E177" s="39">
        <f>AVERAGE(D164:D175)</f>
        <v>9.3333333333333339</v>
      </c>
      <c r="F177" s="39">
        <f t="shared" si="5"/>
        <v>2.286</v>
      </c>
      <c r="G177" s="39">
        <f t="shared" si="4"/>
        <v>48.085760622980558</v>
      </c>
      <c r="H177" s="39">
        <f>AVERAGE(G164:G175)</f>
        <v>45.00580605873683</v>
      </c>
      <c r="I177" s="73"/>
      <c r="J177" s="39">
        <f>AVERAGE(I164:I175)</f>
        <v>0.81600000000000006</v>
      </c>
      <c r="L177" s="39">
        <f>AVERAGE(K164:K175)</f>
        <v>28.481574656347494</v>
      </c>
      <c r="M177" s="73">
        <f>AVERAGE(L177,H177)</f>
        <v>36.743690357542164</v>
      </c>
    </row>
    <row r="178" spans="1:13" x14ac:dyDescent="0.2">
      <c r="A178" s="37">
        <v>3420000601</v>
      </c>
      <c r="B178" s="37" t="s">
        <v>221</v>
      </c>
      <c r="C178" s="74">
        <v>36689</v>
      </c>
      <c r="D178" s="39">
        <v>10</v>
      </c>
      <c r="F178" s="39">
        <f t="shared" si="5"/>
        <v>3.048</v>
      </c>
      <c r="G178" s="39">
        <f t="shared" si="4"/>
        <v>43.940261958950401</v>
      </c>
      <c r="I178" s="73">
        <v>0.2</v>
      </c>
      <c r="K178" s="45">
        <f t="shared" si="6"/>
        <v>14.811414079021477</v>
      </c>
      <c r="L178" s="73"/>
      <c r="M178" s="73"/>
    </row>
    <row r="179" spans="1:13" x14ac:dyDescent="0.2">
      <c r="A179" s="37">
        <v>3420000602</v>
      </c>
      <c r="B179" s="37" t="s">
        <v>221</v>
      </c>
      <c r="C179" s="74">
        <v>36700</v>
      </c>
      <c r="D179" s="39">
        <v>9.5</v>
      </c>
      <c r="F179" s="39">
        <f t="shared" si="5"/>
        <v>2.8956</v>
      </c>
      <c r="G179" s="39">
        <f t="shared" si="4"/>
        <v>44.679398331074999</v>
      </c>
      <c r="I179" s="73"/>
      <c r="L179" s="73"/>
      <c r="M179" s="73"/>
    </row>
    <row r="180" spans="1:13" x14ac:dyDescent="0.2">
      <c r="A180" s="37">
        <v>3420000701</v>
      </c>
      <c r="B180" s="37" t="s">
        <v>221</v>
      </c>
      <c r="C180" s="74">
        <v>36709</v>
      </c>
      <c r="D180" s="39">
        <v>6</v>
      </c>
      <c r="F180" s="39">
        <f t="shared" si="5"/>
        <v>1.8288000000000002</v>
      </c>
      <c r="G180" s="39">
        <f t="shared" si="4"/>
        <v>51.301259197418318</v>
      </c>
      <c r="I180" s="73">
        <v>0.87</v>
      </c>
      <c r="K180" s="45">
        <f t="shared" si="6"/>
        <v>29.233839119458292</v>
      </c>
      <c r="L180" s="73"/>
      <c r="M180" s="73"/>
    </row>
    <row r="181" spans="1:13" x14ac:dyDescent="0.2">
      <c r="A181" s="37">
        <v>3420000702</v>
      </c>
      <c r="B181" s="37" t="s">
        <v>221</v>
      </c>
      <c r="C181" s="74">
        <v>36718</v>
      </c>
      <c r="D181" s="39">
        <v>13.5</v>
      </c>
      <c r="F181" s="39">
        <f t="shared" si="5"/>
        <v>4.1147999999999998</v>
      </c>
      <c r="G181" s="39">
        <f t="shared" si="4"/>
        <v>39.615754781741025</v>
      </c>
      <c r="I181" s="73">
        <v>1.32</v>
      </c>
      <c r="K181" s="45">
        <f t="shared" si="6"/>
        <v>33.323567336029122</v>
      </c>
      <c r="L181" s="73"/>
      <c r="M181" s="73"/>
    </row>
    <row r="182" spans="1:13" x14ac:dyDescent="0.2">
      <c r="A182" s="37">
        <v>3420000703</v>
      </c>
      <c r="B182" s="37" t="s">
        <v>221</v>
      </c>
      <c r="C182" s="74">
        <v>36731</v>
      </c>
      <c r="D182" s="39">
        <v>12</v>
      </c>
      <c r="F182" s="39">
        <f t="shared" si="5"/>
        <v>3.6576000000000004</v>
      </c>
      <c r="G182" s="39">
        <f t="shared" si="4"/>
        <v>41.313008325549511</v>
      </c>
      <c r="I182" s="73"/>
      <c r="L182" s="73"/>
      <c r="M182" s="73"/>
    </row>
    <row r="183" spans="1:13" x14ac:dyDescent="0.2">
      <c r="A183" s="37">
        <v>3420000801</v>
      </c>
      <c r="B183" s="37" t="s">
        <v>221</v>
      </c>
      <c r="C183" s="74">
        <v>36739</v>
      </c>
      <c r="D183" s="39">
        <v>12.5</v>
      </c>
      <c r="F183" s="39">
        <f t="shared" si="5"/>
        <v>3.81</v>
      </c>
      <c r="G183" s="39">
        <f t="shared" si="4"/>
        <v>40.724763384512634</v>
      </c>
      <c r="I183" s="73">
        <v>1.18</v>
      </c>
      <c r="K183" s="45">
        <f t="shared" si="6"/>
        <v>32.223696641464997</v>
      </c>
      <c r="L183" s="73"/>
      <c r="M183" s="73"/>
    </row>
    <row r="184" spans="1:13" x14ac:dyDescent="0.2">
      <c r="A184" s="37">
        <v>3420000802</v>
      </c>
      <c r="B184" s="37" t="s">
        <v>221</v>
      </c>
      <c r="C184" s="74">
        <v>36749</v>
      </c>
      <c r="D184" s="39">
        <v>10.5</v>
      </c>
      <c r="F184" s="39">
        <f t="shared" si="5"/>
        <v>3.2004000000000001</v>
      </c>
      <c r="G184" s="39">
        <f t="shared" si="4"/>
        <v>43.237195693268887</v>
      </c>
      <c r="I184" s="73"/>
      <c r="L184" s="73"/>
      <c r="M184" s="73"/>
    </row>
    <row r="185" spans="1:13" x14ac:dyDescent="0.2">
      <c r="A185" s="37">
        <v>3420000803</v>
      </c>
      <c r="B185" s="37" t="s">
        <v>221</v>
      </c>
      <c r="C185" s="74">
        <v>36759</v>
      </c>
      <c r="D185" s="39">
        <v>9.5</v>
      </c>
      <c r="F185" s="39">
        <f t="shared" si="5"/>
        <v>2.8956</v>
      </c>
      <c r="G185" s="39">
        <f t="shared" si="4"/>
        <v>44.679398331074999</v>
      </c>
      <c r="I185" s="73">
        <v>0.53</v>
      </c>
      <c r="K185" s="45">
        <f t="shared" si="6"/>
        <v>24.371844147403142</v>
      </c>
      <c r="L185" s="73"/>
      <c r="M185" s="73"/>
    </row>
    <row r="186" spans="1:13" x14ac:dyDescent="0.2">
      <c r="A186" s="37">
        <v>3420000804</v>
      </c>
      <c r="B186" s="37" t="s">
        <v>221</v>
      </c>
      <c r="C186" s="74">
        <v>36765</v>
      </c>
      <c r="D186" s="39">
        <v>10.5</v>
      </c>
      <c r="F186" s="39">
        <f t="shared" si="5"/>
        <v>3.2004000000000001</v>
      </c>
      <c r="G186" s="39">
        <f t="shared" si="4"/>
        <v>43.237195693268887</v>
      </c>
      <c r="I186" s="73"/>
      <c r="L186" s="73"/>
      <c r="M186" s="73"/>
    </row>
    <row r="187" spans="1:13" x14ac:dyDescent="0.2">
      <c r="A187" s="37">
        <v>3420000901</v>
      </c>
      <c r="B187" s="37" t="s">
        <v>221</v>
      </c>
      <c r="C187" s="74">
        <v>36773</v>
      </c>
      <c r="D187" s="39">
        <v>9.5</v>
      </c>
      <c r="F187" s="39">
        <f t="shared" si="5"/>
        <v>2.8956</v>
      </c>
      <c r="G187" s="39">
        <f t="shared" si="4"/>
        <v>44.679398331074999</v>
      </c>
      <c r="I187" s="73">
        <v>0.44</v>
      </c>
      <c r="K187" s="45">
        <f t="shared" si="6"/>
        <v>22.546180784194966</v>
      </c>
      <c r="L187" s="73"/>
      <c r="M187" s="73"/>
    </row>
    <row r="188" spans="1:13" x14ac:dyDescent="0.2">
      <c r="A188" s="37">
        <v>3420000902</v>
      </c>
      <c r="B188" s="37" t="s">
        <v>221</v>
      </c>
      <c r="C188" s="74">
        <v>36780</v>
      </c>
      <c r="D188" s="39">
        <v>10</v>
      </c>
      <c r="E188" s="39">
        <f>AVERAGE(D178:D186)</f>
        <v>10.444444444444445</v>
      </c>
      <c r="F188" s="39">
        <f t="shared" si="5"/>
        <v>3.048</v>
      </c>
      <c r="G188" s="39">
        <f t="shared" si="4"/>
        <v>43.940261958950401</v>
      </c>
      <c r="H188" s="39">
        <f>AVERAGE(G178:G186)</f>
        <v>43.636470632984405</v>
      </c>
      <c r="I188" s="73"/>
      <c r="J188" s="39">
        <f>AVERAGE(I178:I186)</f>
        <v>0.82000000000000006</v>
      </c>
      <c r="L188" s="39">
        <f>AVERAGE(K178:K186)</f>
        <v>26.792872264675406</v>
      </c>
      <c r="M188" s="73">
        <f>AVERAGE(L188,H188)</f>
        <v>35.214671448829904</v>
      </c>
    </row>
    <row r="189" spans="1:13" x14ac:dyDescent="0.2">
      <c r="A189" s="37">
        <v>3420010601</v>
      </c>
      <c r="B189" s="37" t="s">
        <v>221</v>
      </c>
      <c r="C189" s="74">
        <v>37058</v>
      </c>
      <c r="D189" s="39">
        <v>14</v>
      </c>
      <c r="F189" s="39">
        <f t="shared" si="5"/>
        <v>4.2671999999999999</v>
      </c>
      <c r="G189" s="39">
        <f t="shared" si="4"/>
        <v>39.091697029238723</v>
      </c>
      <c r="I189" s="73">
        <v>3.6</v>
      </c>
      <c r="K189" s="45">
        <f t="shared" si="6"/>
        <v>43.165961023982852</v>
      </c>
      <c r="L189" s="73"/>
      <c r="M189" s="73"/>
    </row>
    <row r="190" spans="1:13" x14ac:dyDescent="0.2">
      <c r="A190" s="37">
        <v>3420010602</v>
      </c>
      <c r="B190" s="37" t="s">
        <v>221</v>
      </c>
      <c r="C190" s="74">
        <v>37066</v>
      </c>
      <c r="D190" s="39">
        <v>16</v>
      </c>
      <c r="F190" s="39">
        <f t="shared" si="5"/>
        <v>4.8768000000000002</v>
      </c>
      <c r="G190" s="39">
        <f t="shared" si="4"/>
        <v>37.167509661519347</v>
      </c>
      <c r="I190" s="73"/>
      <c r="L190" s="73"/>
      <c r="M190" s="73"/>
    </row>
    <row r="191" spans="1:13" x14ac:dyDescent="0.2">
      <c r="A191" s="37">
        <v>3420010701</v>
      </c>
      <c r="B191" s="37" t="s">
        <v>221</v>
      </c>
      <c r="C191" s="74">
        <v>37078</v>
      </c>
      <c r="D191" s="39">
        <v>8</v>
      </c>
      <c r="F191" s="39">
        <f t="shared" si="5"/>
        <v>2.4384000000000001</v>
      </c>
      <c r="G191" s="39">
        <f t="shared" si="4"/>
        <v>47.155760533388161</v>
      </c>
      <c r="I191" s="73">
        <v>1</v>
      </c>
      <c r="K191" s="45">
        <f t="shared" si="6"/>
        <v>30.6</v>
      </c>
      <c r="L191" s="73"/>
      <c r="M191" s="73"/>
    </row>
    <row r="192" spans="1:13" x14ac:dyDescent="0.2">
      <c r="A192" s="37">
        <v>3420010702</v>
      </c>
      <c r="B192" s="37" t="s">
        <v>221</v>
      </c>
      <c r="C192" s="74">
        <v>37086</v>
      </c>
      <c r="D192" s="39">
        <v>8.5</v>
      </c>
      <c r="F192" s="39">
        <f t="shared" si="5"/>
        <v>2.5908000000000002</v>
      </c>
      <c r="G192" s="39">
        <f t="shared" si="4"/>
        <v>46.28215973301333</v>
      </c>
      <c r="I192" s="73"/>
      <c r="L192" s="73"/>
      <c r="M192" s="73"/>
    </row>
    <row r="193" spans="1:14" x14ac:dyDescent="0.2">
      <c r="A193" s="37">
        <v>3420010703</v>
      </c>
      <c r="B193" s="37" t="s">
        <v>221</v>
      </c>
      <c r="C193" s="74">
        <v>37092</v>
      </c>
      <c r="D193" s="39">
        <v>8</v>
      </c>
      <c r="F193" s="39">
        <f t="shared" si="5"/>
        <v>2.4384000000000001</v>
      </c>
      <c r="G193" s="39">
        <f t="shared" si="4"/>
        <v>47.155760533388161</v>
      </c>
      <c r="I193" s="73">
        <v>1.2</v>
      </c>
      <c r="K193" s="45">
        <f t="shared" si="6"/>
        <v>32.388574472148697</v>
      </c>
      <c r="L193" s="73"/>
      <c r="M193" s="73"/>
    </row>
    <row r="194" spans="1:14" x14ac:dyDescent="0.2">
      <c r="A194" s="37">
        <v>3420010704</v>
      </c>
      <c r="B194" s="37" t="s">
        <v>221</v>
      </c>
      <c r="C194" s="74">
        <v>37099</v>
      </c>
      <c r="D194" s="39">
        <v>8</v>
      </c>
      <c r="F194" s="39">
        <f t="shared" si="5"/>
        <v>2.4384000000000001</v>
      </c>
      <c r="G194" s="39">
        <f t="shared" ref="G194:G292" si="7" xml:space="preserve"> 60-(14.41*(LN(F194)))</f>
        <v>47.155760533388161</v>
      </c>
      <c r="I194" s="73"/>
      <c r="L194" s="73"/>
      <c r="M194" s="73"/>
    </row>
    <row r="195" spans="1:14" x14ac:dyDescent="0.2">
      <c r="A195" s="37">
        <v>3420010801</v>
      </c>
      <c r="B195" s="37" t="s">
        <v>221</v>
      </c>
      <c r="C195" s="74">
        <v>37106</v>
      </c>
      <c r="D195" s="39">
        <v>8.5</v>
      </c>
      <c r="F195" s="39">
        <f t="shared" ref="F195:F292" si="8">D195*0.3048</f>
        <v>2.5908000000000002</v>
      </c>
      <c r="G195" s="39">
        <f t="shared" si="7"/>
        <v>46.28215973301333</v>
      </c>
      <c r="I195" s="73"/>
      <c r="L195" s="73"/>
      <c r="M195" s="73"/>
    </row>
    <row r="196" spans="1:14" x14ac:dyDescent="0.2">
      <c r="A196" s="37">
        <v>3420010802</v>
      </c>
      <c r="B196" s="37" t="s">
        <v>221</v>
      </c>
      <c r="C196" s="74">
        <v>37113</v>
      </c>
      <c r="D196" s="39">
        <v>9</v>
      </c>
      <c r="F196" s="39">
        <f t="shared" si="8"/>
        <v>2.7432000000000003</v>
      </c>
      <c r="G196" s="39">
        <f t="shared" si="7"/>
        <v>45.458506989579675</v>
      </c>
      <c r="I196" s="73">
        <v>0.4</v>
      </c>
      <c r="K196" s="45">
        <f t="shared" si="6"/>
        <v>21.611187920314542</v>
      </c>
      <c r="L196" s="73"/>
      <c r="M196" s="73"/>
    </row>
    <row r="197" spans="1:14" x14ac:dyDescent="0.2">
      <c r="A197" s="37">
        <v>3420010803</v>
      </c>
      <c r="B197" s="37" t="s">
        <v>221</v>
      </c>
      <c r="C197" s="74">
        <v>37121</v>
      </c>
      <c r="D197" s="39">
        <v>8</v>
      </c>
      <c r="F197" s="39">
        <f t="shared" si="8"/>
        <v>2.4384000000000001</v>
      </c>
      <c r="G197" s="39">
        <f t="shared" si="7"/>
        <v>47.155760533388161</v>
      </c>
      <c r="I197" s="73"/>
      <c r="L197" s="73"/>
      <c r="M197" s="73"/>
    </row>
    <row r="198" spans="1:14" x14ac:dyDescent="0.2">
      <c r="A198" s="37">
        <v>3420010804</v>
      </c>
      <c r="B198" s="37" t="s">
        <v>221</v>
      </c>
      <c r="C198" s="74">
        <v>37127</v>
      </c>
      <c r="D198" s="39">
        <v>8</v>
      </c>
      <c r="F198" s="39">
        <f t="shared" si="8"/>
        <v>2.4384000000000001</v>
      </c>
      <c r="G198" s="39">
        <f t="shared" si="7"/>
        <v>47.155760533388161</v>
      </c>
      <c r="I198" s="73"/>
      <c r="L198" s="73"/>
      <c r="M198" s="73"/>
    </row>
    <row r="199" spans="1:14" x14ac:dyDescent="0.2">
      <c r="A199" s="37">
        <v>3420010901</v>
      </c>
      <c r="B199" s="37" t="s">
        <v>221</v>
      </c>
      <c r="C199" s="74">
        <v>37135</v>
      </c>
      <c r="D199" s="39">
        <v>9</v>
      </c>
      <c r="E199" s="39">
        <f>AVERAGE(D189:D198)</f>
        <v>9.6</v>
      </c>
      <c r="F199" s="39">
        <f t="shared" si="8"/>
        <v>2.7432000000000003</v>
      </c>
      <c r="G199" s="39">
        <f t="shared" si="7"/>
        <v>45.458506989579675</v>
      </c>
      <c r="H199" s="39">
        <f>AVERAGE(G189:G198)</f>
        <v>45.006083581330522</v>
      </c>
      <c r="I199" s="73"/>
      <c r="J199" s="39">
        <f>AVERAGE(I189:I198)</f>
        <v>1.55</v>
      </c>
      <c r="L199" s="39">
        <f>AVERAGE(K189:K198)</f>
        <v>31.941430854111523</v>
      </c>
      <c r="M199" s="73">
        <f>AVERAGE(L199,H199)</f>
        <v>38.473757217721023</v>
      </c>
    </row>
    <row r="200" spans="1:14" x14ac:dyDescent="0.2">
      <c r="A200" s="37">
        <v>3420020801</v>
      </c>
      <c r="B200" s="37" t="s">
        <v>221</v>
      </c>
      <c r="C200" s="74">
        <v>37475</v>
      </c>
      <c r="D200" s="39">
        <v>9.5</v>
      </c>
      <c r="F200" s="39">
        <f t="shared" si="8"/>
        <v>2.8956</v>
      </c>
      <c r="G200" s="39">
        <f t="shared" si="7"/>
        <v>44.679398331074999</v>
      </c>
      <c r="I200" s="73">
        <v>1.34</v>
      </c>
      <c r="K200" s="45">
        <f t="shared" si="6"/>
        <v>33.471088912975269</v>
      </c>
      <c r="L200" s="73"/>
      <c r="M200" s="73"/>
    </row>
    <row r="201" spans="1:14" x14ac:dyDescent="0.2">
      <c r="A201" s="37">
        <v>3420020802</v>
      </c>
      <c r="B201" s="37" t="s">
        <v>221</v>
      </c>
      <c r="C201" s="74">
        <v>37488</v>
      </c>
      <c r="D201" s="39">
        <v>9</v>
      </c>
      <c r="F201" s="39">
        <f t="shared" si="8"/>
        <v>2.7432000000000003</v>
      </c>
      <c r="G201" s="39">
        <f t="shared" si="7"/>
        <v>45.458506989579675</v>
      </c>
      <c r="I201" s="73">
        <v>1.1000000000000001</v>
      </c>
      <c r="K201" s="45">
        <f t="shared" si="6"/>
        <v>31.534992863880429</v>
      </c>
      <c r="L201" s="73"/>
      <c r="M201" s="73"/>
    </row>
    <row r="202" spans="1:14" x14ac:dyDescent="0.2">
      <c r="A202" s="37">
        <v>3420020901</v>
      </c>
      <c r="B202" s="37" t="s">
        <v>221</v>
      </c>
      <c r="C202" s="74">
        <v>37506</v>
      </c>
      <c r="D202" s="39">
        <v>9</v>
      </c>
      <c r="F202" s="39">
        <f t="shared" si="8"/>
        <v>2.7432000000000003</v>
      </c>
      <c r="G202" s="39">
        <f t="shared" si="7"/>
        <v>45.458506989579675</v>
      </c>
      <c r="I202" s="73">
        <v>1.67</v>
      </c>
      <c r="K202" s="45">
        <f t="shared" si="6"/>
        <v>35.630799775265196</v>
      </c>
      <c r="L202" s="73"/>
      <c r="M202" s="73"/>
    </row>
    <row r="203" spans="1:14" x14ac:dyDescent="0.2">
      <c r="A203" s="37">
        <v>3420021001</v>
      </c>
      <c r="B203" s="37" t="s">
        <v>221</v>
      </c>
      <c r="C203" s="74">
        <v>37539</v>
      </c>
      <c r="D203" s="39">
        <v>14</v>
      </c>
      <c r="F203" s="39">
        <f t="shared" si="8"/>
        <v>4.2671999999999999</v>
      </c>
      <c r="G203" s="39">
        <f t="shared" si="7"/>
        <v>39.091697029238723</v>
      </c>
      <c r="I203" s="73">
        <v>0.23</v>
      </c>
      <c r="K203" s="45">
        <f t="shared" si="6"/>
        <v>16.182478733721783</v>
      </c>
      <c r="L203" s="73"/>
      <c r="M203" s="73"/>
    </row>
    <row r="204" spans="1:14" x14ac:dyDescent="0.2">
      <c r="A204" s="37">
        <v>3420030601</v>
      </c>
      <c r="B204" s="37" t="s">
        <v>221</v>
      </c>
      <c r="C204" s="76">
        <v>37788</v>
      </c>
      <c r="D204" s="72">
        <v>10</v>
      </c>
      <c r="E204" s="72"/>
      <c r="F204" s="39">
        <f t="shared" si="8"/>
        <v>3.048</v>
      </c>
      <c r="G204" s="39">
        <f t="shared" si="7"/>
        <v>43.940261958950401</v>
      </c>
      <c r="H204" s="72"/>
      <c r="I204" s="73">
        <v>2.68</v>
      </c>
      <c r="J204" s="72"/>
      <c r="K204" s="45">
        <f t="shared" si="6"/>
        <v>40.270862754268329</v>
      </c>
      <c r="L204" s="73"/>
      <c r="M204" s="73"/>
      <c r="N204" s="72">
        <v>22.222222222222221</v>
      </c>
    </row>
    <row r="205" spans="1:14" x14ac:dyDescent="0.2">
      <c r="A205" s="37">
        <v>3420030602</v>
      </c>
      <c r="B205" s="37" t="s">
        <v>221</v>
      </c>
      <c r="C205" s="76">
        <v>37795</v>
      </c>
      <c r="D205" s="72">
        <v>13</v>
      </c>
      <c r="E205" s="72"/>
      <c r="F205" s="39">
        <f t="shared" si="8"/>
        <v>3.9624000000000001</v>
      </c>
      <c r="G205" s="39">
        <f t="shared" si="7"/>
        <v>40.159592907973853</v>
      </c>
      <c r="H205" s="72"/>
      <c r="I205" s="73"/>
      <c r="J205" s="72"/>
      <c r="L205" s="73"/>
      <c r="M205" s="73"/>
      <c r="N205" s="72">
        <v>20</v>
      </c>
    </row>
    <row r="206" spans="1:14" x14ac:dyDescent="0.2">
      <c r="A206" s="37">
        <v>3420030603</v>
      </c>
      <c r="B206" s="37" t="s">
        <v>221</v>
      </c>
      <c r="C206" s="76">
        <v>37802</v>
      </c>
      <c r="D206" s="72">
        <v>16</v>
      </c>
      <c r="E206" s="72"/>
      <c r="F206" s="39">
        <f t="shared" si="8"/>
        <v>4.8768000000000002</v>
      </c>
      <c r="G206" s="39">
        <f t="shared" si="7"/>
        <v>37.167509661519347</v>
      </c>
      <c r="H206" s="72"/>
      <c r="I206" s="73">
        <v>0.35</v>
      </c>
      <c r="J206" s="72"/>
      <c r="K206" s="45">
        <f t="shared" si="6"/>
        <v>20.301244958667972</v>
      </c>
      <c r="L206" s="73"/>
      <c r="M206" s="73"/>
      <c r="N206" s="72">
        <v>22.777777777777779</v>
      </c>
    </row>
    <row r="207" spans="1:14" x14ac:dyDescent="0.2">
      <c r="A207" s="37">
        <v>3420030701</v>
      </c>
      <c r="B207" s="37" t="s">
        <v>221</v>
      </c>
      <c r="C207" s="76">
        <v>37819</v>
      </c>
      <c r="D207" s="72">
        <v>11</v>
      </c>
      <c r="E207" s="72"/>
      <c r="F207" s="39">
        <f t="shared" si="8"/>
        <v>3.3528000000000002</v>
      </c>
      <c r="G207" s="39">
        <f t="shared" si="7"/>
        <v>42.566842267970074</v>
      </c>
      <c r="H207" s="72"/>
      <c r="I207" s="73">
        <v>0.55000000000000004</v>
      </c>
      <c r="J207" s="72"/>
      <c r="K207" s="45">
        <f t="shared" si="6"/>
        <v>24.735219022587366</v>
      </c>
      <c r="L207" s="73"/>
      <c r="M207" s="73"/>
      <c r="N207" s="72">
        <v>21.111111111111111</v>
      </c>
    </row>
    <row r="208" spans="1:14" x14ac:dyDescent="0.2">
      <c r="A208" s="37">
        <v>3420030702</v>
      </c>
      <c r="B208" s="37" t="s">
        <v>221</v>
      </c>
      <c r="C208" s="76">
        <v>37831</v>
      </c>
      <c r="D208" s="72">
        <v>9</v>
      </c>
      <c r="E208" s="72"/>
      <c r="F208" s="39">
        <f t="shared" si="8"/>
        <v>2.7432000000000003</v>
      </c>
      <c r="G208" s="39">
        <f t="shared" si="7"/>
        <v>45.458506989579675</v>
      </c>
      <c r="H208" s="72"/>
      <c r="I208" s="73"/>
      <c r="J208" s="72"/>
      <c r="L208" s="73"/>
      <c r="M208" s="73"/>
      <c r="N208" s="72">
        <v>21.111111111111111</v>
      </c>
    </row>
    <row r="209" spans="1:16" x14ac:dyDescent="0.2">
      <c r="A209" s="37">
        <v>3420030801</v>
      </c>
      <c r="B209" s="37" t="s">
        <v>221</v>
      </c>
      <c r="C209" s="76">
        <v>37841</v>
      </c>
      <c r="D209" s="72">
        <v>8</v>
      </c>
      <c r="E209" s="72"/>
      <c r="F209" s="39">
        <f t="shared" si="8"/>
        <v>2.4384000000000001</v>
      </c>
      <c r="G209" s="39">
        <f t="shared" si="7"/>
        <v>47.155760533388161</v>
      </c>
      <c r="H209" s="72"/>
      <c r="I209" s="73">
        <v>0.02</v>
      </c>
      <c r="J209" s="72"/>
      <c r="K209" s="45">
        <f t="shared" si="6"/>
        <v>-7.776945683250112</v>
      </c>
      <c r="L209" s="73"/>
      <c r="M209" s="73"/>
      <c r="N209" s="72">
        <v>20.555555555555554</v>
      </c>
    </row>
    <row r="210" spans="1:16" x14ac:dyDescent="0.2">
      <c r="A210" s="37">
        <v>3420030802</v>
      </c>
      <c r="B210" s="37" t="s">
        <v>221</v>
      </c>
      <c r="C210" s="76">
        <v>37855</v>
      </c>
      <c r="D210" s="72">
        <v>8</v>
      </c>
      <c r="E210" s="72"/>
      <c r="F210" s="39">
        <f t="shared" si="8"/>
        <v>2.4384000000000001</v>
      </c>
      <c r="G210" s="39">
        <f t="shared" si="7"/>
        <v>47.155760533388161</v>
      </c>
      <c r="H210" s="72"/>
      <c r="I210" s="73">
        <v>0.6</v>
      </c>
      <c r="J210" s="72"/>
      <c r="K210" s="45">
        <f t="shared" si="6"/>
        <v>25.588800630855634</v>
      </c>
      <c r="L210" s="73"/>
      <c r="M210" s="73"/>
      <c r="N210" s="72">
        <v>21.111111111111111</v>
      </c>
    </row>
    <row r="211" spans="1:16" x14ac:dyDescent="0.2">
      <c r="A211" s="37">
        <v>3420030901</v>
      </c>
      <c r="B211" s="37" t="s">
        <v>221</v>
      </c>
      <c r="C211" s="76">
        <v>37866</v>
      </c>
      <c r="D211" s="72"/>
      <c r="E211" s="72"/>
      <c r="H211" s="72"/>
      <c r="I211" s="73">
        <v>0.01</v>
      </c>
      <c r="J211" s="72"/>
      <c r="K211" s="45">
        <f t="shared" si="6"/>
        <v>-14.576719524543172</v>
      </c>
      <c r="L211" s="73"/>
      <c r="M211" s="73"/>
      <c r="N211" s="72"/>
    </row>
    <row r="212" spans="1:16" x14ac:dyDescent="0.2">
      <c r="A212" s="37">
        <v>3420030902</v>
      </c>
      <c r="B212" s="37" t="s">
        <v>221</v>
      </c>
      <c r="C212" s="76">
        <v>37881</v>
      </c>
      <c r="D212" s="72">
        <v>9</v>
      </c>
      <c r="E212" s="72">
        <f>AVERAGE(D204:D210)</f>
        <v>10.714285714285714</v>
      </c>
      <c r="F212" s="39">
        <f t="shared" si="8"/>
        <v>2.7432000000000003</v>
      </c>
      <c r="G212" s="39">
        <f t="shared" si="7"/>
        <v>45.458506989579675</v>
      </c>
      <c r="H212" s="72">
        <f>AVERAGE(G204:G210)</f>
        <v>43.37203355039567</v>
      </c>
      <c r="I212" s="73">
        <v>0.34</v>
      </c>
      <c r="J212" s="72">
        <f>AVERAGE(I204:I210)</f>
        <v>0.84000000000000008</v>
      </c>
      <c r="K212" s="45">
        <f t="shared" si="6"/>
        <v>20.016877221941371</v>
      </c>
      <c r="L212" s="72">
        <f>AVERAGE(K204:K210)</f>
        <v>20.623836336625835</v>
      </c>
      <c r="M212" s="73">
        <f>AVERAGE(L212,H212)</f>
        <v>31.997934943510753</v>
      </c>
      <c r="N212" s="72">
        <v>23.888888888888889</v>
      </c>
    </row>
    <row r="213" spans="1:16" x14ac:dyDescent="0.2">
      <c r="A213" s="37">
        <v>3420040601</v>
      </c>
      <c r="B213" s="37" t="s">
        <v>221</v>
      </c>
      <c r="C213" s="38">
        <v>38153</v>
      </c>
      <c r="D213" s="39">
        <v>13</v>
      </c>
      <c r="F213" s="39">
        <f t="shared" si="8"/>
        <v>3.9624000000000001</v>
      </c>
      <c r="G213" s="39">
        <f t="shared" si="7"/>
        <v>40.159592907973853</v>
      </c>
      <c r="I213" s="45">
        <v>0.15</v>
      </c>
      <c r="K213" s="45">
        <f t="shared" si="6"/>
        <v>11.989252948269506</v>
      </c>
      <c r="N213" s="39">
        <v>15.55</v>
      </c>
    </row>
    <row r="214" spans="1:16" x14ac:dyDescent="0.2">
      <c r="A214" s="37">
        <v>3420040701</v>
      </c>
      <c r="B214" s="37" t="s">
        <v>221</v>
      </c>
      <c r="C214" s="38">
        <v>38183</v>
      </c>
      <c r="D214" s="39">
        <v>12</v>
      </c>
      <c r="F214" s="39">
        <f t="shared" si="8"/>
        <v>3.6576000000000004</v>
      </c>
      <c r="G214" s="39">
        <f t="shared" si="7"/>
        <v>41.313008325549511</v>
      </c>
      <c r="N214" s="39">
        <v>21.11</v>
      </c>
    </row>
    <row r="215" spans="1:16" x14ac:dyDescent="0.2">
      <c r="A215" s="37">
        <v>3420040801</v>
      </c>
      <c r="B215" s="37" t="s">
        <v>221</v>
      </c>
      <c r="C215" s="38">
        <v>38202</v>
      </c>
      <c r="D215" s="39">
        <v>6.5</v>
      </c>
      <c r="F215" s="39">
        <f t="shared" si="8"/>
        <v>1.9812000000000001</v>
      </c>
      <c r="G215" s="39">
        <f t="shared" si="7"/>
        <v>50.147843779842667</v>
      </c>
      <c r="I215" s="45">
        <v>1.5</v>
      </c>
      <c r="K215" s="45">
        <f t="shared" si="6"/>
        <v>34.577612710541096</v>
      </c>
      <c r="N215" s="39">
        <v>22.22</v>
      </c>
    </row>
    <row r="216" spans="1:16" x14ac:dyDescent="0.2">
      <c r="A216" s="37">
        <v>3420040802</v>
      </c>
      <c r="B216" s="37" t="s">
        <v>221</v>
      </c>
      <c r="C216" s="38">
        <v>38229</v>
      </c>
      <c r="D216" s="39">
        <v>10</v>
      </c>
      <c r="F216" s="39">
        <f t="shared" si="8"/>
        <v>3.048</v>
      </c>
      <c r="G216" s="39">
        <f t="shared" si="7"/>
        <v>43.940261958950401</v>
      </c>
      <c r="I216" s="45">
        <v>1.4</v>
      </c>
      <c r="K216" s="45">
        <f t="shared" si="6"/>
        <v>33.9007926412541</v>
      </c>
      <c r="N216" s="39">
        <v>21.11</v>
      </c>
    </row>
    <row r="217" spans="1:16" x14ac:dyDescent="0.2">
      <c r="A217" s="37">
        <v>3420040901</v>
      </c>
      <c r="B217" s="37" t="s">
        <v>221</v>
      </c>
      <c r="C217" s="38">
        <v>38242</v>
      </c>
      <c r="D217" s="39">
        <v>10</v>
      </c>
      <c r="F217" s="39">
        <f t="shared" si="8"/>
        <v>3.048</v>
      </c>
      <c r="G217" s="39">
        <f t="shared" si="7"/>
        <v>43.940261958950401</v>
      </c>
      <c r="I217" s="45">
        <v>0.38</v>
      </c>
      <c r="K217" s="45">
        <f t="shared" si="6"/>
        <v>21.108000702372671</v>
      </c>
      <c r="N217" s="39">
        <v>23.33</v>
      </c>
    </row>
    <row r="218" spans="1:16" x14ac:dyDescent="0.2">
      <c r="A218" s="37">
        <v>3420050701</v>
      </c>
      <c r="B218" s="37" t="s">
        <v>221</v>
      </c>
      <c r="C218" s="38">
        <v>38541</v>
      </c>
      <c r="D218" s="39">
        <v>5.5</v>
      </c>
      <c r="E218" s="29"/>
      <c r="F218" s="39">
        <f t="shared" si="8"/>
        <v>1.6764000000000001</v>
      </c>
      <c r="G218" s="39">
        <f t="shared" si="7"/>
        <v>52.555093139838888</v>
      </c>
      <c r="H218" s="29"/>
      <c r="I218" s="31">
        <v>1.73</v>
      </c>
      <c r="J218" s="29"/>
      <c r="K218" s="45">
        <f t="shared" si="6"/>
        <v>35.977071017480036</v>
      </c>
      <c r="N218" s="39">
        <v>82</v>
      </c>
    </row>
    <row r="219" spans="1:16" x14ac:dyDescent="0.2">
      <c r="A219" s="37">
        <v>3420050702</v>
      </c>
      <c r="B219" s="37" t="s">
        <v>221</v>
      </c>
      <c r="C219" s="38">
        <v>38562</v>
      </c>
      <c r="D219" s="39">
        <v>10</v>
      </c>
      <c r="E219" s="29"/>
      <c r="F219" s="39">
        <f t="shared" si="8"/>
        <v>3.048</v>
      </c>
      <c r="G219" s="39">
        <f t="shared" si="7"/>
        <v>43.940261958950401</v>
      </c>
      <c r="H219" s="29"/>
      <c r="I219" s="31">
        <v>0.03</v>
      </c>
      <c r="J219" s="29"/>
      <c r="K219" s="45">
        <f t="shared" si="6"/>
        <v>-3.7993329727090241</v>
      </c>
      <c r="N219" s="39">
        <v>72</v>
      </c>
    </row>
    <row r="220" spans="1:16" x14ac:dyDescent="0.2">
      <c r="A220" s="37">
        <v>3420050901</v>
      </c>
      <c r="B220" s="37" t="s">
        <v>221</v>
      </c>
      <c r="C220" s="38">
        <v>38599</v>
      </c>
      <c r="D220" s="39">
        <v>9</v>
      </c>
      <c r="F220" s="39">
        <f t="shared" si="8"/>
        <v>2.7432000000000003</v>
      </c>
      <c r="G220" s="39">
        <f t="shared" si="7"/>
        <v>45.458506989579675</v>
      </c>
      <c r="I220" s="31">
        <v>0.03</v>
      </c>
      <c r="K220" s="45">
        <f t="shared" si="6"/>
        <v>-3.7993329727090241</v>
      </c>
      <c r="N220" s="39">
        <v>75</v>
      </c>
    </row>
    <row r="221" spans="1:16" x14ac:dyDescent="0.2">
      <c r="A221" s="37">
        <v>3420060601</v>
      </c>
      <c r="B221" s="37" t="s">
        <v>221</v>
      </c>
      <c r="C221" s="38">
        <v>38881</v>
      </c>
      <c r="D221" s="39">
        <v>14</v>
      </c>
      <c r="E221" s="29"/>
      <c r="F221" s="39">
        <f t="shared" si="8"/>
        <v>4.2671999999999999</v>
      </c>
      <c r="G221" s="39">
        <f t="shared" si="7"/>
        <v>39.091697029238723</v>
      </c>
      <c r="H221" s="29"/>
      <c r="I221" s="39">
        <v>0.28999999999999998</v>
      </c>
      <c r="J221" s="29"/>
      <c r="K221" s="45">
        <f t="shared" si="6"/>
        <v>18.456452567624133</v>
      </c>
      <c r="N221" s="39">
        <v>20</v>
      </c>
      <c r="P221" s="37" t="s">
        <v>517</v>
      </c>
    </row>
    <row r="222" spans="1:16" x14ac:dyDescent="0.2">
      <c r="A222" s="37">
        <v>3420060602</v>
      </c>
      <c r="B222" s="37" t="s">
        <v>221</v>
      </c>
      <c r="C222" s="38">
        <v>38888</v>
      </c>
      <c r="D222" s="39">
        <v>12</v>
      </c>
      <c r="F222" s="39">
        <f t="shared" si="8"/>
        <v>3.6576000000000004</v>
      </c>
      <c r="G222" s="39">
        <f t="shared" si="7"/>
        <v>41.313008325549511</v>
      </c>
      <c r="N222" s="39">
        <v>23</v>
      </c>
      <c r="P222" s="37" t="s">
        <v>390</v>
      </c>
    </row>
    <row r="223" spans="1:16" x14ac:dyDescent="0.2">
      <c r="A223" s="37">
        <v>3420060603</v>
      </c>
      <c r="B223" s="37" t="s">
        <v>221</v>
      </c>
      <c r="C223" s="38">
        <v>38895</v>
      </c>
      <c r="D223" s="39">
        <v>13</v>
      </c>
      <c r="F223" s="39">
        <f t="shared" si="8"/>
        <v>3.9624000000000001</v>
      </c>
      <c r="G223" s="39">
        <f t="shared" si="7"/>
        <v>40.159592907973853</v>
      </c>
      <c r="I223" s="39">
        <v>1.18</v>
      </c>
      <c r="K223" s="45">
        <f t="shared" si="6"/>
        <v>32.223696641464997</v>
      </c>
      <c r="N223" s="39">
        <v>23</v>
      </c>
      <c r="P223" s="37" t="s">
        <v>512</v>
      </c>
    </row>
    <row r="224" spans="1:16" x14ac:dyDescent="0.2">
      <c r="A224" s="37">
        <v>3420060701</v>
      </c>
      <c r="B224" s="37" t="s">
        <v>221</v>
      </c>
      <c r="C224" s="38">
        <v>38903</v>
      </c>
      <c r="D224" s="39">
        <v>13</v>
      </c>
      <c r="F224" s="39">
        <f t="shared" si="8"/>
        <v>3.9624000000000001</v>
      </c>
      <c r="G224" s="39">
        <f t="shared" si="7"/>
        <v>40.159592907973853</v>
      </c>
      <c r="I224" s="39">
        <v>1.35</v>
      </c>
      <c r="K224" s="45">
        <f t="shared" si="6"/>
        <v>33.54402605193782</v>
      </c>
      <c r="N224" s="39">
        <v>22</v>
      </c>
      <c r="P224" s="37" t="s">
        <v>390</v>
      </c>
    </row>
    <row r="225" spans="1:16" x14ac:dyDescent="0.2">
      <c r="A225" s="37">
        <v>3420060702</v>
      </c>
      <c r="B225" s="37" t="s">
        <v>221</v>
      </c>
      <c r="C225" s="38">
        <v>38909</v>
      </c>
      <c r="D225" s="39">
        <v>11</v>
      </c>
      <c r="F225" s="39">
        <f t="shared" si="8"/>
        <v>3.3528000000000002</v>
      </c>
      <c r="G225" s="39">
        <f t="shared" si="7"/>
        <v>42.566842267970074</v>
      </c>
      <c r="I225" s="39">
        <v>1.36</v>
      </c>
      <c r="K225" s="45">
        <f t="shared" si="6"/>
        <v>33.616424904527499</v>
      </c>
      <c r="N225" s="39">
        <v>24</v>
      </c>
      <c r="P225" s="37" t="s">
        <v>390</v>
      </c>
    </row>
    <row r="226" spans="1:16" x14ac:dyDescent="0.2">
      <c r="A226" s="37">
        <v>3420060703</v>
      </c>
      <c r="B226" s="37" t="s">
        <v>221</v>
      </c>
      <c r="C226" s="38">
        <v>38916</v>
      </c>
      <c r="D226" s="39">
        <v>12</v>
      </c>
      <c r="F226" s="39">
        <f t="shared" si="8"/>
        <v>3.6576000000000004</v>
      </c>
      <c r="G226" s="39">
        <f t="shared" si="7"/>
        <v>41.313008325549511</v>
      </c>
      <c r="N226" s="39">
        <v>25</v>
      </c>
      <c r="P226" s="37" t="s">
        <v>390</v>
      </c>
    </row>
    <row r="227" spans="1:16" x14ac:dyDescent="0.2">
      <c r="A227" s="37">
        <v>3420060704</v>
      </c>
      <c r="B227" s="37" t="s">
        <v>221</v>
      </c>
      <c r="C227" s="38">
        <v>38923</v>
      </c>
      <c r="D227" s="39">
        <v>13</v>
      </c>
      <c r="F227" s="39">
        <f t="shared" si="8"/>
        <v>3.9624000000000001</v>
      </c>
      <c r="G227" s="39">
        <f t="shared" si="7"/>
        <v>40.159592907973853</v>
      </c>
      <c r="I227" s="39">
        <v>4.96</v>
      </c>
      <c r="K227" s="45">
        <f t="shared" si="6"/>
        <v>46.309790316628366</v>
      </c>
      <c r="N227" s="39">
        <v>24</v>
      </c>
      <c r="P227" s="37" t="s">
        <v>390</v>
      </c>
    </row>
    <row r="228" spans="1:16" x14ac:dyDescent="0.2">
      <c r="A228" s="37">
        <v>3420060801</v>
      </c>
      <c r="B228" s="37" t="s">
        <v>221</v>
      </c>
      <c r="C228" s="38">
        <v>38930</v>
      </c>
      <c r="D228" s="39">
        <v>11</v>
      </c>
      <c r="F228" s="39">
        <f t="shared" si="8"/>
        <v>3.3528000000000002</v>
      </c>
      <c r="G228" s="39">
        <f t="shared" si="7"/>
        <v>42.566842267970074</v>
      </c>
      <c r="N228" s="39">
        <v>25</v>
      </c>
      <c r="P228" s="37" t="s">
        <v>513</v>
      </c>
    </row>
    <row r="229" spans="1:16" x14ac:dyDescent="0.2">
      <c r="A229" s="37">
        <v>3420060802</v>
      </c>
      <c r="B229" s="37" t="s">
        <v>221</v>
      </c>
      <c r="C229" s="38">
        <v>38937</v>
      </c>
      <c r="D229" s="39">
        <v>10</v>
      </c>
      <c r="F229" s="39">
        <f t="shared" si="8"/>
        <v>3.048</v>
      </c>
      <c r="G229" s="39">
        <f t="shared" si="7"/>
        <v>43.940261958950401</v>
      </c>
      <c r="I229" s="39">
        <v>3.83</v>
      </c>
      <c r="K229" s="45">
        <f t="shared" si="6"/>
        <v>43.773503719318967</v>
      </c>
      <c r="N229" s="39">
        <v>26</v>
      </c>
      <c r="P229" s="37" t="s">
        <v>390</v>
      </c>
    </row>
    <row r="230" spans="1:16" x14ac:dyDescent="0.2">
      <c r="A230" s="37">
        <v>3420060803</v>
      </c>
      <c r="B230" s="37" t="s">
        <v>221</v>
      </c>
      <c r="C230" s="38">
        <v>38944</v>
      </c>
      <c r="D230" s="39">
        <v>9.5</v>
      </c>
      <c r="F230" s="39">
        <f t="shared" si="8"/>
        <v>2.8956</v>
      </c>
      <c r="G230" s="39">
        <f t="shared" si="7"/>
        <v>44.679398331074999</v>
      </c>
      <c r="N230" s="39">
        <v>24</v>
      </c>
      <c r="P230" s="37" t="s">
        <v>388</v>
      </c>
    </row>
    <row r="231" spans="1:16" x14ac:dyDescent="0.2">
      <c r="A231" s="37">
        <v>3420060804</v>
      </c>
      <c r="B231" s="37" t="s">
        <v>221</v>
      </c>
      <c r="C231" s="38">
        <v>38952</v>
      </c>
      <c r="D231" s="39">
        <v>10</v>
      </c>
      <c r="F231" s="39">
        <f t="shared" si="8"/>
        <v>3.048</v>
      </c>
      <c r="G231" s="39">
        <f t="shared" si="7"/>
        <v>43.940261958950401</v>
      </c>
      <c r="I231" s="39">
        <v>0.94</v>
      </c>
      <c r="K231" s="45">
        <f t="shared" si="6"/>
        <v>29.993002289525563</v>
      </c>
      <c r="N231" s="39">
        <v>23</v>
      </c>
      <c r="P231" s="37" t="s">
        <v>514</v>
      </c>
    </row>
    <row r="232" spans="1:16" x14ac:dyDescent="0.2">
      <c r="A232" s="37">
        <v>3420060805</v>
      </c>
      <c r="B232" s="37" t="s">
        <v>221</v>
      </c>
      <c r="C232" s="38">
        <v>38958</v>
      </c>
      <c r="D232" s="39">
        <v>9</v>
      </c>
      <c r="F232" s="39">
        <f t="shared" si="8"/>
        <v>2.7432000000000003</v>
      </c>
      <c r="G232" s="39">
        <f t="shared" si="7"/>
        <v>45.458506989579675</v>
      </c>
      <c r="N232" s="39">
        <v>22</v>
      </c>
      <c r="P232" s="37" t="s">
        <v>515</v>
      </c>
    </row>
    <row r="233" spans="1:16" x14ac:dyDescent="0.2">
      <c r="A233" s="37">
        <v>3420060901</v>
      </c>
      <c r="B233" s="37" t="s">
        <v>221</v>
      </c>
      <c r="C233" s="38">
        <v>38966</v>
      </c>
      <c r="D233" s="39">
        <v>10.5</v>
      </c>
      <c r="F233" s="39">
        <f t="shared" si="8"/>
        <v>3.2004000000000001</v>
      </c>
      <c r="G233" s="39">
        <f t="shared" si="7"/>
        <v>43.237195693268887</v>
      </c>
      <c r="I233" s="39">
        <v>1.03</v>
      </c>
      <c r="K233" s="45">
        <f t="shared" si="6"/>
        <v>30.889971849989553</v>
      </c>
      <c r="N233" s="39">
        <v>21</v>
      </c>
      <c r="P233" s="37" t="s">
        <v>516</v>
      </c>
    </row>
    <row r="234" spans="1:16" x14ac:dyDescent="0.2">
      <c r="A234" s="37">
        <v>3420060902</v>
      </c>
      <c r="B234" s="37" t="s">
        <v>221</v>
      </c>
      <c r="C234" s="38">
        <v>38976</v>
      </c>
      <c r="D234" s="39">
        <v>10</v>
      </c>
      <c r="E234" s="39">
        <f>AVERAGE(D221:D232)</f>
        <v>11.458333333333334</v>
      </c>
      <c r="F234" s="39">
        <f t="shared" si="8"/>
        <v>3.048</v>
      </c>
      <c r="G234" s="39">
        <f t="shared" si="7"/>
        <v>43.940261958950401</v>
      </c>
      <c r="H234" s="39">
        <f>AVERAGE(G221:G232)</f>
        <v>42.112383848229577</v>
      </c>
      <c r="J234" s="39">
        <f>AVERAGE(I221:I232)</f>
        <v>1.9871428571428571</v>
      </c>
      <c r="L234" s="39">
        <f>AVERAGE(K221:K232)</f>
        <v>33.988128070146765</v>
      </c>
      <c r="M234" s="45">
        <f>AVERAGE(L234,H234)</f>
        <v>38.050255959188171</v>
      </c>
      <c r="N234" s="39">
        <v>20</v>
      </c>
      <c r="P234" s="37" t="s">
        <v>390</v>
      </c>
    </row>
    <row r="235" spans="1:16" x14ac:dyDescent="0.2">
      <c r="A235" s="37">
        <v>3420070601</v>
      </c>
      <c r="B235" s="37" t="s">
        <v>221</v>
      </c>
      <c r="C235" s="38">
        <v>39234</v>
      </c>
      <c r="D235" s="39">
        <v>18</v>
      </c>
      <c r="F235" s="39">
        <f t="shared" si="8"/>
        <v>5.4864000000000006</v>
      </c>
      <c r="G235" s="39">
        <f t="shared" si="7"/>
        <v>35.470256117710861</v>
      </c>
      <c r="I235" s="45">
        <v>0.63</v>
      </c>
      <c r="K235" s="45">
        <f t="shared" si="6"/>
        <v>26.067432141357759</v>
      </c>
      <c r="N235" s="39">
        <v>24</v>
      </c>
      <c r="P235" s="37" t="s">
        <v>390</v>
      </c>
    </row>
    <row r="236" spans="1:16" x14ac:dyDescent="0.2">
      <c r="A236" s="37">
        <v>3420070602</v>
      </c>
      <c r="B236" s="37" t="s">
        <v>221</v>
      </c>
      <c r="C236" s="38">
        <v>39250</v>
      </c>
      <c r="D236" s="39">
        <v>17</v>
      </c>
      <c r="F236" s="39">
        <f t="shared" si="8"/>
        <v>5.1816000000000004</v>
      </c>
      <c r="G236" s="39">
        <f t="shared" si="7"/>
        <v>36.293908861144516</v>
      </c>
      <c r="N236" s="39">
        <v>23</v>
      </c>
      <c r="P236" s="37" t="s">
        <v>390</v>
      </c>
    </row>
    <row r="237" spans="1:16" x14ac:dyDescent="0.2">
      <c r="A237" s="37">
        <v>3420070603</v>
      </c>
      <c r="B237" s="37" t="s">
        <v>221</v>
      </c>
      <c r="C237" s="38">
        <v>39257</v>
      </c>
      <c r="D237" s="39">
        <v>18</v>
      </c>
      <c r="F237" s="39">
        <f t="shared" si="8"/>
        <v>5.4864000000000006</v>
      </c>
      <c r="G237" s="39">
        <f t="shared" si="7"/>
        <v>35.470256117710861</v>
      </c>
      <c r="I237" s="45">
        <v>7.0000000000000007E-2</v>
      </c>
      <c r="K237" s="45">
        <f t="shared" si="6"/>
        <v>4.5126590376894491</v>
      </c>
      <c r="N237" s="39">
        <v>24</v>
      </c>
      <c r="P237" s="37" t="s">
        <v>390</v>
      </c>
    </row>
    <row r="238" spans="1:16" x14ac:dyDescent="0.2">
      <c r="A238" s="37">
        <v>3420070701</v>
      </c>
      <c r="B238" s="37" t="s">
        <v>221</v>
      </c>
      <c r="C238" s="38">
        <v>39264</v>
      </c>
      <c r="D238" s="39">
        <v>19</v>
      </c>
      <c r="F238" s="39">
        <f t="shared" si="8"/>
        <v>5.7911999999999999</v>
      </c>
      <c r="G238" s="39">
        <f t="shared" si="7"/>
        <v>34.691147459206192</v>
      </c>
      <c r="N238" s="39">
        <v>24</v>
      </c>
      <c r="P238" s="37" t="s">
        <v>390</v>
      </c>
    </row>
    <row r="239" spans="1:16" x14ac:dyDescent="0.2">
      <c r="A239" s="37">
        <v>3420070702</v>
      </c>
      <c r="B239" s="37" t="s">
        <v>221</v>
      </c>
      <c r="C239" s="38">
        <v>39278</v>
      </c>
      <c r="D239" s="39">
        <v>18</v>
      </c>
      <c r="F239" s="39">
        <f t="shared" si="8"/>
        <v>5.4864000000000006</v>
      </c>
      <c r="G239" s="39">
        <f t="shared" si="7"/>
        <v>35.470256117710861</v>
      </c>
      <c r="I239" s="45">
        <v>2.59</v>
      </c>
      <c r="K239" s="45">
        <f t="shared" si="6"/>
        <v>39.935763760729287</v>
      </c>
      <c r="N239" s="39">
        <v>22</v>
      </c>
      <c r="P239" s="37" t="s">
        <v>390</v>
      </c>
    </row>
    <row r="240" spans="1:16" x14ac:dyDescent="0.2">
      <c r="A240" s="37">
        <v>3420070703</v>
      </c>
      <c r="B240" s="37" t="s">
        <v>221</v>
      </c>
      <c r="C240" s="38">
        <v>39286</v>
      </c>
      <c r="D240" s="39">
        <v>14</v>
      </c>
      <c r="F240" s="39">
        <f t="shared" si="8"/>
        <v>4.2671999999999999</v>
      </c>
      <c r="G240" s="39">
        <f t="shared" si="7"/>
        <v>39.091697029238723</v>
      </c>
      <c r="N240" s="39">
        <v>23</v>
      </c>
      <c r="P240" s="37" t="s">
        <v>390</v>
      </c>
    </row>
    <row r="241" spans="1:16" x14ac:dyDescent="0.2">
      <c r="A241" s="37">
        <v>3420070704</v>
      </c>
      <c r="B241" s="37" t="s">
        <v>221</v>
      </c>
      <c r="C241" s="38">
        <v>39293</v>
      </c>
      <c r="D241" s="39">
        <v>9</v>
      </c>
      <c r="F241" s="39">
        <f t="shared" si="8"/>
        <v>2.7432000000000003</v>
      </c>
      <c r="G241" s="39">
        <f t="shared" si="7"/>
        <v>45.458506989579675</v>
      </c>
      <c r="I241" s="45">
        <v>2.0299999999999998</v>
      </c>
      <c r="K241" s="45">
        <f t="shared" si="6"/>
        <v>37.545831129856758</v>
      </c>
      <c r="N241" s="39">
        <v>24</v>
      </c>
      <c r="P241" s="37" t="s">
        <v>390</v>
      </c>
    </row>
    <row r="242" spans="1:16" x14ac:dyDescent="0.2">
      <c r="A242" s="37">
        <v>3420070801</v>
      </c>
      <c r="B242" s="37" t="s">
        <v>221</v>
      </c>
      <c r="C242" s="38">
        <v>39298</v>
      </c>
      <c r="D242" s="39">
        <v>8</v>
      </c>
      <c r="F242" s="39">
        <f t="shared" si="8"/>
        <v>2.4384000000000001</v>
      </c>
      <c r="G242" s="39">
        <f t="shared" si="7"/>
        <v>47.155760533388161</v>
      </c>
      <c r="I242" s="45">
        <v>0.24</v>
      </c>
      <c r="K242" s="45">
        <f t="shared" si="6"/>
        <v>16.599988551170171</v>
      </c>
      <c r="N242" s="39">
        <v>24</v>
      </c>
      <c r="P242" s="37" t="s">
        <v>390</v>
      </c>
    </row>
    <row r="243" spans="1:16" x14ac:dyDescent="0.2">
      <c r="A243" s="37">
        <v>3420070802</v>
      </c>
      <c r="B243" s="37" t="s">
        <v>221</v>
      </c>
      <c r="C243" s="38">
        <v>39305</v>
      </c>
      <c r="D243" s="39">
        <v>9</v>
      </c>
      <c r="F243" s="39">
        <f t="shared" si="8"/>
        <v>2.7432000000000003</v>
      </c>
      <c r="G243" s="39">
        <f t="shared" si="7"/>
        <v>45.458506989579675</v>
      </c>
      <c r="N243" s="39">
        <v>23</v>
      </c>
      <c r="P243" s="37" t="s">
        <v>390</v>
      </c>
    </row>
    <row r="244" spans="1:16" x14ac:dyDescent="0.2">
      <c r="A244" s="37">
        <v>3420070803</v>
      </c>
      <c r="B244" s="37" t="s">
        <v>221</v>
      </c>
      <c r="C244" s="38">
        <v>39314</v>
      </c>
      <c r="D244" s="39">
        <v>9</v>
      </c>
      <c r="F244" s="39">
        <f t="shared" si="8"/>
        <v>2.7432000000000003</v>
      </c>
      <c r="G244" s="39">
        <f t="shared" si="7"/>
        <v>45.458506989579675</v>
      </c>
      <c r="I244" s="45">
        <v>1.41</v>
      </c>
      <c r="K244" s="45">
        <f t="shared" si="6"/>
        <v>33.970615000066658</v>
      </c>
      <c r="N244" s="39">
        <v>22</v>
      </c>
      <c r="P244" s="37" t="s">
        <v>390</v>
      </c>
    </row>
    <row r="245" spans="1:16" x14ac:dyDescent="0.2">
      <c r="A245" s="37">
        <v>3420070804</v>
      </c>
      <c r="B245" s="37" t="s">
        <v>221</v>
      </c>
      <c r="C245" s="38">
        <v>39321</v>
      </c>
      <c r="D245" s="39">
        <v>10</v>
      </c>
      <c r="F245" s="39">
        <f t="shared" si="8"/>
        <v>3.048</v>
      </c>
      <c r="G245" s="39">
        <f t="shared" si="7"/>
        <v>43.940261958950401</v>
      </c>
      <c r="N245" s="39">
        <v>23</v>
      </c>
      <c r="P245" s="37" t="s">
        <v>390</v>
      </c>
    </row>
    <row r="246" spans="1:16" x14ac:dyDescent="0.2">
      <c r="A246" s="37">
        <v>3420070901</v>
      </c>
      <c r="B246" s="37" t="s">
        <v>221</v>
      </c>
      <c r="C246" s="38">
        <v>39330</v>
      </c>
      <c r="D246" s="39">
        <v>9</v>
      </c>
      <c r="F246" s="39">
        <f t="shared" si="8"/>
        <v>2.7432000000000003</v>
      </c>
      <c r="G246" s="39">
        <f t="shared" si="7"/>
        <v>45.458506989579675</v>
      </c>
      <c r="I246" s="45">
        <v>0.86</v>
      </c>
      <c r="K246" s="45">
        <f t="shared" si="6"/>
        <v>29.120427451703737</v>
      </c>
      <c r="N246" s="39">
        <v>23</v>
      </c>
      <c r="P246" s="37" t="s">
        <v>390</v>
      </c>
    </row>
    <row r="247" spans="1:16" x14ac:dyDescent="0.2">
      <c r="A247" s="37">
        <v>3420070902</v>
      </c>
      <c r="B247" s="37" t="s">
        <v>221</v>
      </c>
      <c r="C247" s="38">
        <v>39340</v>
      </c>
      <c r="D247" s="39">
        <v>9</v>
      </c>
      <c r="E247" s="39">
        <f>AVERAGE(D235:D245)</f>
        <v>13.545454545454545</v>
      </c>
      <c r="F247" s="39">
        <f t="shared" si="8"/>
        <v>2.7432000000000003</v>
      </c>
      <c r="G247" s="39">
        <f t="shared" si="7"/>
        <v>45.458506989579675</v>
      </c>
      <c r="H247" s="39">
        <f>AVERAGE(G235:G245)</f>
        <v>40.359915014890881</v>
      </c>
      <c r="J247" s="39">
        <f>AVERAGE(I235:I245)</f>
        <v>1.1616666666666668</v>
      </c>
      <c r="L247" s="39">
        <f>AVERAGE(K235:K245)</f>
        <v>26.438714936811682</v>
      </c>
      <c r="M247" s="45">
        <f>AVERAGE(L247,H247)</f>
        <v>33.399314975851283</v>
      </c>
      <c r="N247" s="39">
        <v>21</v>
      </c>
      <c r="P247" s="37" t="s">
        <v>390</v>
      </c>
    </row>
    <row r="248" spans="1:16" x14ac:dyDescent="0.2">
      <c r="A248" s="37">
        <v>3420080601</v>
      </c>
      <c r="B248" s="37" t="s">
        <v>221</v>
      </c>
      <c r="C248" s="38">
        <v>39610</v>
      </c>
      <c r="D248" s="39">
        <v>11</v>
      </c>
      <c r="F248" s="39">
        <f t="shared" si="8"/>
        <v>3.3528000000000002</v>
      </c>
      <c r="G248" s="39">
        <f t="shared" si="7"/>
        <v>42.566842267970074</v>
      </c>
      <c r="I248" s="39">
        <v>0.83</v>
      </c>
      <c r="K248" s="45">
        <f t="shared" si="6"/>
        <v>28.77210683794145</v>
      </c>
      <c r="N248" s="39">
        <v>20</v>
      </c>
      <c r="O248" s="39">
        <v>16.670000000000002</v>
      </c>
      <c r="P248" s="37" t="s">
        <v>390</v>
      </c>
    </row>
    <row r="249" spans="1:16" x14ac:dyDescent="0.2">
      <c r="A249" s="37">
        <v>3420080602</v>
      </c>
      <c r="B249" s="37" t="s">
        <v>221</v>
      </c>
      <c r="C249" s="38">
        <v>39618</v>
      </c>
      <c r="D249" s="39">
        <v>10.5</v>
      </c>
      <c r="F249" s="39">
        <f t="shared" si="8"/>
        <v>3.2004000000000001</v>
      </c>
      <c r="G249" s="39">
        <f t="shared" si="7"/>
        <v>43.237195693268887</v>
      </c>
      <c r="N249" s="39">
        <v>17</v>
      </c>
      <c r="O249" s="39">
        <v>13.89</v>
      </c>
      <c r="P249" s="37" t="s">
        <v>398</v>
      </c>
    </row>
    <row r="250" spans="1:16" x14ac:dyDescent="0.2">
      <c r="A250" s="37">
        <v>3420080603</v>
      </c>
      <c r="B250" s="37" t="s">
        <v>221</v>
      </c>
      <c r="C250" s="38">
        <v>39626</v>
      </c>
      <c r="D250" s="39">
        <v>15</v>
      </c>
      <c r="F250" s="39">
        <f t="shared" si="8"/>
        <v>4.5720000000000001</v>
      </c>
      <c r="G250" s="39">
        <f t="shared" si="7"/>
        <v>38.097509751111744</v>
      </c>
      <c r="I250" s="39">
        <v>0.62</v>
      </c>
      <c r="K250" s="45">
        <f t="shared" si="6"/>
        <v>25.910468792749171</v>
      </c>
      <c r="N250" s="39">
        <v>24</v>
      </c>
      <c r="O250" s="39">
        <v>23.89</v>
      </c>
      <c r="P250" s="37" t="s">
        <v>986</v>
      </c>
    </row>
    <row r="251" spans="1:16" x14ac:dyDescent="0.2">
      <c r="A251" s="37">
        <v>3420080701</v>
      </c>
      <c r="B251" s="37" t="s">
        <v>221</v>
      </c>
      <c r="C251" s="38">
        <v>39631</v>
      </c>
      <c r="D251" s="39">
        <v>12</v>
      </c>
      <c r="F251" s="39">
        <f t="shared" si="8"/>
        <v>3.6576000000000004</v>
      </c>
      <c r="G251" s="39">
        <f t="shared" si="7"/>
        <v>41.313008325549511</v>
      </c>
      <c r="N251" s="39">
        <v>24</v>
      </c>
      <c r="O251" s="39">
        <v>22.22</v>
      </c>
      <c r="P251" s="37" t="s">
        <v>398</v>
      </c>
    </row>
    <row r="252" spans="1:16" x14ac:dyDescent="0.2">
      <c r="A252" s="37">
        <v>3420080702</v>
      </c>
      <c r="B252" s="37" t="s">
        <v>221</v>
      </c>
      <c r="C252" s="38">
        <v>39643</v>
      </c>
      <c r="D252" s="39">
        <v>10.5</v>
      </c>
      <c r="F252" s="39">
        <f t="shared" si="8"/>
        <v>3.2004000000000001</v>
      </c>
      <c r="G252" s="39">
        <f t="shared" si="7"/>
        <v>43.237195693268887</v>
      </c>
      <c r="I252" s="39">
        <v>0.8</v>
      </c>
      <c r="K252" s="45">
        <f t="shared" si="6"/>
        <v>28.410961761607602</v>
      </c>
      <c r="N252" s="39">
        <v>24</v>
      </c>
      <c r="O252" s="39">
        <v>19.440000000000001</v>
      </c>
      <c r="P252" s="37" t="s">
        <v>390</v>
      </c>
    </row>
    <row r="253" spans="1:16" x14ac:dyDescent="0.2">
      <c r="A253" s="37">
        <v>3420080703</v>
      </c>
      <c r="B253" s="37" t="s">
        <v>221</v>
      </c>
      <c r="C253" s="38">
        <v>39649</v>
      </c>
      <c r="D253" s="39">
        <v>9.5</v>
      </c>
      <c r="F253" s="39">
        <f t="shared" si="8"/>
        <v>2.8956</v>
      </c>
      <c r="G253" s="39">
        <f t="shared" si="7"/>
        <v>44.679398331074999</v>
      </c>
      <c r="N253" s="39">
        <v>25</v>
      </c>
      <c r="O253" s="39">
        <v>24.44</v>
      </c>
      <c r="P253" s="37" t="s">
        <v>693</v>
      </c>
    </row>
    <row r="254" spans="1:16" x14ac:dyDescent="0.2">
      <c r="A254" s="37">
        <v>3420080704</v>
      </c>
      <c r="B254" s="37" t="s">
        <v>221</v>
      </c>
      <c r="C254" s="38">
        <v>39658</v>
      </c>
      <c r="D254" s="39">
        <v>8</v>
      </c>
      <c r="F254" s="39">
        <f t="shared" si="8"/>
        <v>2.4384000000000001</v>
      </c>
      <c r="G254" s="39">
        <f t="shared" si="7"/>
        <v>47.155760533388161</v>
      </c>
      <c r="I254" s="39">
        <v>2.19</v>
      </c>
      <c r="K254" s="45">
        <f t="shared" si="6"/>
        <v>38.290074144956698</v>
      </c>
      <c r="N254" s="39">
        <v>24</v>
      </c>
      <c r="O254" s="39">
        <v>25</v>
      </c>
      <c r="P254" s="37" t="s">
        <v>388</v>
      </c>
    </row>
    <row r="255" spans="1:16" x14ac:dyDescent="0.2">
      <c r="A255" s="37">
        <v>3420080801</v>
      </c>
      <c r="B255" s="37" t="s">
        <v>221</v>
      </c>
      <c r="C255" s="38">
        <v>39667</v>
      </c>
      <c r="D255" s="39">
        <v>8</v>
      </c>
      <c r="F255" s="39">
        <f t="shared" si="8"/>
        <v>2.4384000000000001</v>
      </c>
      <c r="G255" s="39">
        <f t="shared" si="7"/>
        <v>47.155760533388161</v>
      </c>
      <c r="N255" s="39">
        <v>24</v>
      </c>
      <c r="O255" s="39">
        <v>24.44</v>
      </c>
      <c r="P255" s="37" t="s">
        <v>390</v>
      </c>
    </row>
    <row r="256" spans="1:16" x14ac:dyDescent="0.2">
      <c r="A256" s="37">
        <v>3420080802</v>
      </c>
      <c r="B256" s="37" t="s">
        <v>221</v>
      </c>
      <c r="C256" s="38">
        <v>39674</v>
      </c>
      <c r="D256" s="39">
        <v>9</v>
      </c>
      <c r="F256" s="39">
        <f t="shared" si="8"/>
        <v>2.7432000000000003</v>
      </c>
      <c r="G256" s="39">
        <f t="shared" si="7"/>
        <v>45.458506989579675</v>
      </c>
      <c r="I256" s="39">
        <v>2.1</v>
      </c>
      <c r="K256" s="45">
        <f t="shared" si="6"/>
        <v>37.878405351795195</v>
      </c>
      <c r="N256" s="39">
        <v>24</v>
      </c>
      <c r="O256" s="39">
        <v>23.89</v>
      </c>
      <c r="P256" s="37" t="s">
        <v>390</v>
      </c>
    </row>
    <row r="257" spans="1:18" x14ac:dyDescent="0.2">
      <c r="A257" s="37">
        <v>3420080803</v>
      </c>
      <c r="B257" s="37" t="s">
        <v>221</v>
      </c>
      <c r="C257" s="38">
        <v>39681</v>
      </c>
      <c r="D257" s="39">
        <v>9</v>
      </c>
      <c r="F257" s="39">
        <f t="shared" si="8"/>
        <v>2.7432000000000003</v>
      </c>
      <c r="G257" s="39">
        <f t="shared" si="7"/>
        <v>45.458506989579675</v>
      </c>
      <c r="N257" s="39">
        <v>24</v>
      </c>
      <c r="O257" s="39">
        <v>24.44</v>
      </c>
      <c r="P257" s="37" t="s">
        <v>390</v>
      </c>
    </row>
    <row r="258" spans="1:18" x14ac:dyDescent="0.2">
      <c r="A258" s="37">
        <v>3420080804</v>
      </c>
      <c r="B258" s="37" t="s">
        <v>221</v>
      </c>
      <c r="C258" s="38">
        <v>39689</v>
      </c>
      <c r="D258" s="39">
        <v>8</v>
      </c>
      <c r="F258" s="39">
        <f t="shared" si="8"/>
        <v>2.4384000000000001</v>
      </c>
      <c r="G258" s="39">
        <f t="shared" si="7"/>
        <v>47.155760533388161</v>
      </c>
      <c r="I258" s="39">
        <v>1.73</v>
      </c>
      <c r="K258" s="45">
        <f t="shared" si="6"/>
        <v>35.977071017480036</v>
      </c>
      <c r="N258" s="39">
        <v>23</v>
      </c>
      <c r="O258" s="39">
        <v>22.22</v>
      </c>
      <c r="P258" s="37" t="s">
        <v>390</v>
      </c>
    </row>
    <row r="259" spans="1:18" x14ac:dyDescent="0.2">
      <c r="A259" s="37">
        <v>3420080901</v>
      </c>
      <c r="B259" s="37" t="s">
        <v>221</v>
      </c>
      <c r="C259" s="38">
        <v>39697</v>
      </c>
      <c r="D259" s="39">
        <v>9</v>
      </c>
      <c r="E259" s="39">
        <f>AVERAGE(D248:D258)</f>
        <v>10.045454545454545</v>
      </c>
      <c r="F259" s="39">
        <f t="shared" si="8"/>
        <v>2.7432000000000003</v>
      </c>
      <c r="G259" s="39">
        <f t="shared" si="7"/>
        <v>45.458506989579675</v>
      </c>
      <c r="H259" s="39">
        <f>AVERAGE(G248:G258)</f>
        <v>44.137767785597084</v>
      </c>
      <c r="J259" s="39">
        <f>AVERAGE(I248:I258)</f>
        <v>1.3783333333333332</v>
      </c>
      <c r="L259" s="39">
        <f>AVERAGE(K248:K258)</f>
        <v>32.539847984421691</v>
      </c>
      <c r="M259" s="45">
        <f>AVERAGE(L259,H259)</f>
        <v>38.338807885009388</v>
      </c>
      <c r="N259" s="39">
        <v>20</v>
      </c>
      <c r="O259" s="39">
        <v>18.89</v>
      </c>
      <c r="P259" s="37" t="s">
        <v>388</v>
      </c>
    </row>
    <row r="260" spans="1:18" x14ac:dyDescent="0.2">
      <c r="A260" s="37">
        <v>3420090601</v>
      </c>
      <c r="B260" s="37" t="s">
        <v>221</v>
      </c>
      <c r="C260" s="38">
        <v>39966</v>
      </c>
      <c r="D260" s="39">
        <v>13</v>
      </c>
      <c r="F260" s="39">
        <f t="shared" si="8"/>
        <v>3.9624000000000001</v>
      </c>
      <c r="G260" s="39">
        <f t="shared" si="7"/>
        <v>40.159592907973853</v>
      </c>
      <c r="I260" s="45">
        <v>0.78</v>
      </c>
      <c r="K260" s="45">
        <f t="shared" si="6"/>
        <v>28.16259406528172</v>
      </c>
      <c r="N260" s="39">
        <v>15</v>
      </c>
      <c r="O260" s="39">
        <v>18.333333333333336</v>
      </c>
      <c r="P260" s="37" t="s">
        <v>1217</v>
      </c>
      <c r="Q260" s="37">
        <v>65</v>
      </c>
      <c r="R260" s="37">
        <f>(Q260-32)*(5/9)</f>
        <v>18.333333333333336</v>
      </c>
    </row>
    <row r="261" spans="1:18" x14ac:dyDescent="0.2">
      <c r="A261" s="37">
        <v>3420090602</v>
      </c>
      <c r="B261" s="37" t="s">
        <v>221</v>
      </c>
      <c r="C261" s="38">
        <v>39974</v>
      </c>
      <c r="D261" s="39">
        <v>11</v>
      </c>
      <c r="F261" s="39">
        <f t="shared" si="8"/>
        <v>3.3528000000000002</v>
      </c>
      <c r="G261" s="39">
        <f t="shared" si="7"/>
        <v>42.566842267970074</v>
      </c>
      <c r="N261" s="39">
        <v>16</v>
      </c>
      <c r="O261" s="39">
        <v>17.222222222222221</v>
      </c>
      <c r="P261" s="37" t="s">
        <v>0</v>
      </c>
      <c r="Q261" s="37">
        <v>63</v>
      </c>
      <c r="R261" s="37">
        <f t="shared" ref="R261:R292" si="9">(Q261-32)*(5/9)</f>
        <v>17.222222222222221</v>
      </c>
    </row>
    <row r="262" spans="1:18" x14ac:dyDescent="0.2">
      <c r="A262" s="37">
        <v>3420090603</v>
      </c>
      <c r="B262" s="37" t="s">
        <v>221</v>
      </c>
      <c r="C262" s="38">
        <v>39980</v>
      </c>
      <c r="D262" s="39">
        <v>12</v>
      </c>
      <c r="F262" s="39">
        <f t="shared" si="8"/>
        <v>3.6576000000000004</v>
      </c>
      <c r="G262" s="39">
        <f t="shared" si="7"/>
        <v>41.313008325549511</v>
      </c>
      <c r="I262" s="39">
        <v>1.9</v>
      </c>
      <c r="K262" s="45">
        <f t="shared" si="6"/>
        <v>36.896586623351197</v>
      </c>
      <c r="N262" s="39">
        <v>20</v>
      </c>
      <c r="O262" s="39">
        <v>24.444444444444446</v>
      </c>
      <c r="P262" s="37" t="s">
        <v>1</v>
      </c>
      <c r="Q262" s="37">
        <v>76</v>
      </c>
      <c r="R262" s="37">
        <f t="shared" si="9"/>
        <v>24.444444444444446</v>
      </c>
    </row>
    <row r="263" spans="1:18" x14ac:dyDescent="0.2">
      <c r="A263" s="37">
        <v>3420090604</v>
      </c>
      <c r="B263" s="37" t="s">
        <v>221</v>
      </c>
      <c r="C263" s="38">
        <v>39988</v>
      </c>
      <c r="D263" s="39">
        <v>11</v>
      </c>
      <c r="F263" s="39">
        <f t="shared" si="8"/>
        <v>3.3528000000000002</v>
      </c>
      <c r="G263" s="39">
        <f t="shared" si="7"/>
        <v>42.566842267970074</v>
      </c>
      <c r="I263" s="39"/>
      <c r="K263" s="37"/>
      <c r="N263" s="39">
        <v>26</v>
      </c>
      <c r="O263" s="39">
        <v>30</v>
      </c>
      <c r="P263" s="37" t="s">
        <v>2</v>
      </c>
      <c r="Q263" s="37">
        <v>86</v>
      </c>
      <c r="R263" s="37">
        <f t="shared" si="9"/>
        <v>30</v>
      </c>
    </row>
    <row r="264" spans="1:18" x14ac:dyDescent="0.2">
      <c r="A264" s="37">
        <v>3420090701</v>
      </c>
      <c r="B264" s="37" t="s">
        <v>221</v>
      </c>
      <c r="C264" s="38">
        <v>39995</v>
      </c>
      <c r="D264" s="39">
        <v>11.5</v>
      </c>
      <c r="F264" s="39">
        <f t="shared" si="8"/>
        <v>3.5052000000000003</v>
      </c>
      <c r="G264" s="39">
        <f t="shared" si="7"/>
        <v>41.926292369324358</v>
      </c>
      <c r="I264" s="39">
        <v>1</v>
      </c>
      <c r="K264" s="45">
        <f t="shared" si="6"/>
        <v>30.6</v>
      </c>
      <c r="N264" s="39">
        <v>20</v>
      </c>
      <c r="O264" s="39">
        <v>17.222222222222221</v>
      </c>
      <c r="P264" s="37" t="s">
        <v>3</v>
      </c>
      <c r="Q264" s="37">
        <v>63</v>
      </c>
      <c r="R264" s="37">
        <f t="shared" si="9"/>
        <v>17.222222222222221</v>
      </c>
    </row>
    <row r="265" spans="1:18" x14ac:dyDescent="0.2">
      <c r="A265" s="37">
        <v>3420090702</v>
      </c>
      <c r="B265" s="37" t="s">
        <v>221</v>
      </c>
      <c r="C265" s="38">
        <v>40003</v>
      </c>
      <c r="D265" s="39">
        <v>14</v>
      </c>
      <c r="F265" s="39">
        <f t="shared" si="8"/>
        <v>4.2671999999999999</v>
      </c>
      <c r="G265" s="39">
        <f t="shared" si="7"/>
        <v>39.091697029238723</v>
      </c>
      <c r="I265" s="39"/>
      <c r="K265" s="37"/>
      <c r="N265" s="39">
        <v>20</v>
      </c>
      <c r="O265" s="39">
        <v>22.777777777777779</v>
      </c>
      <c r="P265" s="37" t="s">
        <v>4</v>
      </c>
      <c r="Q265" s="37">
        <v>73</v>
      </c>
      <c r="R265" s="37">
        <f t="shared" si="9"/>
        <v>22.777777777777779</v>
      </c>
    </row>
    <row r="266" spans="1:18" x14ac:dyDescent="0.2">
      <c r="A266" s="37">
        <v>3420090703</v>
      </c>
      <c r="B266" s="37" t="s">
        <v>221</v>
      </c>
      <c r="C266" s="38">
        <v>40008</v>
      </c>
      <c r="D266" s="39">
        <v>7.5</v>
      </c>
      <c r="F266" s="39">
        <f t="shared" si="8"/>
        <v>2.286</v>
      </c>
      <c r="G266" s="39">
        <f t="shared" si="7"/>
        <v>48.085760622980558</v>
      </c>
      <c r="I266" s="39">
        <v>3.9</v>
      </c>
      <c r="K266" s="45">
        <f t="shared" si="6"/>
        <v>43.951179986260243</v>
      </c>
      <c r="N266" s="39">
        <v>20</v>
      </c>
      <c r="O266" s="39">
        <v>21.111111111111111</v>
      </c>
      <c r="P266" s="37" t="s">
        <v>5</v>
      </c>
      <c r="Q266" s="37">
        <v>70</v>
      </c>
      <c r="R266" s="37">
        <f t="shared" si="9"/>
        <v>21.111111111111111</v>
      </c>
    </row>
    <row r="267" spans="1:18" x14ac:dyDescent="0.2">
      <c r="A267" s="37">
        <v>3420090704</v>
      </c>
      <c r="B267" s="37" t="s">
        <v>221</v>
      </c>
      <c r="C267" s="38">
        <v>40016</v>
      </c>
      <c r="D267" s="39">
        <v>7.5</v>
      </c>
      <c r="F267" s="39">
        <f t="shared" si="8"/>
        <v>2.286</v>
      </c>
      <c r="G267" s="39">
        <f t="shared" si="7"/>
        <v>48.085760622980558</v>
      </c>
      <c r="I267" s="39"/>
      <c r="K267" s="37"/>
      <c r="N267" s="39">
        <v>20</v>
      </c>
      <c r="O267" s="39">
        <v>20.555555555555557</v>
      </c>
      <c r="P267" s="37" t="s">
        <v>6</v>
      </c>
      <c r="Q267" s="37">
        <v>69</v>
      </c>
      <c r="R267" s="37">
        <f t="shared" si="9"/>
        <v>20.555555555555557</v>
      </c>
    </row>
    <row r="268" spans="1:18" x14ac:dyDescent="0.2">
      <c r="A268" s="37">
        <v>3420090705</v>
      </c>
      <c r="B268" s="37" t="s">
        <v>221</v>
      </c>
      <c r="C268" s="38">
        <v>40021</v>
      </c>
      <c r="D268" s="39">
        <v>9.5</v>
      </c>
      <c r="F268" s="39">
        <f t="shared" si="8"/>
        <v>2.8956</v>
      </c>
      <c r="G268" s="39">
        <f t="shared" si="7"/>
        <v>44.679398331074999</v>
      </c>
      <c r="I268" s="39">
        <v>1.4</v>
      </c>
      <c r="K268" s="45">
        <f t="shared" si="6"/>
        <v>33.9007926412541</v>
      </c>
      <c r="N268" s="39">
        <v>22</v>
      </c>
      <c r="O268" s="39">
        <v>23.888888888888889</v>
      </c>
      <c r="P268" s="37" t="s">
        <v>7</v>
      </c>
      <c r="Q268" s="37">
        <v>75</v>
      </c>
      <c r="R268" s="37">
        <f t="shared" si="9"/>
        <v>23.888888888888889</v>
      </c>
    </row>
    <row r="269" spans="1:18" x14ac:dyDescent="0.2">
      <c r="A269" s="37">
        <v>3420090801</v>
      </c>
      <c r="B269" s="37" t="s">
        <v>221</v>
      </c>
      <c r="C269" s="38">
        <v>40029</v>
      </c>
      <c r="D269" s="39">
        <v>10</v>
      </c>
      <c r="F269" s="39">
        <f t="shared" si="8"/>
        <v>3.048</v>
      </c>
      <c r="G269" s="39">
        <f t="shared" si="7"/>
        <v>43.940261958950401</v>
      </c>
      <c r="N269" s="39">
        <v>20</v>
      </c>
      <c r="O269" s="39">
        <v>21.111111111111111</v>
      </c>
      <c r="P269" s="37" t="s">
        <v>8</v>
      </c>
      <c r="Q269" s="37">
        <v>70</v>
      </c>
      <c r="R269" s="37">
        <f t="shared" si="9"/>
        <v>21.111111111111111</v>
      </c>
    </row>
    <row r="270" spans="1:18" x14ac:dyDescent="0.2">
      <c r="A270" s="37">
        <v>3420090802</v>
      </c>
      <c r="B270" s="37" t="s">
        <v>221</v>
      </c>
      <c r="C270" s="38">
        <v>40037</v>
      </c>
      <c r="D270" s="39">
        <v>10.5</v>
      </c>
      <c r="F270" s="39">
        <f t="shared" si="8"/>
        <v>3.2004000000000001</v>
      </c>
      <c r="G270" s="39">
        <f t="shared" si="7"/>
        <v>43.237195693268887</v>
      </c>
      <c r="I270" s="45">
        <v>2.2999999999999998</v>
      </c>
      <c r="K270" s="45">
        <f t="shared" si="6"/>
        <v>38.770838495993374</v>
      </c>
      <c r="N270" s="39">
        <v>23</v>
      </c>
      <c r="O270" s="39">
        <v>24.444444444444446</v>
      </c>
      <c r="P270" s="37" t="s">
        <v>9</v>
      </c>
      <c r="Q270" s="37">
        <v>76</v>
      </c>
      <c r="R270" s="37">
        <f t="shared" si="9"/>
        <v>24.444444444444446</v>
      </c>
    </row>
    <row r="271" spans="1:18" x14ac:dyDescent="0.2">
      <c r="A271" s="37">
        <v>3420090803</v>
      </c>
      <c r="B271" s="37" t="s">
        <v>221</v>
      </c>
      <c r="C271" s="38">
        <v>40045</v>
      </c>
      <c r="D271" s="39">
        <v>7</v>
      </c>
      <c r="F271" s="39">
        <f t="shared" si="8"/>
        <v>2.1335999999999999</v>
      </c>
      <c r="G271" s="39">
        <f t="shared" si="7"/>
        <v>49.079947901107531</v>
      </c>
      <c r="N271" s="39">
        <v>23</v>
      </c>
      <c r="O271" s="39">
        <v>21.111111111111111</v>
      </c>
      <c r="P271" s="37" t="s">
        <v>10</v>
      </c>
      <c r="Q271" s="37">
        <v>70</v>
      </c>
      <c r="R271" s="37">
        <f t="shared" si="9"/>
        <v>21.111111111111111</v>
      </c>
    </row>
    <row r="272" spans="1:18" x14ac:dyDescent="0.2">
      <c r="A272" s="37">
        <v>3420090804</v>
      </c>
      <c r="B272" s="37" t="s">
        <v>221</v>
      </c>
      <c r="C272" s="38">
        <v>40051</v>
      </c>
      <c r="D272" s="39">
        <v>9</v>
      </c>
      <c r="F272" s="39">
        <f t="shared" si="8"/>
        <v>2.7432000000000003</v>
      </c>
      <c r="G272" s="39">
        <f t="shared" si="7"/>
        <v>45.458506989579675</v>
      </c>
      <c r="I272" s="45">
        <v>2.4</v>
      </c>
      <c r="K272" s="45">
        <f t="shared" si="6"/>
        <v>39.188348313441757</v>
      </c>
      <c r="N272" s="39">
        <v>22</v>
      </c>
      <c r="O272" s="39">
        <v>19.444444444444446</v>
      </c>
      <c r="P272" s="37" t="s">
        <v>11</v>
      </c>
      <c r="Q272" s="37">
        <v>67</v>
      </c>
      <c r="R272" s="37">
        <f t="shared" si="9"/>
        <v>19.444444444444446</v>
      </c>
    </row>
    <row r="273" spans="1:18" x14ac:dyDescent="0.2">
      <c r="A273" s="37">
        <v>3420090901</v>
      </c>
      <c r="B273" s="37" t="s">
        <v>221</v>
      </c>
      <c r="C273" s="38">
        <v>40057</v>
      </c>
      <c r="D273" s="39">
        <v>9.5</v>
      </c>
      <c r="F273" s="39">
        <f t="shared" si="8"/>
        <v>2.8956</v>
      </c>
      <c r="G273" s="39">
        <f t="shared" si="7"/>
        <v>44.679398331074999</v>
      </c>
      <c r="N273" s="39">
        <v>19</v>
      </c>
      <c r="O273" s="39">
        <v>18.333333333333336</v>
      </c>
      <c r="P273" s="37" t="s">
        <v>12</v>
      </c>
      <c r="Q273" s="37">
        <v>65</v>
      </c>
      <c r="R273" s="37">
        <f t="shared" si="9"/>
        <v>18.333333333333336</v>
      </c>
    </row>
    <row r="274" spans="1:18" x14ac:dyDescent="0.2">
      <c r="A274" s="37">
        <v>3420090902</v>
      </c>
      <c r="B274" s="37" t="s">
        <v>221</v>
      </c>
      <c r="C274" s="38">
        <v>40064</v>
      </c>
      <c r="D274" s="39">
        <v>9.5</v>
      </c>
      <c r="F274" s="39">
        <f t="shared" si="8"/>
        <v>2.8956</v>
      </c>
      <c r="G274" s="39">
        <f t="shared" si="7"/>
        <v>44.679398331074999</v>
      </c>
      <c r="I274" s="45">
        <v>1.8</v>
      </c>
      <c r="K274" s="45">
        <f t="shared" si="6"/>
        <v>36.366187182689792</v>
      </c>
      <c r="N274" s="39">
        <v>23</v>
      </c>
      <c r="O274" s="39">
        <v>22.222222222222221</v>
      </c>
      <c r="P274" s="37" t="s">
        <v>13</v>
      </c>
      <c r="Q274" s="37">
        <v>72</v>
      </c>
      <c r="R274" s="37">
        <f t="shared" si="9"/>
        <v>22.222222222222221</v>
      </c>
    </row>
    <row r="275" spans="1:18" x14ac:dyDescent="0.2">
      <c r="A275" s="37">
        <v>3420090903</v>
      </c>
      <c r="B275" s="37" t="s">
        <v>221</v>
      </c>
      <c r="C275" s="38">
        <v>40073</v>
      </c>
      <c r="D275" s="39">
        <v>9.5</v>
      </c>
      <c r="E275" s="39">
        <f>AVERAGE(D260:D272)</f>
        <v>10.26923076923077</v>
      </c>
      <c r="F275" s="39">
        <f t="shared" si="8"/>
        <v>2.8956</v>
      </c>
      <c r="G275" s="39">
        <f t="shared" si="7"/>
        <v>44.679398331074999</v>
      </c>
      <c r="H275" s="39">
        <f>AVERAGE(G260:G272)</f>
        <v>43.860854406766855</v>
      </c>
      <c r="J275" s="39">
        <f>AVERAGE(I260:I272)</f>
        <v>1.9542857142857144</v>
      </c>
      <c r="L275" s="39">
        <f>AVERAGE(K260:K272)</f>
        <v>35.924334303654625</v>
      </c>
      <c r="M275" s="45">
        <f>AVERAGE(L275,H275)</f>
        <v>39.89259435521074</v>
      </c>
      <c r="N275" s="39">
        <v>20</v>
      </c>
      <c r="O275" s="39">
        <v>21.666666666666668</v>
      </c>
      <c r="P275" s="37" t="s">
        <v>14</v>
      </c>
      <c r="Q275" s="37">
        <v>71</v>
      </c>
      <c r="R275" s="37">
        <f t="shared" si="9"/>
        <v>21.666666666666668</v>
      </c>
    </row>
    <row r="276" spans="1:18" x14ac:dyDescent="0.2">
      <c r="A276" s="37">
        <v>3420100501</v>
      </c>
      <c r="B276" s="37" t="s">
        <v>221</v>
      </c>
      <c r="C276" s="38">
        <v>40325</v>
      </c>
      <c r="D276" s="39">
        <v>13</v>
      </c>
      <c r="F276" s="39">
        <f t="shared" si="8"/>
        <v>3.9624000000000001</v>
      </c>
      <c r="G276" s="39">
        <f t="shared" si="7"/>
        <v>40.159592907973853</v>
      </c>
      <c r="I276" s="46">
        <v>0.8</v>
      </c>
      <c r="K276" s="45">
        <f t="shared" si="6"/>
        <v>28.410961761607602</v>
      </c>
      <c r="N276" s="39">
        <v>24</v>
      </c>
      <c r="O276" s="39">
        <v>26.67</v>
      </c>
      <c r="P276" s="37" t="s">
        <v>1365</v>
      </c>
      <c r="Q276" s="37">
        <v>80</v>
      </c>
      <c r="R276" s="37">
        <f t="shared" si="9"/>
        <v>26.666666666666668</v>
      </c>
    </row>
    <row r="277" spans="1:18" x14ac:dyDescent="0.2">
      <c r="A277" s="37">
        <v>3420100601</v>
      </c>
      <c r="B277" s="37" t="s">
        <v>221</v>
      </c>
      <c r="C277" s="38">
        <v>40332</v>
      </c>
      <c r="D277" s="39">
        <v>14</v>
      </c>
      <c r="F277" s="39">
        <f t="shared" si="8"/>
        <v>4.2671999999999999</v>
      </c>
      <c r="G277" s="39">
        <f t="shared" si="7"/>
        <v>39.091697029238723</v>
      </c>
      <c r="K277" s="37"/>
      <c r="N277" s="39">
        <v>23</v>
      </c>
      <c r="O277" s="39">
        <v>22.22</v>
      </c>
      <c r="P277" s="37" t="s">
        <v>1366</v>
      </c>
      <c r="Q277" s="37">
        <v>72</v>
      </c>
      <c r="R277" s="37">
        <f t="shared" si="9"/>
        <v>22.222222222222221</v>
      </c>
    </row>
    <row r="278" spans="1:18" x14ac:dyDescent="0.2">
      <c r="A278" s="37">
        <v>3420100602</v>
      </c>
      <c r="B278" s="37" t="s">
        <v>221</v>
      </c>
      <c r="C278" s="38">
        <v>40339</v>
      </c>
      <c r="D278" s="39">
        <v>12.5</v>
      </c>
      <c r="F278" s="39">
        <f t="shared" si="8"/>
        <v>3.81</v>
      </c>
      <c r="G278" s="39">
        <f t="shared" si="7"/>
        <v>40.724763384512634</v>
      </c>
      <c r="I278" s="46">
        <v>1</v>
      </c>
      <c r="K278" s="45">
        <f t="shared" ref="K278:K284" si="10">(9.81*(LN(I278)))+30.6</f>
        <v>30.6</v>
      </c>
      <c r="N278" s="39">
        <v>19</v>
      </c>
      <c r="O278" s="39">
        <v>20</v>
      </c>
      <c r="P278" s="37" t="s">
        <v>1367</v>
      </c>
      <c r="Q278" s="37">
        <v>68</v>
      </c>
      <c r="R278" s="37">
        <f t="shared" si="9"/>
        <v>20</v>
      </c>
    </row>
    <row r="279" spans="1:18" x14ac:dyDescent="0.2">
      <c r="A279" s="37">
        <v>3420100603</v>
      </c>
      <c r="B279" s="37" t="s">
        <v>221</v>
      </c>
      <c r="C279" s="38">
        <v>40346</v>
      </c>
      <c r="D279" s="39">
        <v>17</v>
      </c>
      <c r="F279" s="39">
        <f t="shared" si="8"/>
        <v>5.1816000000000004</v>
      </c>
      <c r="G279" s="39">
        <f t="shared" si="7"/>
        <v>36.293908861144516</v>
      </c>
      <c r="N279" s="39">
        <v>19</v>
      </c>
      <c r="O279" s="39">
        <v>23.89</v>
      </c>
      <c r="P279" s="37" t="s">
        <v>1368</v>
      </c>
      <c r="Q279" s="37">
        <v>75</v>
      </c>
      <c r="R279" s="37">
        <f t="shared" si="9"/>
        <v>23.888888888888889</v>
      </c>
    </row>
    <row r="280" spans="1:18" x14ac:dyDescent="0.2">
      <c r="A280" s="37">
        <v>3420100604</v>
      </c>
      <c r="B280" s="37" t="s">
        <v>221</v>
      </c>
      <c r="C280" s="38">
        <v>40353</v>
      </c>
      <c r="D280" s="39">
        <v>12</v>
      </c>
      <c r="F280" s="39">
        <f t="shared" si="8"/>
        <v>3.6576000000000004</v>
      </c>
      <c r="G280" s="39">
        <f t="shared" si="7"/>
        <v>41.313008325549511</v>
      </c>
      <c r="I280" s="46">
        <v>1.1000000000000001</v>
      </c>
      <c r="K280" s="45">
        <f t="shared" si="10"/>
        <v>31.534992863880429</v>
      </c>
      <c r="N280" s="39">
        <v>21</v>
      </c>
      <c r="O280" s="39">
        <v>20.56</v>
      </c>
      <c r="P280" s="37" t="s">
        <v>1369</v>
      </c>
      <c r="Q280" s="37">
        <v>69</v>
      </c>
      <c r="R280" s="37">
        <f t="shared" si="9"/>
        <v>20.555555555555557</v>
      </c>
    </row>
    <row r="281" spans="1:18" x14ac:dyDescent="0.2">
      <c r="A281" s="37">
        <v>3420100701</v>
      </c>
      <c r="B281" s="37" t="s">
        <v>221</v>
      </c>
      <c r="C281" s="38">
        <v>40361</v>
      </c>
      <c r="D281" s="39">
        <v>12</v>
      </c>
      <c r="F281" s="39">
        <f t="shared" si="8"/>
        <v>3.6576000000000004</v>
      </c>
      <c r="G281" s="39">
        <f t="shared" si="7"/>
        <v>41.313008325549511</v>
      </c>
      <c r="N281" s="39">
        <v>19</v>
      </c>
      <c r="O281" s="39">
        <v>22.22</v>
      </c>
      <c r="P281" s="37" t="s">
        <v>1370</v>
      </c>
      <c r="Q281" s="37">
        <v>72</v>
      </c>
      <c r="R281" s="37">
        <f t="shared" si="9"/>
        <v>22.222222222222221</v>
      </c>
    </row>
    <row r="282" spans="1:18" x14ac:dyDescent="0.2">
      <c r="A282" s="37">
        <v>3420100702</v>
      </c>
      <c r="B282" s="37" t="s">
        <v>221</v>
      </c>
      <c r="C282" s="38">
        <v>40367</v>
      </c>
      <c r="D282" s="39">
        <v>10</v>
      </c>
      <c r="F282" s="39">
        <f t="shared" si="8"/>
        <v>3.048</v>
      </c>
      <c r="G282" s="39">
        <f t="shared" si="7"/>
        <v>43.940261958950401</v>
      </c>
      <c r="I282" s="46">
        <v>2.2000000000000002</v>
      </c>
      <c r="K282" s="45">
        <f t="shared" si="10"/>
        <v>38.334766705173493</v>
      </c>
      <c r="N282" s="39">
        <v>24</v>
      </c>
      <c r="O282" s="39">
        <v>25</v>
      </c>
      <c r="P282" s="37" t="s">
        <v>1371</v>
      </c>
      <c r="Q282" s="37">
        <v>77</v>
      </c>
      <c r="R282" s="37">
        <f t="shared" si="9"/>
        <v>25</v>
      </c>
    </row>
    <row r="283" spans="1:18" x14ac:dyDescent="0.2">
      <c r="A283" s="37">
        <v>3420100703</v>
      </c>
      <c r="B283" s="37" t="s">
        <v>221</v>
      </c>
      <c r="C283" s="38">
        <v>40377</v>
      </c>
      <c r="D283" s="39">
        <v>6</v>
      </c>
      <c r="F283" s="39">
        <f t="shared" si="8"/>
        <v>1.8288000000000002</v>
      </c>
      <c r="G283" s="39">
        <f t="shared" si="7"/>
        <v>51.301259197418318</v>
      </c>
      <c r="N283" s="39">
        <v>24</v>
      </c>
      <c r="O283" s="39">
        <v>21.67</v>
      </c>
      <c r="P283" s="37" t="s">
        <v>1372</v>
      </c>
      <c r="Q283" s="37">
        <v>71</v>
      </c>
      <c r="R283" s="37">
        <f t="shared" si="9"/>
        <v>21.666666666666668</v>
      </c>
    </row>
    <row r="284" spans="1:18" x14ac:dyDescent="0.2">
      <c r="A284" s="37">
        <v>3420100704</v>
      </c>
      <c r="B284" s="37" t="s">
        <v>221</v>
      </c>
      <c r="C284" s="38">
        <v>40381</v>
      </c>
      <c r="D284" s="39">
        <v>5</v>
      </c>
      <c r="F284" s="39">
        <f t="shared" si="8"/>
        <v>1.524</v>
      </c>
      <c r="G284" s="39">
        <f t="shared" si="7"/>
        <v>53.928512830819209</v>
      </c>
      <c r="I284" s="46">
        <v>4.0999999999999996</v>
      </c>
      <c r="K284" s="45">
        <f t="shared" si="10"/>
        <v>44.441782212097671</v>
      </c>
      <c r="N284" s="39">
        <v>24</v>
      </c>
      <c r="O284" s="39">
        <v>21.67</v>
      </c>
      <c r="P284" s="37" t="s">
        <v>1373</v>
      </c>
      <c r="Q284" s="37">
        <v>71</v>
      </c>
      <c r="R284" s="37">
        <f t="shared" si="9"/>
        <v>21.666666666666668</v>
      </c>
    </row>
    <row r="285" spans="1:18" x14ac:dyDescent="0.2">
      <c r="A285" s="37">
        <v>3420100705</v>
      </c>
      <c r="B285" s="37" t="s">
        <v>221</v>
      </c>
      <c r="C285" s="38">
        <v>40387</v>
      </c>
      <c r="D285" s="39">
        <v>5.5</v>
      </c>
      <c r="F285" s="39">
        <f t="shared" si="8"/>
        <v>1.6764000000000001</v>
      </c>
      <c r="G285" s="39">
        <f t="shared" si="7"/>
        <v>52.555093139838888</v>
      </c>
      <c r="N285" s="39">
        <v>24</v>
      </c>
      <c r="O285" s="39">
        <v>23.33</v>
      </c>
      <c r="P285" s="37" t="s">
        <v>1374</v>
      </c>
      <c r="Q285" s="37">
        <v>74</v>
      </c>
      <c r="R285" s="37">
        <f t="shared" si="9"/>
        <v>23.333333333333336</v>
      </c>
    </row>
    <row r="286" spans="1:18" x14ac:dyDescent="0.2">
      <c r="A286" s="37">
        <v>3420100801</v>
      </c>
      <c r="B286" s="37" t="s">
        <v>221</v>
      </c>
      <c r="C286" s="38">
        <v>40396</v>
      </c>
      <c r="D286" s="39">
        <v>5.5</v>
      </c>
      <c r="F286" s="39">
        <f t="shared" si="8"/>
        <v>1.6764000000000001</v>
      </c>
      <c r="G286" s="39">
        <f t="shared" si="7"/>
        <v>52.555093139838888</v>
      </c>
      <c r="I286" s="46">
        <v>2.6</v>
      </c>
      <c r="K286" s="45">
        <f t="shared" ref="K286:K293" si="11">(9.81*(LN(I286)))+30.6</f>
        <v>39.973567275719148</v>
      </c>
      <c r="N286" s="39">
        <v>23</v>
      </c>
      <c r="O286" s="39">
        <v>21.11</v>
      </c>
      <c r="P286" s="37" t="s">
        <v>1375</v>
      </c>
      <c r="Q286" s="37">
        <v>70</v>
      </c>
      <c r="R286" s="37">
        <f t="shared" si="9"/>
        <v>21.111111111111111</v>
      </c>
    </row>
    <row r="287" spans="1:18" x14ac:dyDescent="0.2">
      <c r="A287" s="37">
        <v>3420100802</v>
      </c>
      <c r="B287" s="37" t="s">
        <v>221</v>
      </c>
      <c r="C287" s="38">
        <v>40402</v>
      </c>
      <c r="D287" s="39">
        <v>5</v>
      </c>
      <c r="F287" s="39">
        <f t="shared" si="8"/>
        <v>1.524</v>
      </c>
      <c r="G287" s="39">
        <f t="shared" si="7"/>
        <v>53.928512830819209</v>
      </c>
      <c r="K287" s="37"/>
      <c r="N287" s="39">
        <v>23</v>
      </c>
      <c r="O287" s="39">
        <v>29.44</v>
      </c>
      <c r="P287" s="37" t="s">
        <v>1374</v>
      </c>
      <c r="Q287" s="37">
        <v>85</v>
      </c>
      <c r="R287" s="37">
        <f t="shared" si="9"/>
        <v>29.444444444444446</v>
      </c>
    </row>
    <row r="288" spans="1:18" x14ac:dyDescent="0.2">
      <c r="A288" s="37">
        <v>3420100803</v>
      </c>
      <c r="B288" s="37" t="s">
        <v>221</v>
      </c>
      <c r="C288" s="38">
        <v>40409</v>
      </c>
      <c r="D288" s="39">
        <v>5</v>
      </c>
      <c r="F288" s="39">
        <f t="shared" si="8"/>
        <v>1.524</v>
      </c>
      <c r="G288" s="39">
        <f t="shared" si="7"/>
        <v>53.928512830819209</v>
      </c>
      <c r="I288" s="46">
        <v>2.5</v>
      </c>
      <c r="K288" s="45">
        <f t="shared" si="11"/>
        <v>39.588812079685468</v>
      </c>
      <c r="N288" s="39">
        <v>22</v>
      </c>
      <c r="O288" s="39">
        <v>21.11</v>
      </c>
      <c r="P288" s="37" t="s">
        <v>1376</v>
      </c>
      <c r="Q288" s="37">
        <v>70</v>
      </c>
      <c r="R288" s="37">
        <f t="shared" si="9"/>
        <v>21.111111111111111</v>
      </c>
    </row>
    <row r="289" spans="1:18" x14ac:dyDescent="0.2">
      <c r="A289" s="37">
        <v>3420100804</v>
      </c>
      <c r="B289" s="37" t="s">
        <v>221</v>
      </c>
      <c r="C289" s="38">
        <v>40416</v>
      </c>
      <c r="D289" s="39">
        <v>6.5</v>
      </c>
      <c r="F289" s="39">
        <f t="shared" si="8"/>
        <v>1.9812000000000001</v>
      </c>
      <c r="G289" s="39">
        <f t="shared" si="7"/>
        <v>50.147843779842667</v>
      </c>
      <c r="N289" s="39">
        <v>20</v>
      </c>
      <c r="O289" s="39">
        <v>20.56</v>
      </c>
      <c r="P289" s="37" t="s">
        <v>1377</v>
      </c>
      <c r="Q289" s="37">
        <v>69</v>
      </c>
      <c r="R289" s="37">
        <f t="shared" si="9"/>
        <v>20.555555555555557</v>
      </c>
    </row>
    <row r="290" spans="1:18" x14ac:dyDescent="0.2">
      <c r="A290" s="37">
        <v>3420100901</v>
      </c>
      <c r="B290" s="37" t="s">
        <v>221</v>
      </c>
      <c r="C290" s="38">
        <v>40423</v>
      </c>
      <c r="D290" s="39">
        <v>6.5</v>
      </c>
      <c r="F290" s="39">
        <f t="shared" si="8"/>
        <v>1.9812000000000001</v>
      </c>
      <c r="G290" s="39">
        <f t="shared" si="7"/>
        <v>50.147843779842667</v>
      </c>
      <c r="I290" s="46">
        <v>2.6</v>
      </c>
      <c r="K290" s="45">
        <f t="shared" si="11"/>
        <v>39.973567275719148</v>
      </c>
      <c r="N290" s="39">
        <v>23</v>
      </c>
      <c r="O290" s="39">
        <v>23.89</v>
      </c>
      <c r="P290" s="37" t="s">
        <v>1378</v>
      </c>
      <c r="Q290" s="37">
        <v>75</v>
      </c>
      <c r="R290" s="37">
        <f t="shared" si="9"/>
        <v>23.888888888888889</v>
      </c>
    </row>
    <row r="291" spans="1:18" x14ac:dyDescent="0.2">
      <c r="A291" s="37">
        <v>3420100902</v>
      </c>
      <c r="B291" s="37" t="s">
        <v>221</v>
      </c>
      <c r="C291" s="38">
        <v>40431</v>
      </c>
      <c r="D291" s="39">
        <v>7</v>
      </c>
      <c r="F291" s="39">
        <f t="shared" si="8"/>
        <v>2.1335999999999999</v>
      </c>
      <c r="G291" s="39">
        <f t="shared" si="7"/>
        <v>49.079947901107531</v>
      </c>
      <c r="N291" s="39">
        <v>17</v>
      </c>
      <c r="O291" s="39">
        <v>15</v>
      </c>
      <c r="P291" s="37" t="s">
        <v>1379</v>
      </c>
      <c r="Q291" s="37">
        <v>59</v>
      </c>
      <c r="R291" s="37">
        <f t="shared" si="9"/>
        <v>15</v>
      </c>
    </row>
    <row r="292" spans="1:18" x14ac:dyDescent="0.2">
      <c r="A292" s="37">
        <v>3420100903</v>
      </c>
      <c r="B292" s="37" t="s">
        <v>221</v>
      </c>
      <c r="C292" s="38">
        <v>40439</v>
      </c>
      <c r="D292" s="39">
        <v>9.5</v>
      </c>
      <c r="E292" s="39">
        <f>AVERAGE(D277:D289)</f>
        <v>8.9230769230769234</v>
      </c>
      <c r="F292" s="39">
        <f t="shared" si="8"/>
        <v>2.8956</v>
      </c>
      <c r="G292" s="39">
        <f t="shared" si="7"/>
        <v>44.679398331074999</v>
      </c>
      <c r="H292" s="39">
        <f>AVERAGE(G277:G289)</f>
        <v>47.001651971872434</v>
      </c>
      <c r="I292" s="46">
        <v>1.3</v>
      </c>
      <c r="J292" s="39">
        <f>AVERAGE(I277:I289)</f>
        <v>2.25</v>
      </c>
      <c r="K292" s="45">
        <f t="shared" si="11"/>
        <v>33.173793434426088</v>
      </c>
      <c r="L292" s="39">
        <f>AVERAGE(K277:K289)</f>
        <v>37.412320189426033</v>
      </c>
      <c r="M292" s="45">
        <f>AVERAGE(L292,H292)</f>
        <v>42.20698608064923</v>
      </c>
      <c r="N292" s="39">
        <v>15</v>
      </c>
      <c r="O292" s="39">
        <v>18.329999999999998</v>
      </c>
      <c r="P292" s="37" t="s">
        <v>1380</v>
      </c>
      <c r="Q292" s="37">
        <v>65</v>
      </c>
      <c r="R292" s="37">
        <f t="shared" si="9"/>
        <v>18.333333333333336</v>
      </c>
    </row>
    <row r="293" spans="1:18" x14ac:dyDescent="0.2">
      <c r="A293" s="37">
        <v>3420110501</v>
      </c>
      <c r="B293" s="37" t="s">
        <v>221</v>
      </c>
      <c r="C293" s="38">
        <v>40690</v>
      </c>
      <c r="D293" s="39">
        <v>12</v>
      </c>
      <c r="F293" s="39">
        <f t="shared" ref="F293:F355" si="12">D293*0.3048</f>
        <v>3.6576000000000004</v>
      </c>
      <c r="G293" s="39">
        <f t="shared" ref="G293:G355" si="13" xml:space="preserve"> 60-(14.41*(LN(F293)))</f>
        <v>41.313008325549511</v>
      </c>
      <c r="I293" s="46">
        <v>0.09</v>
      </c>
      <c r="K293" s="45">
        <f t="shared" si="11"/>
        <v>6.9780535791251346</v>
      </c>
      <c r="N293" s="39">
        <v>15</v>
      </c>
      <c r="O293" s="39">
        <v>15.555555555555557</v>
      </c>
      <c r="P293" s="48" t="s">
        <v>1613</v>
      </c>
      <c r="Q293" s="36">
        <v>60</v>
      </c>
      <c r="R293" s="37">
        <f t="shared" ref="R293:T327" si="14">(Q293-32)*(5/9)</f>
        <v>15.555555555555557</v>
      </c>
    </row>
    <row r="294" spans="1:18" x14ac:dyDescent="0.2">
      <c r="A294" s="37">
        <v>3420110601</v>
      </c>
      <c r="B294" s="37" t="s">
        <v>221</v>
      </c>
      <c r="C294" s="38">
        <v>40696</v>
      </c>
      <c r="D294" s="39">
        <v>7</v>
      </c>
      <c r="F294" s="39">
        <f t="shared" si="12"/>
        <v>2.1335999999999999</v>
      </c>
      <c r="G294" s="39">
        <f t="shared" si="13"/>
        <v>49.079947901107531</v>
      </c>
      <c r="K294" s="37"/>
      <c r="N294" s="39">
        <v>18</v>
      </c>
      <c r="O294" s="39">
        <v>16.111111111111111</v>
      </c>
      <c r="P294" s="48" t="s">
        <v>1614</v>
      </c>
      <c r="Q294" s="36">
        <v>61</v>
      </c>
      <c r="R294" s="37">
        <f t="shared" si="14"/>
        <v>16.111111111111111</v>
      </c>
    </row>
    <row r="295" spans="1:18" x14ac:dyDescent="0.2">
      <c r="A295" s="37">
        <v>3420110602</v>
      </c>
      <c r="B295" s="37" t="s">
        <v>221</v>
      </c>
      <c r="C295" s="38">
        <v>40704</v>
      </c>
      <c r="D295" s="39">
        <v>11.5</v>
      </c>
      <c r="F295" s="39">
        <f t="shared" si="12"/>
        <v>3.5052000000000003</v>
      </c>
      <c r="G295" s="39">
        <f t="shared" si="13"/>
        <v>41.926292369324358</v>
      </c>
      <c r="I295" s="46">
        <v>0.5</v>
      </c>
      <c r="K295" s="45">
        <f>(9.81*(LN(I295)))+30.6</f>
        <v>23.800226158706938</v>
      </c>
      <c r="N295" s="39">
        <v>18</v>
      </c>
      <c r="O295" s="39">
        <v>12.777777777777779</v>
      </c>
      <c r="P295" s="48" t="s">
        <v>1615</v>
      </c>
      <c r="Q295" s="36">
        <v>55</v>
      </c>
      <c r="R295" s="37">
        <f t="shared" si="14"/>
        <v>12.777777777777779</v>
      </c>
    </row>
    <row r="296" spans="1:18" x14ac:dyDescent="0.2">
      <c r="A296" s="37">
        <v>3420110603</v>
      </c>
      <c r="B296" s="37" t="s">
        <v>221</v>
      </c>
      <c r="C296" s="38">
        <v>40710</v>
      </c>
      <c r="D296" s="39">
        <v>12</v>
      </c>
      <c r="F296" s="39">
        <f t="shared" si="12"/>
        <v>3.6576000000000004</v>
      </c>
      <c r="G296" s="39">
        <f t="shared" si="13"/>
        <v>41.313008325549511</v>
      </c>
      <c r="N296" s="39">
        <v>18</v>
      </c>
      <c r="O296" s="39">
        <v>16.666666666666668</v>
      </c>
      <c r="P296" s="49" t="s">
        <v>1616</v>
      </c>
      <c r="Q296" s="36">
        <v>62</v>
      </c>
      <c r="R296" s="37">
        <f t="shared" si="14"/>
        <v>16.666666666666668</v>
      </c>
    </row>
    <row r="297" spans="1:18" x14ac:dyDescent="0.2">
      <c r="A297" s="37">
        <v>3420110604</v>
      </c>
      <c r="B297" s="37" t="s">
        <v>221</v>
      </c>
      <c r="C297" s="38">
        <v>40719</v>
      </c>
      <c r="D297" s="39">
        <v>14</v>
      </c>
      <c r="F297" s="39">
        <f t="shared" si="12"/>
        <v>4.2671999999999999</v>
      </c>
      <c r="G297" s="39">
        <f t="shared" si="13"/>
        <v>39.091697029238723</v>
      </c>
      <c r="I297" s="46">
        <v>0.78</v>
      </c>
      <c r="K297" s="45">
        <f>(9.81*(LN(I297)))+30.6</f>
        <v>28.16259406528172</v>
      </c>
      <c r="N297" s="39">
        <v>18</v>
      </c>
      <c r="O297" s="39">
        <v>20</v>
      </c>
      <c r="P297" s="49" t="s">
        <v>1617</v>
      </c>
      <c r="Q297" s="36">
        <v>68</v>
      </c>
      <c r="R297" s="37">
        <f t="shared" si="14"/>
        <v>20</v>
      </c>
    </row>
    <row r="298" spans="1:18" x14ac:dyDescent="0.2">
      <c r="A298" s="37">
        <v>3420110605</v>
      </c>
      <c r="B298" s="37" t="s">
        <v>221</v>
      </c>
      <c r="C298" s="109" t="s">
        <v>1612</v>
      </c>
      <c r="D298" s="39">
        <v>14.5</v>
      </c>
      <c r="F298" s="39">
        <f t="shared" si="12"/>
        <v>4.4196</v>
      </c>
      <c r="G298" s="39">
        <f t="shared" si="13"/>
        <v>38.586031110758313</v>
      </c>
      <c r="N298" s="39">
        <v>20</v>
      </c>
      <c r="O298" s="39">
        <v>25</v>
      </c>
      <c r="P298" s="49" t="s">
        <v>1618</v>
      </c>
      <c r="Q298" s="36">
        <v>77</v>
      </c>
      <c r="R298" s="37">
        <f t="shared" si="14"/>
        <v>25</v>
      </c>
    </row>
    <row r="299" spans="1:18" x14ac:dyDescent="0.2">
      <c r="A299" s="37">
        <v>3420110701</v>
      </c>
      <c r="B299" s="37" t="s">
        <v>221</v>
      </c>
      <c r="C299" s="38">
        <v>40731</v>
      </c>
      <c r="D299" s="39">
        <v>14</v>
      </c>
      <c r="F299" s="39">
        <f t="shared" si="12"/>
        <v>4.2671999999999999</v>
      </c>
      <c r="G299" s="39">
        <f t="shared" si="13"/>
        <v>39.091697029238723</v>
      </c>
      <c r="I299" s="46">
        <v>0.94</v>
      </c>
      <c r="K299" s="45">
        <f>(9.81*(LN(I299)))+30.6</f>
        <v>29.993002289525563</v>
      </c>
      <c r="N299" s="39">
        <v>23</v>
      </c>
      <c r="O299" s="39">
        <v>23.888888888888889</v>
      </c>
      <c r="P299" s="49" t="s">
        <v>1619</v>
      </c>
      <c r="Q299" s="36">
        <v>75</v>
      </c>
      <c r="R299" s="37">
        <f t="shared" si="14"/>
        <v>23.888888888888889</v>
      </c>
    </row>
    <row r="300" spans="1:18" x14ac:dyDescent="0.2">
      <c r="A300" s="37">
        <v>3420110702</v>
      </c>
      <c r="B300" s="37" t="s">
        <v>221</v>
      </c>
      <c r="C300" s="38">
        <v>40738</v>
      </c>
      <c r="D300" s="39">
        <v>14</v>
      </c>
      <c r="F300" s="39">
        <f t="shared" si="12"/>
        <v>4.2671999999999999</v>
      </c>
      <c r="G300" s="39">
        <f t="shared" si="13"/>
        <v>39.091697029238723</v>
      </c>
      <c r="N300" s="39">
        <v>24</v>
      </c>
      <c r="O300" s="39">
        <v>22.222222222222221</v>
      </c>
      <c r="P300" s="49" t="s">
        <v>1620</v>
      </c>
      <c r="Q300" s="36">
        <v>72</v>
      </c>
      <c r="R300" s="37">
        <f t="shared" si="14"/>
        <v>22.222222222222221</v>
      </c>
    </row>
    <row r="301" spans="1:18" x14ac:dyDescent="0.2">
      <c r="A301" s="37">
        <v>3420110703</v>
      </c>
      <c r="B301" s="37" t="s">
        <v>221</v>
      </c>
      <c r="C301" s="38">
        <v>40745</v>
      </c>
      <c r="D301" s="39">
        <v>10.5</v>
      </c>
      <c r="F301" s="39">
        <f t="shared" si="12"/>
        <v>3.2004000000000001</v>
      </c>
      <c r="G301" s="39">
        <f t="shared" si="13"/>
        <v>43.237195693268887</v>
      </c>
      <c r="I301" s="46">
        <v>2.2599999999999998</v>
      </c>
      <c r="K301" s="45">
        <f>(9.81*(LN(I301)))+30.6</f>
        <v>38.598728818317952</v>
      </c>
      <c r="N301" s="39">
        <v>26</v>
      </c>
      <c r="O301" s="39">
        <v>27.777777777777779</v>
      </c>
      <c r="P301" s="49" t="s">
        <v>1621</v>
      </c>
      <c r="Q301" s="36">
        <v>82</v>
      </c>
      <c r="R301" s="37">
        <f t="shared" si="14"/>
        <v>27.777777777777779</v>
      </c>
    </row>
    <row r="302" spans="1:18" x14ac:dyDescent="0.2">
      <c r="A302" s="37">
        <v>3420110801</v>
      </c>
      <c r="B302" s="37" t="s">
        <v>221</v>
      </c>
      <c r="C302" s="38">
        <v>40756</v>
      </c>
      <c r="D302" s="39">
        <v>7.5</v>
      </c>
      <c r="F302" s="39">
        <f t="shared" si="12"/>
        <v>2.286</v>
      </c>
      <c r="G302" s="39">
        <f t="shared" si="13"/>
        <v>48.085760622980558</v>
      </c>
      <c r="N302" s="39">
        <v>24</v>
      </c>
      <c r="O302" s="39">
        <v>24.444444444444446</v>
      </c>
      <c r="P302" s="49" t="s">
        <v>1622</v>
      </c>
      <c r="Q302" s="36">
        <v>76</v>
      </c>
      <c r="R302" s="37">
        <f t="shared" si="14"/>
        <v>24.444444444444446</v>
      </c>
    </row>
    <row r="303" spans="1:18" x14ac:dyDescent="0.2">
      <c r="A303" s="37">
        <v>3420110802</v>
      </c>
      <c r="B303" s="37" t="s">
        <v>221</v>
      </c>
      <c r="C303" s="38">
        <v>40766</v>
      </c>
      <c r="D303" s="39">
        <v>6.6</v>
      </c>
      <c r="F303" s="39">
        <f t="shared" si="12"/>
        <v>2.0116800000000001</v>
      </c>
      <c r="G303" s="39">
        <f t="shared" si="13"/>
        <v>49.927839506438005</v>
      </c>
      <c r="I303" s="46">
        <v>3.51</v>
      </c>
      <c r="K303" s="45">
        <f>(9.81*(LN(I303)))+30.6</f>
        <v>42.917593327656967</v>
      </c>
      <c r="N303" s="39">
        <v>22</v>
      </c>
      <c r="O303" s="39">
        <v>21.666666666666668</v>
      </c>
      <c r="P303" s="49" t="s">
        <v>1623</v>
      </c>
      <c r="Q303" s="36">
        <v>71</v>
      </c>
      <c r="R303" s="37">
        <f t="shared" si="14"/>
        <v>21.666666666666668</v>
      </c>
    </row>
    <row r="304" spans="1:18" x14ac:dyDescent="0.2">
      <c r="A304" s="37">
        <v>3420110803</v>
      </c>
      <c r="B304" s="37" t="s">
        <v>221</v>
      </c>
      <c r="C304" s="38">
        <v>40771</v>
      </c>
      <c r="D304" s="39">
        <v>7</v>
      </c>
      <c r="F304" s="39">
        <f t="shared" si="12"/>
        <v>2.1335999999999999</v>
      </c>
      <c r="G304" s="39">
        <f t="shared" si="13"/>
        <v>49.079947901107531</v>
      </c>
      <c r="K304" s="37"/>
      <c r="N304" s="39">
        <v>23</v>
      </c>
      <c r="O304" s="39">
        <v>25</v>
      </c>
      <c r="P304" s="49" t="s">
        <v>1624</v>
      </c>
      <c r="Q304" s="36">
        <v>77</v>
      </c>
      <c r="R304" s="37">
        <f t="shared" si="14"/>
        <v>25</v>
      </c>
    </row>
    <row r="305" spans="1:18" x14ac:dyDescent="0.2">
      <c r="A305" s="37">
        <v>3420110804</v>
      </c>
      <c r="B305" s="37" t="s">
        <v>221</v>
      </c>
      <c r="C305" s="38">
        <v>40781</v>
      </c>
      <c r="D305" s="39">
        <v>7</v>
      </c>
      <c r="F305" s="39">
        <f t="shared" si="12"/>
        <v>2.1335999999999999</v>
      </c>
      <c r="G305" s="39">
        <f t="shared" si="13"/>
        <v>49.079947901107531</v>
      </c>
      <c r="I305" s="46">
        <v>2</v>
      </c>
      <c r="K305" s="45">
        <f>(9.81*(LN(I305)))+30.6</f>
        <v>37.399773841293069</v>
      </c>
      <c r="N305" s="39">
        <v>21</v>
      </c>
      <c r="O305" s="39">
        <v>21.111111111111111</v>
      </c>
      <c r="P305" s="49" t="s">
        <v>1625</v>
      </c>
      <c r="Q305" s="36">
        <v>70</v>
      </c>
      <c r="R305" s="37">
        <f t="shared" si="14"/>
        <v>21.111111111111111</v>
      </c>
    </row>
    <row r="306" spans="1:18" x14ac:dyDescent="0.2">
      <c r="A306" s="37">
        <v>3420110901</v>
      </c>
      <c r="B306" s="37" t="s">
        <v>221</v>
      </c>
      <c r="C306" s="38">
        <v>40787</v>
      </c>
      <c r="D306" s="39">
        <v>7</v>
      </c>
      <c r="F306" s="39">
        <f t="shared" si="12"/>
        <v>2.1335999999999999</v>
      </c>
      <c r="G306" s="39">
        <f t="shared" si="13"/>
        <v>49.079947901107531</v>
      </c>
      <c r="N306" s="39">
        <v>23</v>
      </c>
      <c r="O306" s="39">
        <v>29.444444444444446</v>
      </c>
      <c r="P306" s="49" t="s">
        <v>1626</v>
      </c>
      <c r="Q306" s="36">
        <v>85</v>
      </c>
      <c r="R306" s="37">
        <f t="shared" si="14"/>
        <v>29.444444444444446</v>
      </c>
    </row>
    <row r="307" spans="1:18" x14ac:dyDescent="0.2">
      <c r="A307" s="37">
        <v>3420110902</v>
      </c>
      <c r="B307" s="37" t="s">
        <v>221</v>
      </c>
      <c r="C307" s="38">
        <v>40794</v>
      </c>
      <c r="D307" s="39">
        <v>9</v>
      </c>
      <c r="F307" s="39">
        <f t="shared" si="12"/>
        <v>2.7432000000000003</v>
      </c>
      <c r="G307" s="39">
        <f t="shared" si="13"/>
        <v>45.458506989579675</v>
      </c>
      <c r="I307" s="46">
        <v>2.09</v>
      </c>
      <c r="K307" s="45">
        <f>(9.81*(LN(I307)))+30.6</f>
        <v>37.831579487231622</v>
      </c>
      <c r="N307" s="39">
        <v>20</v>
      </c>
      <c r="O307" s="39">
        <v>21.111111111111111</v>
      </c>
      <c r="P307" s="49" t="s">
        <v>1627</v>
      </c>
      <c r="Q307" s="36">
        <v>70</v>
      </c>
      <c r="R307" s="37">
        <f t="shared" si="14"/>
        <v>21.111111111111111</v>
      </c>
    </row>
    <row r="308" spans="1:18" x14ac:dyDescent="0.2">
      <c r="A308" s="37">
        <v>3420110903</v>
      </c>
      <c r="B308" s="37" t="s">
        <v>221</v>
      </c>
      <c r="C308" s="38">
        <v>40800</v>
      </c>
      <c r="D308" s="39">
        <v>7</v>
      </c>
      <c r="E308" s="39">
        <f>AVERAGE(D294:D305)</f>
        <v>10.466666666666667</v>
      </c>
      <c r="F308" s="39">
        <f t="shared" si="12"/>
        <v>2.1335999999999999</v>
      </c>
      <c r="G308" s="39">
        <f t="shared" si="13"/>
        <v>49.079947901107531</v>
      </c>
      <c r="H308" s="39">
        <f>AVERAGE(G294:G305)</f>
        <v>43.965921868279871</v>
      </c>
      <c r="I308" s="46"/>
      <c r="J308" s="39">
        <f>AVERAGE(I294:I305)</f>
        <v>1.6649999999999998</v>
      </c>
      <c r="L308" s="39">
        <f>AVERAGE(K294:K305)</f>
        <v>33.478653083463705</v>
      </c>
      <c r="M308" s="45">
        <f>AVERAGE(L308,H308)</f>
        <v>38.722287475871788</v>
      </c>
      <c r="N308" s="39">
        <v>18</v>
      </c>
      <c r="O308" s="39">
        <v>12.222222222222223</v>
      </c>
      <c r="P308" s="49" t="s">
        <v>1628</v>
      </c>
      <c r="Q308" s="36">
        <v>54</v>
      </c>
      <c r="R308" s="37">
        <f t="shared" si="14"/>
        <v>12.222222222222223</v>
      </c>
    </row>
    <row r="309" spans="1:18" x14ac:dyDescent="0.2">
      <c r="A309" s="37">
        <v>3420120601</v>
      </c>
      <c r="B309" s="37" t="s">
        <v>221</v>
      </c>
      <c r="C309" s="38">
        <v>41063</v>
      </c>
      <c r="D309" s="39">
        <v>12</v>
      </c>
      <c r="F309" s="39">
        <f t="shared" si="12"/>
        <v>3.6576000000000004</v>
      </c>
      <c r="G309" s="39">
        <f t="shared" si="13"/>
        <v>41.313008325549511</v>
      </c>
      <c r="I309" s="45">
        <v>0.5</v>
      </c>
      <c r="K309" s="45">
        <f>(9.81*(LN(I309)))+30.6</f>
        <v>23.800226158706938</v>
      </c>
      <c r="N309" s="39">
        <v>15</v>
      </c>
      <c r="O309" s="39">
        <v>15</v>
      </c>
      <c r="P309" s="37" t="s">
        <v>1946</v>
      </c>
      <c r="Q309" s="37">
        <v>59</v>
      </c>
      <c r="R309" s="37">
        <f t="shared" si="14"/>
        <v>15</v>
      </c>
    </row>
    <row r="310" spans="1:18" ht="15" x14ac:dyDescent="0.25">
      <c r="A310" s="37">
        <v>3420120602</v>
      </c>
      <c r="B310" s="37" t="s">
        <v>221</v>
      </c>
      <c r="C310" s="92">
        <v>41070</v>
      </c>
      <c r="D310" s="93">
        <v>17</v>
      </c>
      <c r="F310" s="39">
        <f t="shared" si="12"/>
        <v>5.1816000000000004</v>
      </c>
      <c r="G310" s="39">
        <f t="shared" si="13"/>
        <v>36.293908861144516</v>
      </c>
      <c r="N310" s="39">
        <v>23</v>
      </c>
      <c r="O310" s="39">
        <v>26.666666666666668</v>
      </c>
      <c r="P310" s="36" t="s">
        <v>1947</v>
      </c>
      <c r="Q310" s="36">
        <v>80</v>
      </c>
      <c r="R310" s="36">
        <f t="shared" si="14"/>
        <v>26.666666666666668</v>
      </c>
    </row>
    <row r="311" spans="1:18" ht="15" x14ac:dyDescent="0.25">
      <c r="A311" s="37">
        <v>3420120603</v>
      </c>
      <c r="B311" s="37" t="s">
        <v>221</v>
      </c>
      <c r="C311" s="92">
        <v>41077</v>
      </c>
      <c r="D311" s="93">
        <v>15</v>
      </c>
      <c r="F311" s="39">
        <f t="shared" si="12"/>
        <v>4.5720000000000001</v>
      </c>
      <c r="G311" s="39">
        <f t="shared" si="13"/>
        <v>38.097509751111744</v>
      </c>
      <c r="I311" s="45">
        <v>0.71</v>
      </c>
      <c r="K311" s="45">
        <f>(9.81*(LN(I311)))+30.6</f>
        <v>27.240170069232128</v>
      </c>
      <c r="N311" s="39">
        <v>23</v>
      </c>
      <c r="O311" s="39">
        <v>22.777777777777779</v>
      </c>
      <c r="P311" s="36" t="s">
        <v>1948</v>
      </c>
      <c r="Q311" s="36">
        <v>73</v>
      </c>
      <c r="R311" s="36">
        <f t="shared" si="14"/>
        <v>22.777777777777779</v>
      </c>
    </row>
    <row r="312" spans="1:18" ht="15" x14ac:dyDescent="0.25">
      <c r="A312" s="37">
        <v>3420120604</v>
      </c>
      <c r="B312" s="37" t="s">
        <v>221</v>
      </c>
      <c r="C312" s="92">
        <v>41087</v>
      </c>
      <c r="D312" s="93">
        <v>14.5</v>
      </c>
      <c r="F312" s="39">
        <f t="shared" si="12"/>
        <v>4.4196</v>
      </c>
      <c r="G312" s="39">
        <f t="shared" si="13"/>
        <v>38.586031110758313</v>
      </c>
      <c r="N312" s="39">
        <v>24</v>
      </c>
      <c r="O312" s="39">
        <v>28.333333333333336</v>
      </c>
      <c r="P312" s="36" t="s">
        <v>1949</v>
      </c>
      <c r="Q312" s="36">
        <v>83</v>
      </c>
      <c r="R312" s="36">
        <f t="shared" si="14"/>
        <v>28.333333333333336</v>
      </c>
    </row>
    <row r="313" spans="1:18" ht="15" x14ac:dyDescent="0.25">
      <c r="A313" s="37">
        <v>3420120701</v>
      </c>
      <c r="B313" s="37" t="s">
        <v>221</v>
      </c>
      <c r="C313" s="92">
        <v>41091</v>
      </c>
      <c r="D313" s="93">
        <v>14</v>
      </c>
      <c r="F313" s="39">
        <f t="shared" si="12"/>
        <v>4.2671999999999999</v>
      </c>
      <c r="G313" s="39">
        <f t="shared" si="13"/>
        <v>39.091697029238723</v>
      </c>
      <c r="I313" s="45">
        <v>1.19</v>
      </c>
      <c r="K313" s="45">
        <f>(9.81*(LN(I313)))+30.6</f>
        <v>32.306481942880929</v>
      </c>
      <c r="N313" s="39">
        <v>25</v>
      </c>
      <c r="O313" s="39">
        <v>25</v>
      </c>
      <c r="P313" s="36" t="s">
        <v>1950</v>
      </c>
      <c r="Q313" s="36">
        <v>77</v>
      </c>
      <c r="R313" s="36">
        <f t="shared" si="14"/>
        <v>25</v>
      </c>
    </row>
    <row r="314" spans="1:18" ht="15" x14ac:dyDescent="0.25">
      <c r="A314" s="37">
        <v>3420120702</v>
      </c>
      <c r="B314" s="37" t="s">
        <v>221</v>
      </c>
      <c r="C314" s="92">
        <v>41098</v>
      </c>
      <c r="D314" s="93">
        <v>9.5</v>
      </c>
      <c r="F314" s="39">
        <f t="shared" si="12"/>
        <v>2.8956</v>
      </c>
      <c r="G314" s="39">
        <f t="shared" si="13"/>
        <v>44.679398331074999</v>
      </c>
      <c r="N314" s="39">
        <v>26</v>
      </c>
      <c r="O314" s="39">
        <v>26.666666666666668</v>
      </c>
      <c r="P314" s="36" t="s">
        <v>1957</v>
      </c>
      <c r="Q314" s="36">
        <v>80</v>
      </c>
      <c r="R314" s="36">
        <f t="shared" si="14"/>
        <v>26.666666666666668</v>
      </c>
    </row>
    <row r="315" spans="1:18" ht="15" x14ac:dyDescent="0.25">
      <c r="A315" s="37">
        <v>3420120703</v>
      </c>
      <c r="B315" s="37" t="s">
        <v>221</v>
      </c>
      <c r="C315" s="92">
        <v>41108</v>
      </c>
      <c r="D315" s="93">
        <v>7</v>
      </c>
      <c r="F315" s="39">
        <f t="shared" si="12"/>
        <v>2.1335999999999999</v>
      </c>
      <c r="G315" s="39">
        <f t="shared" si="13"/>
        <v>49.079947901107531</v>
      </c>
      <c r="I315" s="45">
        <v>2.93</v>
      </c>
      <c r="K315" s="45">
        <f>(9.81*(LN(I315)))+30.6</f>
        <v>41.145773769914257</v>
      </c>
      <c r="N315" s="39">
        <v>28</v>
      </c>
      <c r="O315" s="39">
        <v>26.111111111111111</v>
      </c>
      <c r="P315" s="36" t="s">
        <v>1951</v>
      </c>
      <c r="Q315" s="36">
        <v>79</v>
      </c>
      <c r="R315" s="36">
        <f t="shared" si="14"/>
        <v>26.111111111111111</v>
      </c>
    </row>
    <row r="316" spans="1:18" ht="15" x14ac:dyDescent="0.25">
      <c r="A316" s="37">
        <v>3420120704</v>
      </c>
      <c r="B316" s="37" t="s">
        <v>221</v>
      </c>
      <c r="C316" s="92">
        <v>41115</v>
      </c>
      <c r="D316" s="93">
        <v>7</v>
      </c>
      <c r="F316" s="39">
        <f t="shared" si="12"/>
        <v>2.1335999999999999</v>
      </c>
      <c r="G316" s="39">
        <f t="shared" si="13"/>
        <v>49.079947901107531</v>
      </c>
      <c r="N316" s="39">
        <v>26</v>
      </c>
      <c r="O316" s="39">
        <v>27.222222222222225</v>
      </c>
      <c r="P316" s="36" t="s">
        <v>1952</v>
      </c>
      <c r="Q316" s="36">
        <v>81</v>
      </c>
      <c r="R316" s="36">
        <f t="shared" si="14"/>
        <v>27.222222222222225</v>
      </c>
    </row>
    <row r="317" spans="1:18" ht="15" x14ac:dyDescent="0.25">
      <c r="A317" s="37">
        <v>3420120801</v>
      </c>
      <c r="B317" s="37" t="s">
        <v>221</v>
      </c>
      <c r="C317" s="92">
        <v>41124</v>
      </c>
      <c r="D317" s="93">
        <v>7</v>
      </c>
      <c r="F317" s="39">
        <f t="shared" si="12"/>
        <v>2.1335999999999999</v>
      </c>
      <c r="G317" s="39">
        <f t="shared" si="13"/>
        <v>49.079947901107531</v>
      </c>
      <c r="I317" s="45">
        <v>3.44</v>
      </c>
      <c r="K317" s="45">
        <f>(9.81*(LN(I317)))+30.6</f>
        <v>42.719975134289868</v>
      </c>
      <c r="N317" s="39">
        <v>25</v>
      </c>
      <c r="O317" s="39">
        <v>22.777777777777779</v>
      </c>
      <c r="P317" s="36" t="s">
        <v>1953</v>
      </c>
      <c r="Q317" s="36">
        <v>73</v>
      </c>
      <c r="R317" s="36">
        <f t="shared" si="14"/>
        <v>22.777777777777779</v>
      </c>
    </row>
    <row r="318" spans="1:18" x14ac:dyDescent="0.2">
      <c r="A318" s="37">
        <v>3420120802</v>
      </c>
      <c r="B318" s="37" t="s">
        <v>221</v>
      </c>
      <c r="C318" s="38">
        <v>41131</v>
      </c>
      <c r="D318" s="39">
        <v>6.5</v>
      </c>
      <c r="F318" s="39">
        <f t="shared" si="12"/>
        <v>1.9812000000000001</v>
      </c>
      <c r="G318" s="39">
        <f t="shared" si="13"/>
        <v>50.147843779842667</v>
      </c>
      <c r="N318" s="39">
        <v>21</v>
      </c>
      <c r="O318" s="39">
        <v>20.555555555555557</v>
      </c>
      <c r="P318" s="36" t="s">
        <v>1954</v>
      </c>
      <c r="Q318" s="36">
        <v>69</v>
      </c>
      <c r="R318" s="36">
        <f t="shared" si="14"/>
        <v>20.555555555555557</v>
      </c>
    </row>
    <row r="319" spans="1:18" x14ac:dyDescent="0.2">
      <c r="A319" s="37">
        <v>3420120803</v>
      </c>
      <c r="B319" s="37" t="s">
        <v>221</v>
      </c>
      <c r="C319" s="38">
        <v>41136</v>
      </c>
      <c r="D319" s="39">
        <v>7</v>
      </c>
      <c r="F319" s="39">
        <f t="shared" si="12"/>
        <v>2.1335999999999999</v>
      </c>
      <c r="G319" s="39">
        <f t="shared" si="13"/>
        <v>49.079947901107531</v>
      </c>
      <c r="I319" s="45">
        <v>2.54</v>
      </c>
      <c r="K319" s="45">
        <f>(9.81*(LN(I319)))+30.6</f>
        <v>39.744529634908673</v>
      </c>
      <c r="N319" s="39">
        <v>23</v>
      </c>
      <c r="O319" s="39">
        <v>23.333333333333336</v>
      </c>
      <c r="P319" s="36" t="s">
        <v>1955</v>
      </c>
      <c r="Q319" s="36">
        <v>74</v>
      </c>
      <c r="R319" s="36">
        <f t="shared" si="14"/>
        <v>23.333333333333336</v>
      </c>
    </row>
    <row r="320" spans="1:18" x14ac:dyDescent="0.2">
      <c r="A320" s="37">
        <v>3420120804</v>
      </c>
      <c r="B320" s="37" t="s">
        <v>221</v>
      </c>
      <c r="C320" s="38">
        <v>41144</v>
      </c>
      <c r="D320" s="39">
        <v>7</v>
      </c>
      <c r="F320" s="39">
        <f t="shared" si="12"/>
        <v>2.1335999999999999</v>
      </c>
      <c r="G320" s="39">
        <f t="shared" si="13"/>
        <v>49.079947901107531</v>
      </c>
      <c r="N320" s="39">
        <v>22</v>
      </c>
      <c r="O320" s="39">
        <v>27.777777777777779</v>
      </c>
      <c r="P320" s="36" t="s">
        <v>1956</v>
      </c>
      <c r="Q320" s="36">
        <v>82</v>
      </c>
      <c r="R320" s="36">
        <f t="shared" si="14"/>
        <v>27.777777777777779</v>
      </c>
    </row>
    <row r="321" spans="1:20" x14ac:dyDescent="0.2">
      <c r="A321" s="37">
        <v>3420120805</v>
      </c>
      <c r="B321" s="37" t="s">
        <v>221</v>
      </c>
      <c r="C321" s="38">
        <v>41152</v>
      </c>
      <c r="D321" s="39">
        <v>8</v>
      </c>
      <c r="F321" s="39">
        <f t="shared" si="12"/>
        <v>2.4384000000000001</v>
      </c>
      <c r="G321" s="39">
        <f t="shared" si="13"/>
        <v>47.155760533388161</v>
      </c>
      <c r="I321" s="45">
        <v>1.8</v>
      </c>
      <c r="K321" s="45">
        <f>(9.81*(LN(I321)))+30.6</f>
        <v>36.366187182689792</v>
      </c>
      <c r="N321" s="39">
        <v>23</v>
      </c>
      <c r="O321" s="39">
        <v>23.888888888888889</v>
      </c>
      <c r="P321" s="36" t="s">
        <v>1958</v>
      </c>
      <c r="Q321" s="36">
        <v>75</v>
      </c>
      <c r="R321" s="36">
        <f t="shared" si="14"/>
        <v>23.888888888888889</v>
      </c>
    </row>
    <row r="322" spans="1:20" x14ac:dyDescent="0.2">
      <c r="A322" s="37">
        <v>3420120901</v>
      </c>
      <c r="B322" s="37" t="s">
        <v>221</v>
      </c>
      <c r="C322" s="38">
        <v>41162</v>
      </c>
      <c r="D322" s="39">
        <v>9.5</v>
      </c>
      <c r="F322" s="39">
        <f t="shared" si="12"/>
        <v>2.8956</v>
      </c>
      <c r="G322" s="39">
        <f t="shared" si="13"/>
        <v>44.679398331074999</v>
      </c>
      <c r="N322" s="39">
        <v>21</v>
      </c>
      <c r="O322" s="39">
        <v>20</v>
      </c>
      <c r="P322" s="36" t="s">
        <v>1959</v>
      </c>
      <c r="Q322" s="36">
        <v>68</v>
      </c>
      <c r="R322" s="36">
        <f t="shared" si="14"/>
        <v>20</v>
      </c>
    </row>
    <row r="323" spans="1:20" x14ac:dyDescent="0.2">
      <c r="A323" s="37">
        <v>3420120902</v>
      </c>
      <c r="B323" s="37" t="s">
        <v>221</v>
      </c>
      <c r="C323" s="38">
        <v>41171</v>
      </c>
      <c r="D323" s="39">
        <v>9</v>
      </c>
      <c r="F323" s="39">
        <f t="shared" si="12"/>
        <v>2.7432000000000003</v>
      </c>
      <c r="G323" s="39">
        <f t="shared" si="13"/>
        <v>45.458506989579675</v>
      </c>
      <c r="I323" s="45">
        <v>1.06</v>
      </c>
      <c r="K323" s="45">
        <f>(9.81*(LN(I323)))+30.6</f>
        <v>31.171617988696205</v>
      </c>
      <c r="N323" s="39">
        <v>18</v>
      </c>
      <c r="O323" s="39">
        <v>11.111111111111111</v>
      </c>
      <c r="P323" s="36" t="s">
        <v>1960</v>
      </c>
      <c r="Q323" s="36">
        <v>52</v>
      </c>
      <c r="R323" s="36">
        <f t="shared" si="14"/>
        <v>11.111111111111111</v>
      </c>
    </row>
    <row r="324" spans="1:20" x14ac:dyDescent="0.2">
      <c r="A324" s="37">
        <v>3420120904</v>
      </c>
      <c r="B324" s="37" t="s">
        <v>221</v>
      </c>
      <c r="C324" s="38">
        <v>41177</v>
      </c>
      <c r="D324" s="39">
        <v>10</v>
      </c>
      <c r="E324" s="39">
        <f>AVERAGE(D309:D321)</f>
        <v>10.115384615384615</v>
      </c>
      <c r="F324" s="39">
        <f t="shared" si="12"/>
        <v>3.048</v>
      </c>
      <c r="G324" s="39">
        <f t="shared" si="13"/>
        <v>43.940261958950401</v>
      </c>
      <c r="H324" s="39">
        <f>AVERAGE(G309:G321)</f>
        <v>44.674222863665101</v>
      </c>
      <c r="J324" s="39">
        <f>AVERAGE(I309:I321)</f>
        <v>1.8728571428571428</v>
      </c>
      <c r="L324" s="39">
        <f>AVERAGE(K309:K321)</f>
        <v>34.760477698946083</v>
      </c>
      <c r="M324" s="45">
        <f>AVERAGE(L324,H324)</f>
        <v>39.717350281305592</v>
      </c>
      <c r="N324" s="39">
        <v>14</v>
      </c>
      <c r="O324" s="39">
        <v>13.333333333333334</v>
      </c>
      <c r="P324" s="36" t="s">
        <v>1961</v>
      </c>
      <c r="Q324" s="36">
        <v>56</v>
      </c>
      <c r="R324" s="36">
        <f t="shared" si="14"/>
        <v>13.333333333333334</v>
      </c>
    </row>
    <row r="325" spans="1:20" s="40" customFormat="1" x14ac:dyDescent="0.2">
      <c r="A325" s="336">
        <v>3420130705</v>
      </c>
      <c r="B325" s="336" t="s">
        <v>2046</v>
      </c>
      <c r="C325" s="41">
        <v>41466</v>
      </c>
      <c r="D325" s="42">
        <v>13.33</v>
      </c>
      <c r="E325" s="42"/>
      <c r="F325" s="42">
        <f t="shared" si="12"/>
        <v>4.0629840000000002</v>
      </c>
      <c r="G325" s="42">
        <f t="shared" si="13"/>
        <v>39.798366245307804</v>
      </c>
      <c r="H325" s="42"/>
      <c r="I325" s="44">
        <v>0.94</v>
      </c>
      <c r="J325" s="42"/>
      <c r="K325" s="44"/>
      <c r="L325" s="44"/>
      <c r="M325" s="44"/>
      <c r="N325" s="42">
        <v>23.5</v>
      </c>
      <c r="O325" s="42">
        <v>25</v>
      </c>
      <c r="P325" s="336" t="s">
        <v>2047</v>
      </c>
      <c r="R325" s="336"/>
    </row>
    <row r="326" spans="1:20" x14ac:dyDescent="0.2">
      <c r="A326" s="113">
        <f>IF(MONTH(C326)=MONTH(C325),(A325+1),(34*100000000+(YEAR(C326)*10000)+(MONTH(C326)*100)+1))</f>
        <v>3420130601</v>
      </c>
      <c r="B326" s="37" t="s">
        <v>221</v>
      </c>
      <c r="C326" s="38">
        <v>41431</v>
      </c>
      <c r="D326" s="39">
        <v>15</v>
      </c>
      <c r="F326" s="39">
        <f t="shared" si="12"/>
        <v>4.5720000000000001</v>
      </c>
      <c r="G326" s="39">
        <f t="shared" si="13"/>
        <v>38.097509751111744</v>
      </c>
      <c r="I326" s="45">
        <v>0.52</v>
      </c>
      <c r="K326" s="45">
        <f>(9.81*(LN(I326)))+30.6</f>
        <v>24.184981354740628</v>
      </c>
      <c r="N326" s="39">
        <v>15</v>
      </c>
      <c r="O326" s="39">
        <v>15.555555555555557</v>
      </c>
      <c r="P326" s="48" t="s">
        <v>2196</v>
      </c>
      <c r="S326" s="37">
        <v>60</v>
      </c>
      <c r="T326" s="36">
        <f t="shared" si="14"/>
        <v>15.555555555555557</v>
      </c>
    </row>
    <row r="327" spans="1:20" x14ac:dyDescent="0.2">
      <c r="A327" s="113">
        <f t="shared" ref="A327:A340" si="15">IF(MONTH(C327)=MONTH(C326),(A326+1),(34*100000000+(YEAR(C327)*10000)+(MONTH(C327)*100)+1))</f>
        <v>3420130602</v>
      </c>
      <c r="B327" s="37" t="s">
        <v>221</v>
      </c>
      <c r="C327" s="38">
        <v>41438</v>
      </c>
      <c r="D327" s="39">
        <v>15.5</v>
      </c>
      <c r="F327" s="39">
        <f t="shared" si="12"/>
        <v>4.7244000000000002</v>
      </c>
      <c r="G327" s="39">
        <f t="shared" si="13"/>
        <v>37.625008404232446</v>
      </c>
      <c r="N327" s="39">
        <v>20</v>
      </c>
      <c r="O327" s="39">
        <v>18.333333333333336</v>
      </c>
      <c r="P327" s="48" t="s">
        <v>2197</v>
      </c>
      <c r="S327" s="37">
        <v>65</v>
      </c>
      <c r="T327" s="36">
        <f t="shared" si="14"/>
        <v>18.333333333333336</v>
      </c>
    </row>
    <row r="328" spans="1:20" x14ac:dyDescent="0.2">
      <c r="A328" s="113">
        <f t="shared" si="15"/>
        <v>3420130603</v>
      </c>
      <c r="B328" s="37" t="s">
        <v>221</v>
      </c>
      <c r="C328" s="38">
        <v>41445</v>
      </c>
      <c r="D328" s="39">
        <v>17</v>
      </c>
      <c r="F328" s="39">
        <f t="shared" si="12"/>
        <v>5.1816000000000004</v>
      </c>
      <c r="G328" s="39">
        <f t="shared" si="13"/>
        <v>36.293908861144516</v>
      </c>
      <c r="I328" s="45">
        <v>0.5</v>
      </c>
      <c r="K328" s="45">
        <f>(9.81*(LN(I328)))+30.6</f>
        <v>23.800226158706938</v>
      </c>
      <c r="N328" s="39">
        <v>20</v>
      </c>
      <c r="O328" s="39">
        <v>22.222222222222221</v>
      </c>
      <c r="P328" s="48" t="s">
        <v>2198</v>
      </c>
      <c r="S328" s="37">
        <v>72</v>
      </c>
      <c r="T328" s="36">
        <f t="shared" ref="T328:T340" si="16">(S328-32)*(5/9)</f>
        <v>22.222222222222221</v>
      </c>
    </row>
    <row r="329" spans="1:20" x14ac:dyDescent="0.2">
      <c r="A329" s="113">
        <f t="shared" si="15"/>
        <v>3420130604</v>
      </c>
      <c r="B329" s="37" t="s">
        <v>221</v>
      </c>
      <c r="C329" s="38">
        <v>41454</v>
      </c>
      <c r="D329" s="39">
        <v>17.5</v>
      </c>
      <c r="F329" s="39">
        <f t="shared" si="12"/>
        <v>5.3340000000000005</v>
      </c>
      <c r="G329" s="39">
        <f t="shared" si="13"/>
        <v>35.876198454800956</v>
      </c>
      <c r="N329" s="39">
        <v>23</v>
      </c>
      <c r="O329" s="39">
        <v>18.888888888888889</v>
      </c>
      <c r="P329" s="48" t="s">
        <v>2199</v>
      </c>
      <c r="S329" s="36">
        <v>66</v>
      </c>
      <c r="T329" s="36">
        <f t="shared" si="16"/>
        <v>18.888888888888889</v>
      </c>
    </row>
    <row r="330" spans="1:20" x14ac:dyDescent="0.2">
      <c r="A330" s="113">
        <f t="shared" si="15"/>
        <v>3420130701</v>
      </c>
      <c r="B330" s="37" t="s">
        <v>221</v>
      </c>
      <c r="C330" s="38">
        <v>41461</v>
      </c>
      <c r="D330" s="39">
        <v>18</v>
      </c>
      <c r="F330" s="39">
        <f t="shared" si="12"/>
        <v>5.4864000000000006</v>
      </c>
      <c r="G330" s="39">
        <f t="shared" si="13"/>
        <v>35.470256117710861</v>
      </c>
      <c r="I330" s="45">
        <v>1.1100000000000001</v>
      </c>
      <c r="K330" s="45">
        <f>(9.81*(LN(I330)))+30.6</f>
        <v>31.623771750330825</v>
      </c>
      <c r="N330" s="39">
        <v>23</v>
      </c>
      <c r="O330" s="39">
        <v>23.888888888888889</v>
      </c>
      <c r="P330" s="48" t="s">
        <v>2200</v>
      </c>
      <c r="S330" s="36">
        <v>75</v>
      </c>
      <c r="T330" s="36">
        <f t="shared" si="16"/>
        <v>23.888888888888889</v>
      </c>
    </row>
    <row r="331" spans="1:20" x14ac:dyDescent="0.2">
      <c r="A331" s="113">
        <f t="shared" si="15"/>
        <v>3420130702</v>
      </c>
      <c r="B331" s="37" t="s">
        <v>221</v>
      </c>
      <c r="C331" s="38">
        <v>41466</v>
      </c>
      <c r="D331" s="39">
        <v>13</v>
      </c>
      <c r="F331" s="39">
        <f t="shared" si="12"/>
        <v>3.9624000000000001</v>
      </c>
      <c r="G331" s="39">
        <f t="shared" si="13"/>
        <v>40.159592907973853</v>
      </c>
      <c r="I331" s="45">
        <v>1.83</v>
      </c>
      <c r="K331" s="45">
        <f>(9.81*(LN(I331)))+30.6</f>
        <v>36.528339634831163</v>
      </c>
      <c r="N331" s="39">
        <v>23</v>
      </c>
      <c r="O331" s="39">
        <v>22.222222222222221</v>
      </c>
      <c r="P331" s="48" t="s">
        <v>2201</v>
      </c>
      <c r="S331" s="36">
        <v>72</v>
      </c>
      <c r="T331" s="36">
        <f t="shared" si="16"/>
        <v>22.222222222222221</v>
      </c>
    </row>
    <row r="332" spans="1:20" x14ac:dyDescent="0.2">
      <c r="A332" s="113">
        <f t="shared" si="15"/>
        <v>3420130703</v>
      </c>
      <c r="B332" s="37" t="s">
        <v>221</v>
      </c>
      <c r="C332" s="38">
        <v>41475</v>
      </c>
      <c r="D332" s="39">
        <v>9</v>
      </c>
      <c r="F332" s="39">
        <f t="shared" si="12"/>
        <v>2.7432000000000003</v>
      </c>
      <c r="G332" s="39">
        <f t="shared" si="13"/>
        <v>45.458506989579675</v>
      </c>
      <c r="N332" s="39">
        <v>25</v>
      </c>
      <c r="O332" s="39">
        <v>21.111111111111111</v>
      </c>
      <c r="P332" s="48" t="s">
        <v>2202</v>
      </c>
      <c r="S332" s="36">
        <v>70</v>
      </c>
      <c r="T332" s="36">
        <f t="shared" si="16"/>
        <v>21.111111111111111</v>
      </c>
    </row>
    <row r="333" spans="1:20" x14ac:dyDescent="0.2">
      <c r="A333" s="113">
        <f t="shared" si="15"/>
        <v>3420130704</v>
      </c>
      <c r="B333" s="37" t="s">
        <v>221</v>
      </c>
      <c r="C333" s="38">
        <v>41480</v>
      </c>
      <c r="D333" s="39">
        <v>9</v>
      </c>
      <c r="F333" s="39">
        <f t="shared" si="12"/>
        <v>2.7432000000000003</v>
      </c>
      <c r="G333" s="39">
        <f t="shared" si="13"/>
        <v>45.458506989579675</v>
      </c>
      <c r="I333" s="45">
        <v>2.92</v>
      </c>
      <c r="K333" s="45">
        <f>(9.81*(LN(I333)))+30.6</f>
        <v>41.11223527570867</v>
      </c>
      <c r="N333" s="39">
        <v>23</v>
      </c>
      <c r="O333" s="39">
        <v>20</v>
      </c>
      <c r="P333" s="48" t="s">
        <v>2203</v>
      </c>
      <c r="S333" s="36">
        <v>68</v>
      </c>
      <c r="T333" s="36">
        <f t="shared" si="16"/>
        <v>20</v>
      </c>
    </row>
    <row r="334" spans="1:20" x14ac:dyDescent="0.2">
      <c r="A334" s="113">
        <f t="shared" si="15"/>
        <v>3420130705</v>
      </c>
      <c r="B334" s="37" t="s">
        <v>221</v>
      </c>
      <c r="C334" s="38">
        <v>41485</v>
      </c>
      <c r="D334" s="39">
        <v>11</v>
      </c>
      <c r="F334" s="39">
        <f t="shared" si="12"/>
        <v>3.3528000000000002</v>
      </c>
      <c r="G334" s="39">
        <f t="shared" si="13"/>
        <v>42.566842267970074</v>
      </c>
      <c r="N334" s="39">
        <v>20</v>
      </c>
      <c r="O334" s="39">
        <v>20.555555555555557</v>
      </c>
      <c r="P334" s="48" t="s">
        <v>2204</v>
      </c>
      <c r="S334" s="36">
        <v>69</v>
      </c>
      <c r="T334" s="36">
        <f t="shared" si="16"/>
        <v>20.555555555555557</v>
      </c>
    </row>
    <row r="335" spans="1:20" x14ac:dyDescent="0.2">
      <c r="A335" s="113">
        <f t="shared" si="15"/>
        <v>3420130801</v>
      </c>
      <c r="B335" s="37" t="s">
        <v>221</v>
      </c>
      <c r="C335" s="38">
        <v>41494</v>
      </c>
      <c r="D335" s="39">
        <v>10</v>
      </c>
      <c r="F335" s="39">
        <f t="shared" si="12"/>
        <v>3.048</v>
      </c>
      <c r="G335" s="39">
        <f t="shared" si="13"/>
        <v>43.940261958950401</v>
      </c>
      <c r="I335" s="45">
        <v>1.86</v>
      </c>
      <c r="K335" s="45">
        <f>(9.81*(LN(I335)))+30.6</f>
        <v>36.687855344583333</v>
      </c>
      <c r="N335" s="39">
        <v>20</v>
      </c>
      <c r="O335" s="39">
        <v>21.111111111111111</v>
      </c>
      <c r="P335" s="49" t="s">
        <v>2205</v>
      </c>
      <c r="S335" s="36">
        <v>70</v>
      </c>
      <c r="T335" s="36">
        <f t="shared" si="16"/>
        <v>21.111111111111111</v>
      </c>
    </row>
    <row r="336" spans="1:20" x14ac:dyDescent="0.2">
      <c r="A336" s="113">
        <f t="shared" si="15"/>
        <v>3420130802</v>
      </c>
      <c r="B336" s="37" t="s">
        <v>221</v>
      </c>
      <c r="C336" s="38">
        <v>41501</v>
      </c>
      <c r="D336" s="39">
        <v>9.5</v>
      </c>
      <c r="F336" s="39">
        <f t="shared" si="12"/>
        <v>2.8956</v>
      </c>
      <c r="G336" s="39">
        <f t="shared" si="13"/>
        <v>44.679398331074999</v>
      </c>
      <c r="N336" s="39">
        <v>19</v>
      </c>
      <c r="O336" s="39">
        <v>18.888888888888889</v>
      </c>
      <c r="P336" s="49" t="s">
        <v>2206</v>
      </c>
      <c r="S336" s="36">
        <v>66</v>
      </c>
      <c r="T336" s="36">
        <f t="shared" si="16"/>
        <v>18.888888888888889</v>
      </c>
    </row>
    <row r="337" spans="1:20" x14ac:dyDescent="0.2">
      <c r="A337" s="113">
        <f t="shared" si="15"/>
        <v>3420130803</v>
      </c>
      <c r="B337" s="37" t="s">
        <v>221</v>
      </c>
      <c r="C337" s="38">
        <v>41508</v>
      </c>
      <c r="D337" s="39">
        <v>9</v>
      </c>
      <c r="F337" s="39">
        <f t="shared" si="12"/>
        <v>2.7432000000000003</v>
      </c>
      <c r="G337" s="39">
        <f t="shared" si="13"/>
        <v>45.458506989579675</v>
      </c>
      <c r="I337" s="45">
        <v>2.0099999999999998</v>
      </c>
      <c r="K337" s="45">
        <f>(9.81*(LN(I337)))+30.6</f>
        <v>37.448701623516357</v>
      </c>
      <c r="N337" s="39">
        <v>23</v>
      </c>
      <c r="O337" s="39">
        <v>23.333333333333336</v>
      </c>
      <c r="P337" s="49" t="s">
        <v>2207</v>
      </c>
      <c r="S337" s="36">
        <v>74</v>
      </c>
      <c r="T337" s="36">
        <f t="shared" si="16"/>
        <v>23.333333333333336</v>
      </c>
    </row>
    <row r="338" spans="1:20" x14ac:dyDescent="0.2">
      <c r="A338" s="113">
        <f t="shared" si="15"/>
        <v>3420130804</v>
      </c>
      <c r="B338" s="37" t="s">
        <v>221</v>
      </c>
      <c r="C338" s="38">
        <v>41515</v>
      </c>
      <c r="D338" s="39">
        <v>10</v>
      </c>
      <c r="F338" s="39">
        <f t="shared" si="12"/>
        <v>3.048</v>
      </c>
      <c r="G338" s="39">
        <f t="shared" si="13"/>
        <v>43.940261958950401</v>
      </c>
      <c r="N338" s="39">
        <v>24</v>
      </c>
      <c r="O338" s="39">
        <v>23.333333333333336</v>
      </c>
      <c r="P338" s="49" t="s">
        <v>2208</v>
      </c>
      <c r="S338" s="36">
        <v>74</v>
      </c>
      <c r="T338" s="36">
        <f t="shared" si="16"/>
        <v>23.333333333333336</v>
      </c>
    </row>
    <row r="339" spans="1:20" x14ac:dyDescent="0.2">
      <c r="A339" s="113">
        <f t="shared" si="15"/>
        <v>3420130901</v>
      </c>
      <c r="B339" s="37" t="s">
        <v>221</v>
      </c>
      <c r="C339" s="38">
        <v>41523</v>
      </c>
      <c r="D339" s="39">
        <v>10.5</v>
      </c>
      <c r="F339" s="39">
        <f t="shared" si="12"/>
        <v>3.2004000000000001</v>
      </c>
      <c r="G339" s="39">
        <f t="shared" si="13"/>
        <v>43.237195693268887</v>
      </c>
      <c r="N339" s="39">
        <v>19</v>
      </c>
      <c r="O339" s="39">
        <v>18.333333333333336</v>
      </c>
      <c r="P339" s="49" t="s">
        <v>2209</v>
      </c>
      <c r="Q339" s="88" t="s">
        <v>2195</v>
      </c>
      <c r="S339" s="36">
        <v>65</v>
      </c>
      <c r="T339" s="36">
        <f t="shared" si="16"/>
        <v>18.333333333333336</v>
      </c>
    </row>
    <row r="340" spans="1:20" x14ac:dyDescent="0.2">
      <c r="A340" s="113">
        <f t="shared" si="15"/>
        <v>3420130902</v>
      </c>
      <c r="B340" s="37" t="s">
        <v>221</v>
      </c>
      <c r="C340" s="38">
        <v>41539</v>
      </c>
      <c r="D340" s="39">
        <v>10</v>
      </c>
      <c r="E340" s="39">
        <f>AVERAGE(D326:D338)</f>
        <v>12.576923076923077</v>
      </c>
      <c r="F340" s="39">
        <f t="shared" si="12"/>
        <v>3.048</v>
      </c>
      <c r="G340" s="39">
        <f t="shared" si="13"/>
        <v>43.940261958950401</v>
      </c>
      <c r="H340" s="39">
        <f>AVERAGE(G326:G338)</f>
        <v>41.155750767896862</v>
      </c>
      <c r="J340" s="39">
        <f>AVERAGE(I326:I338)</f>
        <v>1.5357142857142858</v>
      </c>
      <c r="L340" s="39">
        <f>AVERAGE(K326:K340)</f>
        <v>33.055158734631128</v>
      </c>
      <c r="M340" s="45">
        <f>AVERAGE(L340,H340)</f>
        <v>37.105454751263991</v>
      </c>
      <c r="N340" s="39">
        <v>16</v>
      </c>
      <c r="O340" s="39">
        <v>10</v>
      </c>
      <c r="P340" s="49" t="s">
        <v>2210</v>
      </c>
      <c r="Q340" s="88" t="s">
        <v>2195</v>
      </c>
      <c r="S340" s="36">
        <v>50</v>
      </c>
      <c r="T340" s="36">
        <f t="shared" si="16"/>
        <v>10</v>
      </c>
    </row>
    <row r="341" spans="1:20" x14ac:dyDescent="0.2">
      <c r="A341" s="37">
        <v>3420140501</v>
      </c>
      <c r="B341" s="37" t="s">
        <v>221</v>
      </c>
      <c r="C341" s="38">
        <v>41790</v>
      </c>
      <c r="D341" s="39">
        <v>16</v>
      </c>
      <c r="F341" s="39">
        <f t="shared" si="12"/>
        <v>4.8768000000000002</v>
      </c>
      <c r="G341" s="39">
        <f t="shared" si="13"/>
        <v>37.167509661519347</v>
      </c>
      <c r="M341" s="39"/>
      <c r="N341" s="39">
        <v>20</v>
      </c>
      <c r="O341" s="39">
        <v>23.333333333333332</v>
      </c>
      <c r="P341" s="49" t="s">
        <v>2533</v>
      </c>
    </row>
    <row r="342" spans="1:20" x14ac:dyDescent="0.2">
      <c r="A342" s="37">
        <v>3420140601</v>
      </c>
      <c r="B342" s="37" t="s">
        <v>221</v>
      </c>
      <c r="C342" s="38">
        <v>41795</v>
      </c>
      <c r="D342" s="39">
        <v>13</v>
      </c>
      <c r="F342" s="39">
        <f t="shared" si="12"/>
        <v>3.9624000000000001</v>
      </c>
      <c r="G342" s="39">
        <f t="shared" si="13"/>
        <v>40.159592907973853</v>
      </c>
      <c r="M342" s="39"/>
      <c r="N342" s="39">
        <v>19</v>
      </c>
      <c r="O342" s="39">
        <v>18.333333333333332</v>
      </c>
      <c r="P342" s="49" t="s">
        <v>2534</v>
      </c>
    </row>
    <row r="343" spans="1:20" x14ac:dyDescent="0.2">
      <c r="A343" s="37">
        <v>3420140602</v>
      </c>
      <c r="B343" s="37" t="s">
        <v>221</v>
      </c>
      <c r="C343" s="38">
        <v>41806</v>
      </c>
      <c r="D343" s="39">
        <v>16</v>
      </c>
      <c r="F343" s="39">
        <f t="shared" si="12"/>
        <v>4.8768000000000002</v>
      </c>
      <c r="G343" s="39">
        <f t="shared" si="13"/>
        <v>37.167509661519347</v>
      </c>
      <c r="M343" s="39"/>
      <c r="N343" s="39">
        <v>19</v>
      </c>
      <c r="O343" s="39">
        <v>23.888888888888889</v>
      </c>
      <c r="P343" s="49" t="s">
        <v>2535</v>
      </c>
    </row>
    <row r="344" spans="1:20" x14ac:dyDescent="0.2">
      <c r="A344" s="37">
        <v>3420140603</v>
      </c>
      <c r="B344" s="37" t="s">
        <v>221</v>
      </c>
      <c r="C344" s="38">
        <v>41811</v>
      </c>
      <c r="D344" s="39">
        <v>15.5</v>
      </c>
      <c r="F344" s="39">
        <f t="shared" si="12"/>
        <v>4.7244000000000002</v>
      </c>
      <c r="G344" s="39">
        <f t="shared" si="13"/>
        <v>37.625008404232446</v>
      </c>
      <c r="M344" s="39"/>
      <c r="N344" s="39">
        <v>18</v>
      </c>
      <c r="O344" s="39">
        <v>24.444444444444443</v>
      </c>
      <c r="P344" s="49" t="s">
        <v>2536</v>
      </c>
    </row>
    <row r="345" spans="1:20" x14ac:dyDescent="0.2">
      <c r="A345" s="37">
        <v>3420140604</v>
      </c>
      <c r="B345" s="37" t="s">
        <v>221</v>
      </c>
      <c r="C345" s="38">
        <v>41816</v>
      </c>
      <c r="D345" s="39">
        <v>18</v>
      </c>
      <c r="F345" s="39">
        <f t="shared" si="12"/>
        <v>5.4864000000000006</v>
      </c>
      <c r="G345" s="39">
        <f t="shared" si="13"/>
        <v>35.470256117710861</v>
      </c>
      <c r="M345" s="39"/>
      <c r="N345" s="39">
        <v>20</v>
      </c>
      <c r="O345" s="39">
        <v>23.333333333333332</v>
      </c>
      <c r="P345" s="49" t="s">
        <v>2537</v>
      </c>
    </row>
    <row r="346" spans="1:20" x14ac:dyDescent="0.2">
      <c r="A346" s="37">
        <v>3420140701</v>
      </c>
      <c r="B346" s="37" t="s">
        <v>221</v>
      </c>
      <c r="C346" s="38">
        <v>41823</v>
      </c>
      <c r="D346" s="39">
        <v>10</v>
      </c>
      <c r="F346" s="39">
        <f t="shared" si="12"/>
        <v>3.048</v>
      </c>
      <c r="G346" s="39">
        <f t="shared" si="13"/>
        <v>43.940261958950401</v>
      </c>
      <c r="M346" s="39"/>
      <c r="N346" s="39">
        <v>20</v>
      </c>
      <c r="O346" s="39">
        <v>17.222222222222221</v>
      </c>
      <c r="P346" s="49" t="s">
        <v>2538</v>
      </c>
    </row>
    <row r="347" spans="1:20" x14ac:dyDescent="0.2">
      <c r="A347" s="37">
        <v>3420140702</v>
      </c>
      <c r="B347" s="37" t="s">
        <v>221</v>
      </c>
      <c r="C347" s="38">
        <v>41830</v>
      </c>
      <c r="D347" s="39">
        <v>9</v>
      </c>
      <c r="F347" s="39">
        <f t="shared" si="12"/>
        <v>2.7432000000000003</v>
      </c>
      <c r="G347" s="39">
        <f t="shared" si="13"/>
        <v>45.458506989579675</v>
      </c>
      <c r="M347" s="39"/>
      <c r="N347" s="39">
        <v>18</v>
      </c>
      <c r="O347" s="39">
        <v>21.111111111111111</v>
      </c>
      <c r="P347" s="49" t="s">
        <v>2539</v>
      </c>
    </row>
    <row r="348" spans="1:20" x14ac:dyDescent="0.2">
      <c r="A348" s="37">
        <v>3420140703</v>
      </c>
      <c r="B348" s="37" t="s">
        <v>221</v>
      </c>
      <c r="C348" s="38">
        <v>41837</v>
      </c>
      <c r="D348" s="39">
        <v>11</v>
      </c>
      <c r="F348" s="39">
        <f t="shared" si="12"/>
        <v>3.3528000000000002</v>
      </c>
      <c r="G348" s="39">
        <f t="shared" si="13"/>
        <v>42.566842267970074</v>
      </c>
      <c r="M348" s="39"/>
      <c r="N348" s="39">
        <v>18.5</v>
      </c>
      <c r="O348" s="39">
        <v>17.222222222222221</v>
      </c>
      <c r="P348" s="49" t="s">
        <v>2540</v>
      </c>
    </row>
    <row r="349" spans="1:20" x14ac:dyDescent="0.2">
      <c r="A349" s="37">
        <v>3420140704</v>
      </c>
      <c r="B349" s="37" t="s">
        <v>221</v>
      </c>
      <c r="C349" s="38">
        <v>41844</v>
      </c>
      <c r="D349" s="39">
        <v>11.5</v>
      </c>
      <c r="F349" s="39">
        <f t="shared" si="12"/>
        <v>3.5052000000000003</v>
      </c>
      <c r="G349" s="39">
        <f t="shared" si="13"/>
        <v>41.926292369324358</v>
      </c>
      <c r="M349" s="39"/>
      <c r="N349" s="39">
        <v>20</v>
      </c>
      <c r="O349" s="39">
        <v>20</v>
      </c>
      <c r="P349" s="49" t="s">
        <v>2541</v>
      </c>
    </row>
    <row r="350" spans="1:20" x14ac:dyDescent="0.2">
      <c r="A350" s="37">
        <v>3420140801</v>
      </c>
      <c r="B350" s="37" t="s">
        <v>221</v>
      </c>
      <c r="C350" s="38">
        <v>41852</v>
      </c>
      <c r="D350" s="39">
        <v>12.5</v>
      </c>
      <c r="F350" s="39">
        <f t="shared" si="12"/>
        <v>3.81</v>
      </c>
      <c r="G350" s="39">
        <f t="shared" si="13"/>
        <v>40.724763384512634</v>
      </c>
      <c r="M350" s="39"/>
      <c r="N350" s="39">
        <v>21</v>
      </c>
      <c r="O350" s="39">
        <v>21.111111111111111</v>
      </c>
      <c r="P350" s="49" t="s">
        <v>403</v>
      </c>
    </row>
    <row r="351" spans="1:20" x14ac:dyDescent="0.2">
      <c r="A351" s="37">
        <v>3420140802</v>
      </c>
      <c r="B351" s="37" t="s">
        <v>221</v>
      </c>
      <c r="C351" s="38">
        <v>41861</v>
      </c>
      <c r="D351" s="39">
        <v>9.5</v>
      </c>
      <c r="F351" s="39">
        <f t="shared" si="12"/>
        <v>2.8956</v>
      </c>
      <c r="G351" s="39">
        <f t="shared" si="13"/>
        <v>44.679398331074999</v>
      </c>
      <c r="M351" s="39"/>
      <c r="N351" s="39">
        <v>23</v>
      </c>
      <c r="O351" s="39">
        <v>19.444444444444443</v>
      </c>
      <c r="P351" s="49" t="s">
        <v>525</v>
      </c>
    </row>
    <row r="352" spans="1:20" x14ac:dyDescent="0.2">
      <c r="A352" s="37">
        <v>3420140803</v>
      </c>
      <c r="B352" s="37" t="s">
        <v>221</v>
      </c>
      <c r="C352" s="38">
        <v>41868</v>
      </c>
      <c r="D352" s="39">
        <v>7.5</v>
      </c>
      <c r="F352" s="39">
        <f t="shared" si="12"/>
        <v>2.286</v>
      </c>
      <c r="G352" s="39">
        <f t="shared" si="13"/>
        <v>48.085760622980558</v>
      </c>
      <c r="M352" s="39"/>
      <c r="N352" s="39">
        <v>18</v>
      </c>
      <c r="O352" s="39">
        <v>16.111111111111111</v>
      </c>
      <c r="P352" s="49" t="s">
        <v>2542</v>
      </c>
    </row>
    <row r="353" spans="1:16" x14ac:dyDescent="0.2">
      <c r="A353" s="37">
        <v>3420140804</v>
      </c>
      <c r="B353" s="37" t="s">
        <v>221</v>
      </c>
      <c r="C353" s="38">
        <v>41874</v>
      </c>
      <c r="D353" s="39">
        <v>9</v>
      </c>
      <c r="F353" s="39">
        <f t="shared" si="12"/>
        <v>2.7432000000000003</v>
      </c>
      <c r="G353" s="39">
        <f t="shared" si="13"/>
        <v>45.458506989579675</v>
      </c>
      <c r="M353" s="39"/>
      <c r="N353" s="39">
        <v>20</v>
      </c>
      <c r="O353" s="39">
        <v>23.333333333333332</v>
      </c>
      <c r="P353" s="49" t="s">
        <v>2543</v>
      </c>
    </row>
    <row r="354" spans="1:16" x14ac:dyDescent="0.2">
      <c r="A354" s="37">
        <v>3420140901</v>
      </c>
      <c r="B354" s="37" t="s">
        <v>221</v>
      </c>
      <c r="C354" s="38">
        <v>41883</v>
      </c>
      <c r="D354" s="39">
        <v>9.5</v>
      </c>
      <c r="F354" s="39">
        <f t="shared" si="12"/>
        <v>2.8956</v>
      </c>
      <c r="G354" s="39">
        <f t="shared" si="13"/>
        <v>44.679398331074999</v>
      </c>
      <c r="M354" s="39"/>
      <c r="N354" s="39">
        <v>20</v>
      </c>
      <c r="O354" s="39">
        <v>22.777777777777779</v>
      </c>
      <c r="P354" s="49" t="s">
        <v>2544</v>
      </c>
    </row>
    <row r="355" spans="1:16" x14ac:dyDescent="0.2">
      <c r="A355" s="37">
        <v>3420140902</v>
      </c>
      <c r="B355" s="37" t="s">
        <v>221</v>
      </c>
      <c r="C355" s="38">
        <v>41895</v>
      </c>
      <c r="D355" s="39">
        <v>11</v>
      </c>
      <c r="E355" s="39">
        <f>AVERAGE(D341:D355)</f>
        <v>11.933333333333334</v>
      </c>
      <c r="F355" s="39">
        <f t="shared" si="12"/>
        <v>3.3528000000000002</v>
      </c>
      <c r="G355" s="39">
        <f t="shared" si="13"/>
        <v>42.566842267970074</v>
      </c>
      <c r="H355" s="39">
        <f>AVERAGE(G341:G355)</f>
        <v>41.845096684398214</v>
      </c>
      <c r="M355" s="39"/>
      <c r="N355" s="39">
        <v>17</v>
      </c>
      <c r="O355" s="39">
        <v>10</v>
      </c>
      <c r="P355" s="49" t="s">
        <v>2545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workbookViewId="0">
      <pane ySplit="1" topLeftCell="A90" activePane="bottomLeft" state="frozen"/>
      <selection pane="bottomLeft" activeCell="F100" sqref="F100"/>
    </sheetView>
  </sheetViews>
  <sheetFormatPr defaultRowHeight="12.75" x14ac:dyDescent="0.2"/>
  <cols>
    <col min="1" max="1" width="11" bestFit="1" customWidth="1"/>
    <col min="2" max="2" width="11" customWidth="1"/>
    <col min="3" max="3" width="10.140625" bestFit="1" customWidth="1"/>
    <col min="4" max="13" width="9.140625" style="3"/>
    <col min="14" max="14" width="15" style="3" bestFit="1" customWidth="1"/>
    <col min="15" max="15" width="10" bestFit="1" customWidth="1"/>
  </cols>
  <sheetData>
    <row r="1" spans="1:16" ht="14.25" x14ac:dyDescent="0.2">
      <c r="A1" t="s">
        <v>118</v>
      </c>
      <c r="B1" t="s">
        <v>178</v>
      </c>
      <c r="C1" t="s">
        <v>176</v>
      </c>
      <c r="D1" s="3" t="s">
        <v>196</v>
      </c>
      <c r="E1" s="3" t="s">
        <v>2042</v>
      </c>
      <c r="F1" s="25" t="s">
        <v>334</v>
      </c>
      <c r="G1" s="25" t="s">
        <v>278</v>
      </c>
      <c r="H1" s="25" t="s">
        <v>279</v>
      </c>
      <c r="I1" s="25" t="s">
        <v>177</v>
      </c>
      <c r="J1" s="25" t="s">
        <v>2040</v>
      </c>
      <c r="K1" s="25" t="s">
        <v>363</v>
      </c>
      <c r="L1" s="25" t="s">
        <v>364</v>
      </c>
      <c r="M1" s="25" t="s">
        <v>335</v>
      </c>
      <c r="N1" s="3" t="s">
        <v>267</v>
      </c>
      <c r="O1" s="3" t="s">
        <v>264</v>
      </c>
      <c r="P1" s="3" t="s">
        <v>266</v>
      </c>
    </row>
    <row r="2" spans="1:16" x14ac:dyDescent="0.2">
      <c r="A2">
        <v>3619950601</v>
      </c>
      <c r="B2" t="s">
        <v>179</v>
      </c>
      <c r="C2" s="2">
        <v>34879</v>
      </c>
      <c r="D2" s="3">
        <v>10</v>
      </c>
      <c r="F2" s="3">
        <f>D2*0.3048</f>
        <v>3.048</v>
      </c>
      <c r="G2" s="3">
        <f t="shared" ref="G2:G65" si="0" xml:space="preserve"> 60-(14.41*(LN(F2)))</f>
        <v>43.940261958950401</v>
      </c>
      <c r="P2" s="3">
        <v>29.44</v>
      </c>
    </row>
    <row r="3" spans="1:16" x14ac:dyDescent="0.2">
      <c r="A3">
        <v>3619950701</v>
      </c>
      <c r="B3" t="s">
        <v>179</v>
      </c>
      <c r="C3" s="2">
        <v>34884</v>
      </c>
      <c r="D3" s="3">
        <v>8</v>
      </c>
      <c r="F3" s="3">
        <f t="shared" ref="F3:F66" si="1">D3*0.3048</f>
        <v>2.4384000000000001</v>
      </c>
      <c r="G3" s="3">
        <f t="shared" si="0"/>
        <v>47.155760533388161</v>
      </c>
      <c r="P3" s="3"/>
    </row>
    <row r="4" spans="1:16" x14ac:dyDescent="0.2">
      <c r="A4">
        <v>3619950702</v>
      </c>
      <c r="B4" t="s">
        <v>179</v>
      </c>
      <c r="C4" s="2">
        <v>34893</v>
      </c>
      <c r="D4" s="3">
        <v>9</v>
      </c>
      <c r="F4" s="3">
        <f t="shared" si="1"/>
        <v>2.7432000000000003</v>
      </c>
      <c r="G4" s="3">
        <f t="shared" si="0"/>
        <v>45.458506989579675</v>
      </c>
      <c r="P4" s="3">
        <v>32.22</v>
      </c>
    </row>
    <row r="5" spans="1:16" x14ac:dyDescent="0.2">
      <c r="A5">
        <v>3619950703</v>
      </c>
      <c r="B5" t="s">
        <v>179</v>
      </c>
      <c r="C5" s="2">
        <v>34909</v>
      </c>
      <c r="D5" s="3">
        <v>8</v>
      </c>
      <c r="F5" s="3">
        <f t="shared" si="1"/>
        <v>2.4384000000000001</v>
      </c>
      <c r="G5" s="3">
        <f t="shared" si="0"/>
        <v>47.155760533388161</v>
      </c>
      <c r="P5" s="3">
        <v>26.66</v>
      </c>
    </row>
    <row r="6" spans="1:16" x14ac:dyDescent="0.2">
      <c r="A6">
        <v>3619950801</v>
      </c>
      <c r="B6" t="s">
        <v>179</v>
      </c>
      <c r="C6" s="2">
        <v>34915</v>
      </c>
      <c r="D6" s="3">
        <v>7.5</v>
      </c>
      <c r="F6" s="3">
        <f t="shared" si="1"/>
        <v>2.286</v>
      </c>
      <c r="G6" s="3">
        <f t="shared" si="0"/>
        <v>48.085760622980558</v>
      </c>
      <c r="P6" s="3"/>
    </row>
    <row r="7" spans="1:16" x14ac:dyDescent="0.2">
      <c r="A7">
        <v>3619950802</v>
      </c>
      <c r="B7" t="s">
        <v>179</v>
      </c>
      <c r="C7" s="2">
        <v>34924</v>
      </c>
      <c r="D7" s="3">
        <v>7</v>
      </c>
      <c r="F7" s="3">
        <f t="shared" si="1"/>
        <v>2.1335999999999999</v>
      </c>
      <c r="G7" s="3">
        <f t="shared" si="0"/>
        <v>49.079947901107531</v>
      </c>
      <c r="P7" s="3">
        <v>31.11</v>
      </c>
    </row>
    <row r="8" spans="1:16" x14ac:dyDescent="0.2">
      <c r="A8">
        <v>3619950901</v>
      </c>
      <c r="B8" t="s">
        <v>179</v>
      </c>
      <c r="C8" s="2">
        <v>34951</v>
      </c>
      <c r="D8" s="3">
        <v>7</v>
      </c>
      <c r="F8" s="3">
        <f t="shared" si="1"/>
        <v>2.1335999999999999</v>
      </c>
      <c r="G8" s="3">
        <f t="shared" si="0"/>
        <v>49.079947901107531</v>
      </c>
    </row>
    <row r="9" spans="1:16" x14ac:dyDescent="0.2">
      <c r="A9">
        <v>3619950902</v>
      </c>
      <c r="B9" t="s">
        <v>179</v>
      </c>
      <c r="C9" s="2">
        <v>34954</v>
      </c>
      <c r="D9" s="3">
        <v>9.5</v>
      </c>
      <c r="F9" s="3">
        <f t="shared" si="1"/>
        <v>2.8956</v>
      </c>
      <c r="G9" s="3">
        <f t="shared" si="0"/>
        <v>44.679398331074999</v>
      </c>
    </row>
    <row r="10" spans="1:16" x14ac:dyDescent="0.2">
      <c r="A10">
        <v>3619970501</v>
      </c>
      <c r="B10" t="s">
        <v>179</v>
      </c>
      <c r="C10" s="2">
        <v>35580</v>
      </c>
      <c r="D10" s="3">
        <v>11</v>
      </c>
      <c r="F10" s="3">
        <f t="shared" si="1"/>
        <v>3.3528000000000002</v>
      </c>
      <c r="G10" s="3">
        <f t="shared" si="0"/>
        <v>42.566842267970074</v>
      </c>
    </row>
    <row r="11" spans="1:16" x14ac:dyDescent="0.2">
      <c r="A11">
        <v>3619970601</v>
      </c>
      <c r="B11" t="s">
        <v>179</v>
      </c>
      <c r="C11" s="2">
        <v>35598</v>
      </c>
      <c r="D11" s="3">
        <v>15</v>
      </c>
      <c r="F11" s="3">
        <f t="shared" si="1"/>
        <v>4.5720000000000001</v>
      </c>
      <c r="G11" s="3">
        <f t="shared" si="0"/>
        <v>38.097509751111744</v>
      </c>
    </row>
    <row r="12" spans="1:16" x14ac:dyDescent="0.2">
      <c r="A12">
        <v>3619970602</v>
      </c>
      <c r="B12" t="s">
        <v>179</v>
      </c>
      <c r="C12" s="2">
        <v>35608</v>
      </c>
      <c r="D12" s="3">
        <v>14.5</v>
      </c>
      <c r="F12" s="3">
        <f t="shared" si="1"/>
        <v>4.4196</v>
      </c>
      <c r="G12" s="3">
        <f t="shared" si="0"/>
        <v>38.586031110758313</v>
      </c>
    </row>
    <row r="13" spans="1:16" x14ac:dyDescent="0.2">
      <c r="A13">
        <v>3619970701</v>
      </c>
      <c r="B13" t="s">
        <v>179</v>
      </c>
      <c r="C13" s="2">
        <v>35618</v>
      </c>
      <c r="D13" s="3">
        <v>13.5</v>
      </c>
      <c r="F13" s="3">
        <f t="shared" si="1"/>
        <v>4.1147999999999998</v>
      </c>
      <c r="G13" s="3">
        <f t="shared" si="0"/>
        <v>39.615754781741025</v>
      </c>
    </row>
    <row r="14" spans="1:16" x14ac:dyDescent="0.2">
      <c r="A14">
        <v>3619970702</v>
      </c>
      <c r="B14" t="s">
        <v>179</v>
      </c>
      <c r="C14" s="2">
        <v>35621</v>
      </c>
      <c r="D14" s="3">
        <v>14.5</v>
      </c>
      <c r="F14" s="3">
        <f t="shared" si="1"/>
        <v>4.4196</v>
      </c>
      <c r="G14" s="3">
        <f t="shared" si="0"/>
        <v>38.586031110758313</v>
      </c>
    </row>
    <row r="15" spans="1:16" x14ac:dyDescent="0.2">
      <c r="A15">
        <v>3619970703</v>
      </c>
      <c r="B15" t="s">
        <v>179</v>
      </c>
      <c r="C15" s="2">
        <v>35628</v>
      </c>
      <c r="D15" s="3">
        <v>15</v>
      </c>
      <c r="F15" s="3">
        <f t="shared" si="1"/>
        <v>4.5720000000000001</v>
      </c>
      <c r="G15" s="3">
        <f t="shared" si="0"/>
        <v>38.097509751111744</v>
      </c>
    </row>
    <row r="16" spans="1:16" x14ac:dyDescent="0.2">
      <c r="A16">
        <v>3619970704</v>
      </c>
      <c r="B16" t="s">
        <v>179</v>
      </c>
      <c r="C16" s="2">
        <v>35636</v>
      </c>
      <c r="D16" s="3">
        <v>14.5</v>
      </c>
      <c r="F16" s="3">
        <f t="shared" si="1"/>
        <v>4.4196</v>
      </c>
      <c r="G16" s="3">
        <f t="shared" si="0"/>
        <v>38.586031110758313</v>
      </c>
    </row>
    <row r="17" spans="1:8" x14ac:dyDescent="0.2">
      <c r="A17">
        <v>3619970801</v>
      </c>
      <c r="B17" t="s">
        <v>179</v>
      </c>
      <c r="C17" s="2">
        <v>35656</v>
      </c>
      <c r="D17" s="3">
        <v>9.5</v>
      </c>
      <c r="F17" s="3">
        <f t="shared" si="1"/>
        <v>2.8956</v>
      </c>
      <c r="G17" s="3">
        <f t="shared" si="0"/>
        <v>44.679398331074999</v>
      </c>
    </row>
    <row r="18" spans="1:8" x14ac:dyDescent="0.2">
      <c r="A18">
        <v>3619970802</v>
      </c>
      <c r="B18" t="s">
        <v>179</v>
      </c>
      <c r="C18" s="2">
        <v>35672</v>
      </c>
      <c r="D18" s="3">
        <v>11</v>
      </c>
      <c r="F18" s="3">
        <f t="shared" si="1"/>
        <v>3.3528000000000002</v>
      </c>
      <c r="G18" s="3">
        <f t="shared" si="0"/>
        <v>42.566842267970074</v>
      </c>
    </row>
    <row r="19" spans="1:8" x14ac:dyDescent="0.2">
      <c r="A19">
        <v>3619970901</v>
      </c>
      <c r="B19" t="s">
        <v>179</v>
      </c>
      <c r="C19" s="2">
        <v>35674</v>
      </c>
      <c r="D19" s="3">
        <v>11.5</v>
      </c>
      <c r="F19" s="3">
        <f t="shared" si="1"/>
        <v>3.5052000000000003</v>
      </c>
      <c r="G19" s="3">
        <f t="shared" si="0"/>
        <v>41.926292369324358</v>
      </c>
    </row>
    <row r="20" spans="1:8" x14ac:dyDescent="0.2">
      <c r="A20">
        <v>3619970902</v>
      </c>
      <c r="B20" t="s">
        <v>179</v>
      </c>
      <c r="C20" s="2">
        <v>35681</v>
      </c>
      <c r="D20" s="3">
        <v>14</v>
      </c>
      <c r="E20" s="3">
        <f>AVERAGE(D11:D18)</f>
        <v>13.4375</v>
      </c>
      <c r="F20" s="3">
        <f t="shared" si="1"/>
        <v>4.2671999999999999</v>
      </c>
      <c r="G20" s="3">
        <f t="shared" si="0"/>
        <v>39.091697029238723</v>
      </c>
      <c r="H20" s="3">
        <f>AVERAGE(G11:G18)</f>
        <v>39.851888526910564</v>
      </c>
    </row>
    <row r="21" spans="1:8" x14ac:dyDescent="0.2">
      <c r="A21">
        <v>3619980601</v>
      </c>
      <c r="B21" t="s">
        <v>179</v>
      </c>
      <c r="C21" s="2">
        <v>35960</v>
      </c>
      <c r="D21" s="3">
        <v>12</v>
      </c>
      <c r="F21" s="3">
        <f t="shared" si="1"/>
        <v>3.6576000000000004</v>
      </c>
      <c r="G21" s="3">
        <f t="shared" si="0"/>
        <v>41.313008325549511</v>
      </c>
    </row>
    <row r="22" spans="1:8" x14ac:dyDescent="0.2">
      <c r="A22">
        <v>3619980602</v>
      </c>
      <c r="B22" t="s">
        <v>179</v>
      </c>
      <c r="C22" s="2">
        <v>35969</v>
      </c>
      <c r="D22" s="3">
        <v>12</v>
      </c>
      <c r="F22" s="3">
        <f t="shared" si="1"/>
        <v>3.6576000000000004</v>
      </c>
      <c r="G22" s="3">
        <f t="shared" si="0"/>
        <v>41.313008325549511</v>
      </c>
    </row>
    <row r="23" spans="1:8" x14ac:dyDescent="0.2">
      <c r="A23">
        <v>3619980603</v>
      </c>
      <c r="B23" t="s">
        <v>179</v>
      </c>
      <c r="C23" s="2">
        <v>35974</v>
      </c>
      <c r="D23" s="3">
        <v>10.5</v>
      </c>
      <c r="F23" s="3">
        <f t="shared" si="1"/>
        <v>3.2004000000000001</v>
      </c>
      <c r="G23" s="3">
        <f t="shared" si="0"/>
        <v>43.237195693268887</v>
      </c>
    </row>
    <row r="24" spans="1:8" x14ac:dyDescent="0.2">
      <c r="A24">
        <v>3619980701</v>
      </c>
      <c r="B24" t="s">
        <v>179</v>
      </c>
      <c r="C24" s="2">
        <v>35985</v>
      </c>
      <c r="D24" s="3">
        <v>8.5</v>
      </c>
      <c r="F24" s="3">
        <f t="shared" si="1"/>
        <v>2.5908000000000002</v>
      </c>
      <c r="G24" s="3">
        <f t="shared" si="0"/>
        <v>46.28215973301333</v>
      </c>
    </row>
    <row r="25" spans="1:8" x14ac:dyDescent="0.2">
      <c r="A25">
        <v>3619980702</v>
      </c>
      <c r="B25" t="s">
        <v>179</v>
      </c>
      <c r="C25" s="2">
        <v>35995</v>
      </c>
      <c r="D25" s="3">
        <v>6.5</v>
      </c>
      <c r="F25" s="3">
        <f t="shared" si="1"/>
        <v>1.9812000000000001</v>
      </c>
      <c r="G25" s="3">
        <f t="shared" si="0"/>
        <v>50.147843779842667</v>
      </c>
    </row>
    <row r="26" spans="1:8" x14ac:dyDescent="0.2">
      <c r="A26">
        <v>3619980703</v>
      </c>
      <c r="B26" t="s">
        <v>179</v>
      </c>
      <c r="C26" s="2">
        <v>36007</v>
      </c>
      <c r="D26" s="3">
        <v>8.5</v>
      </c>
      <c r="F26" s="3">
        <f t="shared" si="1"/>
        <v>2.5908000000000002</v>
      </c>
      <c r="G26" s="3">
        <f t="shared" si="0"/>
        <v>46.28215973301333</v>
      </c>
    </row>
    <row r="27" spans="1:8" x14ac:dyDescent="0.2">
      <c r="A27">
        <v>3619980801</v>
      </c>
      <c r="B27" t="s">
        <v>179</v>
      </c>
      <c r="C27" s="2">
        <v>36019</v>
      </c>
      <c r="D27" s="3">
        <v>8</v>
      </c>
      <c r="F27" s="3">
        <f t="shared" si="1"/>
        <v>2.4384000000000001</v>
      </c>
      <c r="G27" s="3">
        <f t="shared" si="0"/>
        <v>47.155760533388161</v>
      </c>
    </row>
    <row r="28" spans="1:8" x14ac:dyDescent="0.2">
      <c r="A28">
        <v>3619980802</v>
      </c>
      <c r="B28" t="s">
        <v>179</v>
      </c>
      <c r="C28" s="2">
        <v>36025</v>
      </c>
      <c r="D28" s="3">
        <v>7.5</v>
      </c>
      <c r="F28" s="3">
        <f t="shared" si="1"/>
        <v>2.286</v>
      </c>
      <c r="G28" s="3">
        <f t="shared" si="0"/>
        <v>48.085760622980558</v>
      </c>
    </row>
    <row r="29" spans="1:8" x14ac:dyDescent="0.2">
      <c r="A29">
        <v>3619980803</v>
      </c>
      <c r="B29" t="s">
        <v>179</v>
      </c>
      <c r="C29" s="2">
        <v>36032</v>
      </c>
      <c r="D29" s="3">
        <v>7</v>
      </c>
      <c r="F29" s="3">
        <f t="shared" si="1"/>
        <v>2.1335999999999999</v>
      </c>
      <c r="G29" s="3">
        <f t="shared" si="0"/>
        <v>49.079947901107531</v>
      </c>
    </row>
    <row r="30" spans="1:8" x14ac:dyDescent="0.2">
      <c r="A30">
        <v>3619980804</v>
      </c>
      <c r="B30" t="s">
        <v>179</v>
      </c>
      <c r="C30" s="2">
        <v>36037</v>
      </c>
      <c r="D30" s="3">
        <v>7</v>
      </c>
      <c r="E30" s="3">
        <f>AVERAGE(D21:D30)</f>
        <v>8.75</v>
      </c>
      <c r="F30" s="3">
        <f t="shared" si="1"/>
        <v>2.1335999999999999</v>
      </c>
      <c r="G30" s="3">
        <f t="shared" si="0"/>
        <v>49.079947901107531</v>
      </c>
      <c r="H30" s="3">
        <f>AVERAGE(G21:G30)</f>
        <v>46.197679254882097</v>
      </c>
    </row>
    <row r="31" spans="1:8" x14ac:dyDescent="0.2">
      <c r="A31">
        <v>3619990601</v>
      </c>
      <c r="B31" t="s">
        <v>179</v>
      </c>
      <c r="C31" s="2">
        <v>36320</v>
      </c>
      <c r="D31" s="3">
        <v>10.5</v>
      </c>
      <c r="F31" s="3">
        <f t="shared" si="1"/>
        <v>3.2004000000000001</v>
      </c>
      <c r="G31" s="3">
        <f t="shared" si="0"/>
        <v>43.237195693268887</v>
      </c>
    </row>
    <row r="32" spans="1:8" x14ac:dyDescent="0.2">
      <c r="A32">
        <v>3619990602</v>
      </c>
      <c r="B32" t="s">
        <v>179</v>
      </c>
      <c r="C32" s="2">
        <v>36336</v>
      </c>
      <c r="D32" s="3">
        <v>12.5</v>
      </c>
      <c r="F32" s="3">
        <f t="shared" si="1"/>
        <v>3.81</v>
      </c>
      <c r="G32" s="3">
        <f t="shared" si="0"/>
        <v>40.724763384512634</v>
      </c>
    </row>
    <row r="33" spans="1:8" x14ac:dyDescent="0.2">
      <c r="A33">
        <v>3619990701</v>
      </c>
      <c r="B33" t="s">
        <v>179</v>
      </c>
      <c r="C33" s="2">
        <v>36345</v>
      </c>
      <c r="D33" s="3">
        <v>10</v>
      </c>
      <c r="F33" s="3">
        <f t="shared" si="1"/>
        <v>3.048</v>
      </c>
      <c r="G33" s="3">
        <f t="shared" si="0"/>
        <v>43.940261958950401</v>
      </c>
    </row>
    <row r="34" spans="1:8" x14ac:dyDescent="0.2">
      <c r="A34">
        <v>3619990702</v>
      </c>
      <c r="B34" t="s">
        <v>179</v>
      </c>
      <c r="C34" s="2">
        <v>36354</v>
      </c>
      <c r="D34" s="3">
        <v>10</v>
      </c>
      <c r="F34" s="3">
        <f t="shared" si="1"/>
        <v>3.048</v>
      </c>
      <c r="G34" s="3">
        <f t="shared" si="0"/>
        <v>43.940261958950401</v>
      </c>
    </row>
    <row r="35" spans="1:8" x14ac:dyDescent="0.2">
      <c r="A35">
        <v>3619990703</v>
      </c>
      <c r="B35" t="s">
        <v>179</v>
      </c>
      <c r="C35" s="2">
        <v>36363</v>
      </c>
      <c r="D35" s="3">
        <v>8</v>
      </c>
      <c r="F35" s="3">
        <f t="shared" si="1"/>
        <v>2.4384000000000001</v>
      </c>
      <c r="G35" s="3">
        <f t="shared" si="0"/>
        <v>47.155760533388161</v>
      </c>
    </row>
    <row r="36" spans="1:8" x14ac:dyDescent="0.2">
      <c r="A36">
        <v>3619990704</v>
      </c>
      <c r="B36" t="s">
        <v>179</v>
      </c>
      <c r="C36" s="2">
        <v>36368</v>
      </c>
      <c r="D36" s="3">
        <v>8</v>
      </c>
      <c r="F36" s="3">
        <f t="shared" si="1"/>
        <v>2.4384000000000001</v>
      </c>
      <c r="G36" s="3">
        <f t="shared" si="0"/>
        <v>47.155760533388161</v>
      </c>
    </row>
    <row r="37" spans="1:8" x14ac:dyDescent="0.2">
      <c r="A37">
        <v>3619990801</v>
      </c>
      <c r="B37" t="s">
        <v>179</v>
      </c>
      <c r="C37" s="2">
        <v>36378</v>
      </c>
      <c r="D37" s="3">
        <v>7</v>
      </c>
      <c r="F37" s="3">
        <f t="shared" si="1"/>
        <v>2.1335999999999999</v>
      </c>
      <c r="G37" s="3">
        <f t="shared" si="0"/>
        <v>49.079947901107531</v>
      </c>
    </row>
    <row r="38" spans="1:8" x14ac:dyDescent="0.2">
      <c r="A38">
        <v>3619990802</v>
      </c>
      <c r="B38" t="s">
        <v>179</v>
      </c>
      <c r="C38" s="2">
        <v>36386</v>
      </c>
      <c r="D38" s="3">
        <v>7.5</v>
      </c>
      <c r="F38" s="3">
        <f t="shared" si="1"/>
        <v>2.286</v>
      </c>
      <c r="G38" s="3">
        <f t="shared" si="0"/>
        <v>48.085760622980558</v>
      </c>
    </row>
    <row r="39" spans="1:8" x14ac:dyDescent="0.2">
      <c r="A39">
        <v>3619990803</v>
      </c>
      <c r="B39" t="s">
        <v>179</v>
      </c>
      <c r="C39" s="2">
        <v>36392</v>
      </c>
      <c r="D39" s="3">
        <v>8</v>
      </c>
      <c r="F39" s="3">
        <f t="shared" si="1"/>
        <v>2.4384000000000001</v>
      </c>
      <c r="G39" s="3">
        <f t="shared" si="0"/>
        <v>47.155760533388161</v>
      </c>
    </row>
    <row r="40" spans="1:8" x14ac:dyDescent="0.2">
      <c r="A40">
        <v>3619990804</v>
      </c>
      <c r="B40" t="s">
        <v>179</v>
      </c>
      <c r="C40" s="2">
        <v>36399</v>
      </c>
      <c r="D40" s="3">
        <v>7.5</v>
      </c>
      <c r="E40" s="3">
        <f>AVERAGE(D31:D40)</f>
        <v>8.9</v>
      </c>
      <c r="F40" s="3">
        <f t="shared" si="1"/>
        <v>2.286</v>
      </c>
      <c r="G40" s="3">
        <f t="shared" si="0"/>
        <v>48.085760622980558</v>
      </c>
      <c r="H40" s="3">
        <f>AVERAGE(G31:G40)</f>
        <v>45.856123374291542</v>
      </c>
    </row>
    <row r="41" spans="1:8" x14ac:dyDescent="0.2">
      <c r="A41">
        <v>3620000601</v>
      </c>
      <c r="B41" t="s">
        <v>179</v>
      </c>
      <c r="C41" s="2">
        <v>36687</v>
      </c>
      <c r="D41" s="3">
        <v>10</v>
      </c>
      <c r="F41" s="3">
        <f t="shared" si="1"/>
        <v>3.048</v>
      </c>
      <c r="G41" s="3">
        <f t="shared" si="0"/>
        <v>43.940261958950401</v>
      </c>
    </row>
    <row r="42" spans="1:8" x14ac:dyDescent="0.2">
      <c r="A42">
        <v>3620000602</v>
      </c>
      <c r="B42" t="s">
        <v>179</v>
      </c>
      <c r="C42" s="2">
        <v>36694</v>
      </c>
      <c r="D42" s="3">
        <v>11</v>
      </c>
      <c r="F42" s="3">
        <f t="shared" si="1"/>
        <v>3.3528000000000002</v>
      </c>
      <c r="G42" s="3">
        <f t="shared" si="0"/>
        <v>42.566842267970074</v>
      </c>
    </row>
    <row r="43" spans="1:8" x14ac:dyDescent="0.2">
      <c r="A43">
        <v>3620000603</v>
      </c>
      <c r="B43" t="s">
        <v>179</v>
      </c>
      <c r="C43" s="2">
        <v>36701</v>
      </c>
      <c r="D43" s="3">
        <v>14</v>
      </c>
      <c r="F43" s="3">
        <f t="shared" si="1"/>
        <v>4.2671999999999999</v>
      </c>
      <c r="G43" s="3">
        <f t="shared" si="0"/>
        <v>39.091697029238723</v>
      </c>
    </row>
    <row r="44" spans="1:8" x14ac:dyDescent="0.2">
      <c r="A44">
        <v>3620000701</v>
      </c>
      <c r="B44" t="s">
        <v>179</v>
      </c>
      <c r="C44" s="2">
        <v>36712</v>
      </c>
      <c r="D44" s="3">
        <v>13</v>
      </c>
      <c r="F44" s="3">
        <f t="shared" si="1"/>
        <v>3.9624000000000001</v>
      </c>
      <c r="G44" s="3">
        <f t="shared" si="0"/>
        <v>40.159592907973853</v>
      </c>
    </row>
    <row r="45" spans="1:8" x14ac:dyDescent="0.2">
      <c r="A45">
        <v>3620000702</v>
      </c>
      <c r="B45" t="s">
        <v>179</v>
      </c>
      <c r="C45" s="2">
        <v>36718</v>
      </c>
      <c r="D45" s="3">
        <v>12.5</v>
      </c>
      <c r="F45" s="3">
        <f t="shared" si="1"/>
        <v>3.81</v>
      </c>
      <c r="G45" s="3">
        <f t="shared" si="0"/>
        <v>40.724763384512634</v>
      </c>
    </row>
    <row r="46" spans="1:8" x14ac:dyDescent="0.2">
      <c r="A46">
        <v>3620000703</v>
      </c>
      <c r="B46" t="s">
        <v>179</v>
      </c>
      <c r="C46" s="2">
        <v>36726</v>
      </c>
      <c r="D46" s="3">
        <v>10</v>
      </c>
      <c r="F46" s="3">
        <f t="shared" si="1"/>
        <v>3.048</v>
      </c>
      <c r="G46" s="3">
        <f t="shared" si="0"/>
        <v>43.940261958950401</v>
      </c>
    </row>
    <row r="47" spans="1:8" x14ac:dyDescent="0.2">
      <c r="A47">
        <v>3620000704</v>
      </c>
      <c r="B47" t="s">
        <v>179</v>
      </c>
      <c r="C47" s="2">
        <v>36730</v>
      </c>
      <c r="D47" s="3">
        <v>10</v>
      </c>
      <c r="F47" s="3">
        <f t="shared" si="1"/>
        <v>3.048</v>
      </c>
      <c r="G47" s="3">
        <f t="shared" si="0"/>
        <v>43.940261958950401</v>
      </c>
    </row>
    <row r="48" spans="1:8" x14ac:dyDescent="0.2">
      <c r="A48">
        <v>3620000801</v>
      </c>
      <c r="B48" t="s">
        <v>179</v>
      </c>
      <c r="C48" s="2">
        <v>36743</v>
      </c>
      <c r="D48" s="3">
        <v>7</v>
      </c>
      <c r="F48" s="3">
        <f t="shared" si="1"/>
        <v>2.1335999999999999</v>
      </c>
      <c r="G48" s="3">
        <f t="shared" si="0"/>
        <v>49.079947901107531</v>
      </c>
    </row>
    <row r="49" spans="1:8" x14ac:dyDescent="0.2">
      <c r="A49">
        <v>3620000802</v>
      </c>
      <c r="B49" t="s">
        <v>179</v>
      </c>
      <c r="C49" s="2">
        <v>36749</v>
      </c>
      <c r="D49" s="3">
        <v>8.5</v>
      </c>
      <c r="F49" s="3">
        <f t="shared" si="1"/>
        <v>2.5908000000000002</v>
      </c>
      <c r="G49" s="3">
        <f t="shared" si="0"/>
        <v>46.28215973301333</v>
      </c>
    </row>
    <row r="50" spans="1:8" x14ac:dyDescent="0.2">
      <c r="A50">
        <v>3620000803</v>
      </c>
      <c r="B50" t="s">
        <v>179</v>
      </c>
      <c r="C50" s="2">
        <v>36760</v>
      </c>
      <c r="D50" s="3">
        <v>8.5</v>
      </c>
      <c r="F50" s="3">
        <f t="shared" si="1"/>
        <v>2.5908000000000002</v>
      </c>
      <c r="G50" s="3">
        <f t="shared" si="0"/>
        <v>46.28215973301333</v>
      </c>
    </row>
    <row r="51" spans="1:8" x14ac:dyDescent="0.2">
      <c r="A51">
        <v>3620000804</v>
      </c>
      <c r="B51" t="s">
        <v>179</v>
      </c>
      <c r="C51" s="2">
        <v>36768</v>
      </c>
      <c r="D51" s="3">
        <v>8</v>
      </c>
      <c r="F51" s="3">
        <f t="shared" si="1"/>
        <v>2.4384000000000001</v>
      </c>
      <c r="G51" s="3">
        <f t="shared" si="0"/>
        <v>47.155760533388161</v>
      </c>
    </row>
    <row r="52" spans="1:8" x14ac:dyDescent="0.2">
      <c r="A52">
        <v>3620000901</v>
      </c>
      <c r="B52" t="s">
        <v>179</v>
      </c>
      <c r="C52" s="2">
        <v>36776</v>
      </c>
      <c r="D52" s="3">
        <v>9</v>
      </c>
      <c r="F52" s="3">
        <f t="shared" si="1"/>
        <v>2.7432000000000003</v>
      </c>
      <c r="G52" s="3">
        <f t="shared" si="0"/>
        <v>45.458506989579675</v>
      </c>
    </row>
    <row r="53" spans="1:8" x14ac:dyDescent="0.2">
      <c r="A53">
        <v>3620000902</v>
      </c>
      <c r="B53" t="s">
        <v>179</v>
      </c>
      <c r="C53" s="2">
        <v>36784</v>
      </c>
      <c r="D53" s="3">
        <v>7.5</v>
      </c>
      <c r="F53" s="3">
        <f t="shared" si="1"/>
        <v>2.286</v>
      </c>
      <c r="G53" s="3">
        <f t="shared" si="0"/>
        <v>48.085760622980558</v>
      </c>
    </row>
    <row r="54" spans="1:8" x14ac:dyDescent="0.2">
      <c r="A54">
        <v>3620000903</v>
      </c>
      <c r="B54" t="s">
        <v>179</v>
      </c>
      <c r="C54" s="2">
        <v>36797</v>
      </c>
      <c r="D54" s="3">
        <v>13</v>
      </c>
      <c r="F54" s="3">
        <f t="shared" si="1"/>
        <v>3.9624000000000001</v>
      </c>
      <c r="G54" s="3">
        <f t="shared" si="0"/>
        <v>40.159592907973853</v>
      </c>
    </row>
    <row r="55" spans="1:8" x14ac:dyDescent="0.2">
      <c r="A55">
        <v>3620001001</v>
      </c>
      <c r="B55" t="s">
        <v>179</v>
      </c>
      <c r="C55" s="2">
        <v>36818</v>
      </c>
      <c r="D55" s="3">
        <v>15</v>
      </c>
      <c r="E55" s="3">
        <f>AVERAGE(D41:D51)</f>
        <v>10.227272727272727</v>
      </c>
      <c r="F55" s="3">
        <f t="shared" si="1"/>
        <v>4.5720000000000001</v>
      </c>
      <c r="G55" s="3">
        <f t="shared" si="0"/>
        <v>38.097509751111744</v>
      </c>
      <c r="H55" s="3">
        <f>AVERAGE(G41:G51)</f>
        <v>43.923973578824437</v>
      </c>
    </row>
    <row r="56" spans="1:8" x14ac:dyDescent="0.2">
      <c r="A56">
        <v>3620010501</v>
      </c>
      <c r="B56" t="s">
        <v>179</v>
      </c>
      <c r="C56" s="2">
        <v>37037</v>
      </c>
      <c r="D56" s="3">
        <v>14</v>
      </c>
      <c r="F56" s="3">
        <f t="shared" si="1"/>
        <v>4.2671999999999999</v>
      </c>
      <c r="G56" s="3">
        <f t="shared" si="0"/>
        <v>39.091697029238723</v>
      </c>
    </row>
    <row r="57" spans="1:8" x14ac:dyDescent="0.2">
      <c r="A57">
        <v>3620010502</v>
      </c>
      <c r="B57" t="s">
        <v>179</v>
      </c>
      <c r="C57" s="2">
        <v>37042</v>
      </c>
      <c r="D57" s="3">
        <v>14</v>
      </c>
      <c r="F57" s="3">
        <f t="shared" si="1"/>
        <v>4.2671999999999999</v>
      </c>
      <c r="G57" s="3">
        <f t="shared" si="0"/>
        <v>39.091697029238723</v>
      </c>
    </row>
    <row r="58" spans="1:8" x14ac:dyDescent="0.2">
      <c r="A58">
        <v>3620010601</v>
      </c>
      <c r="B58" t="s">
        <v>179</v>
      </c>
      <c r="C58" s="2">
        <v>37050</v>
      </c>
      <c r="D58" s="3">
        <v>13</v>
      </c>
      <c r="F58" s="3">
        <f t="shared" si="1"/>
        <v>3.9624000000000001</v>
      </c>
      <c r="G58" s="3">
        <f t="shared" si="0"/>
        <v>40.159592907973853</v>
      </c>
    </row>
    <row r="59" spans="1:8" x14ac:dyDescent="0.2">
      <c r="A59">
        <v>3620010602</v>
      </c>
      <c r="B59" t="s">
        <v>179</v>
      </c>
      <c r="C59" s="2">
        <v>37058</v>
      </c>
      <c r="D59" s="3">
        <v>14</v>
      </c>
      <c r="F59" s="3">
        <f t="shared" si="1"/>
        <v>4.2671999999999999</v>
      </c>
      <c r="G59" s="3">
        <f t="shared" si="0"/>
        <v>39.091697029238723</v>
      </c>
    </row>
    <row r="60" spans="1:8" x14ac:dyDescent="0.2">
      <c r="A60">
        <v>3620010603</v>
      </c>
      <c r="B60" t="s">
        <v>179</v>
      </c>
      <c r="C60" s="2">
        <v>37066</v>
      </c>
      <c r="D60" s="3">
        <v>14</v>
      </c>
      <c r="F60" s="3">
        <f t="shared" si="1"/>
        <v>4.2671999999999999</v>
      </c>
      <c r="G60" s="3">
        <f t="shared" si="0"/>
        <v>39.091697029238723</v>
      </c>
    </row>
    <row r="61" spans="1:8" x14ac:dyDescent="0.2">
      <c r="A61">
        <v>3620010701</v>
      </c>
      <c r="B61" t="s">
        <v>179</v>
      </c>
      <c r="C61" s="2">
        <v>37075</v>
      </c>
      <c r="D61" s="3">
        <v>12.5</v>
      </c>
      <c r="F61" s="3">
        <f t="shared" si="1"/>
        <v>3.81</v>
      </c>
      <c r="G61" s="3">
        <f t="shared" si="0"/>
        <v>40.724763384512634</v>
      </c>
    </row>
    <row r="62" spans="1:8" x14ac:dyDescent="0.2">
      <c r="A62">
        <v>3620010702</v>
      </c>
      <c r="B62" t="s">
        <v>179</v>
      </c>
      <c r="C62" s="2">
        <v>37084</v>
      </c>
      <c r="D62" s="3">
        <v>12</v>
      </c>
      <c r="F62" s="3">
        <f t="shared" si="1"/>
        <v>3.6576000000000004</v>
      </c>
      <c r="G62" s="3">
        <f t="shared" si="0"/>
        <v>41.313008325549511</v>
      </c>
    </row>
    <row r="63" spans="1:8" x14ac:dyDescent="0.2">
      <c r="A63">
        <v>3620010703</v>
      </c>
      <c r="B63" t="s">
        <v>179</v>
      </c>
      <c r="C63" s="2">
        <v>37091</v>
      </c>
      <c r="D63" s="3">
        <v>10.5</v>
      </c>
      <c r="F63" s="3">
        <f t="shared" si="1"/>
        <v>3.2004000000000001</v>
      </c>
      <c r="G63" s="3">
        <f t="shared" si="0"/>
        <v>43.237195693268887</v>
      </c>
    </row>
    <row r="64" spans="1:8" x14ac:dyDescent="0.2">
      <c r="A64">
        <v>3620010704</v>
      </c>
      <c r="B64" t="s">
        <v>179</v>
      </c>
      <c r="C64" s="2">
        <v>37098</v>
      </c>
      <c r="D64" s="3">
        <v>11</v>
      </c>
      <c r="F64" s="3">
        <f t="shared" si="1"/>
        <v>3.3528000000000002</v>
      </c>
      <c r="G64" s="3">
        <f t="shared" si="0"/>
        <v>42.566842267970074</v>
      </c>
    </row>
    <row r="65" spans="1:8" x14ac:dyDescent="0.2">
      <c r="A65">
        <v>3620010801</v>
      </c>
      <c r="B65" t="s">
        <v>179</v>
      </c>
      <c r="C65" s="2">
        <v>37105</v>
      </c>
      <c r="D65" s="3">
        <v>11</v>
      </c>
      <c r="F65" s="3">
        <f t="shared" si="1"/>
        <v>3.3528000000000002</v>
      </c>
      <c r="G65" s="3">
        <f t="shared" si="0"/>
        <v>42.566842267970074</v>
      </c>
    </row>
    <row r="66" spans="1:8" x14ac:dyDescent="0.2">
      <c r="A66">
        <v>3620010802</v>
      </c>
      <c r="B66" t="s">
        <v>179</v>
      </c>
      <c r="C66" s="2">
        <v>37113</v>
      </c>
      <c r="D66" s="3">
        <v>10</v>
      </c>
      <c r="F66" s="3">
        <f t="shared" si="1"/>
        <v>3.048</v>
      </c>
      <c r="G66" s="3">
        <f t="shared" ref="G66:G102" si="2" xml:space="preserve"> 60-(14.41*(LN(F66)))</f>
        <v>43.940261958950401</v>
      </c>
    </row>
    <row r="67" spans="1:8" x14ac:dyDescent="0.2">
      <c r="A67">
        <v>3620010803</v>
      </c>
      <c r="B67" t="s">
        <v>179</v>
      </c>
      <c r="C67" s="2">
        <v>37123</v>
      </c>
      <c r="D67" s="3">
        <v>11</v>
      </c>
      <c r="F67" s="3">
        <f t="shared" ref="F67:F102" si="3">D67*0.3048</f>
        <v>3.3528000000000002</v>
      </c>
      <c r="G67" s="3">
        <f t="shared" si="2"/>
        <v>42.566842267970074</v>
      </c>
    </row>
    <row r="68" spans="1:8" x14ac:dyDescent="0.2">
      <c r="A68">
        <v>3620010804</v>
      </c>
      <c r="B68" t="s">
        <v>179</v>
      </c>
      <c r="C68" s="2">
        <v>37131</v>
      </c>
      <c r="D68" s="3">
        <v>12</v>
      </c>
      <c r="F68" s="3">
        <f t="shared" si="3"/>
        <v>3.6576000000000004</v>
      </c>
      <c r="G68" s="3">
        <f t="shared" si="2"/>
        <v>41.313008325549511</v>
      </c>
    </row>
    <row r="69" spans="1:8" x14ac:dyDescent="0.2">
      <c r="A69">
        <v>3620010901</v>
      </c>
      <c r="B69" t="s">
        <v>179</v>
      </c>
      <c r="C69" s="2">
        <v>37138</v>
      </c>
      <c r="D69" s="3">
        <v>10</v>
      </c>
      <c r="F69" s="3">
        <f t="shared" si="3"/>
        <v>3.048</v>
      </c>
      <c r="G69" s="3">
        <f t="shared" si="2"/>
        <v>43.940261958950401</v>
      </c>
    </row>
    <row r="70" spans="1:8" x14ac:dyDescent="0.2">
      <c r="A70">
        <v>3620010902</v>
      </c>
      <c r="B70" t="s">
        <v>179</v>
      </c>
      <c r="C70" s="2">
        <v>37147</v>
      </c>
      <c r="D70" s="3">
        <v>10</v>
      </c>
      <c r="E70" s="3">
        <f>AVERAGE(D58:D68)</f>
        <v>11.909090909090908</v>
      </c>
      <c r="F70" s="3">
        <f t="shared" si="3"/>
        <v>3.048</v>
      </c>
      <c r="G70" s="3">
        <f t="shared" si="2"/>
        <v>43.940261958950401</v>
      </c>
      <c r="H70" s="3">
        <f>AVERAGE(G58:G68)</f>
        <v>41.506522859835677</v>
      </c>
    </row>
    <row r="71" spans="1:8" x14ac:dyDescent="0.2">
      <c r="A71">
        <v>3620020601</v>
      </c>
      <c r="B71" t="s">
        <v>179</v>
      </c>
      <c r="C71" s="2">
        <v>37413</v>
      </c>
      <c r="D71" s="3">
        <v>11</v>
      </c>
      <c r="F71" s="3">
        <f t="shared" si="3"/>
        <v>3.3528000000000002</v>
      </c>
      <c r="G71" s="3">
        <f t="shared" si="2"/>
        <v>42.566842267970074</v>
      </c>
    </row>
    <row r="72" spans="1:8" x14ac:dyDescent="0.2">
      <c r="A72">
        <v>3620020602</v>
      </c>
      <c r="B72" t="s">
        <v>179</v>
      </c>
      <c r="C72" s="2">
        <v>37424</v>
      </c>
      <c r="D72" s="3">
        <v>11</v>
      </c>
      <c r="F72" s="3">
        <f t="shared" si="3"/>
        <v>3.3528000000000002</v>
      </c>
      <c r="G72" s="3">
        <f t="shared" si="2"/>
        <v>42.566842267970074</v>
      </c>
    </row>
    <row r="73" spans="1:8" x14ac:dyDescent="0.2">
      <c r="A73">
        <v>3620020603</v>
      </c>
      <c r="B73" t="s">
        <v>179</v>
      </c>
      <c r="C73" s="2">
        <v>37434</v>
      </c>
      <c r="D73" s="3">
        <v>10.5</v>
      </c>
      <c r="F73" s="3">
        <f t="shared" si="3"/>
        <v>3.2004000000000001</v>
      </c>
      <c r="G73" s="3">
        <f t="shared" si="2"/>
        <v>43.237195693268887</v>
      </c>
    </row>
    <row r="74" spans="1:8" x14ac:dyDescent="0.2">
      <c r="A74">
        <v>3620020701</v>
      </c>
      <c r="B74" t="s">
        <v>179</v>
      </c>
      <c r="C74" s="2">
        <v>37441</v>
      </c>
      <c r="D74" s="3">
        <v>10.5</v>
      </c>
      <c r="F74" s="3">
        <f t="shared" si="3"/>
        <v>3.2004000000000001</v>
      </c>
      <c r="G74" s="3">
        <f t="shared" si="2"/>
        <v>43.237195693268887</v>
      </c>
    </row>
    <row r="75" spans="1:8" x14ac:dyDescent="0.2">
      <c r="A75">
        <v>3620020702</v>
      </c>
      <c r="B75" t="s">
        <v>179</v>
      </c>
      <c r="C75" s="2">
        <v>37449</v>
      </c>
      <c r="D75" s="3">
        <v>11</v>
      </c>
      <c r="F75" s="3">
        <f t="shared" si="3"/>
        <v>3.3528000000000002</v>
      </c>
      <c r="G75" s="3">
        <f t="shared" si="2"/>
        <v>42.566842267970074</v>
      </c>
    </row>
    <row r="76" spans="1:8" x14ac:dyDescent="0.2">
      <c r="A76">
        <v>3620020703</v>
      </c>
      <c r="B76" t="s">
        <v>179</v>
      </c>
      <c r="C76" s="2">
        <v>37460</v>
      </c>
      <c r="D76" s="3">
        <v>10.5</v>
      </c>
      <c r="F76" s="3">
        <f t="shared" si="3"/>
        <v>3.2004000000000001</v>
      </c>
      <c r="G76" s="3">
        <f t="shared" si="2"/>
        <v>43.237195693268887</v>
      </c>
    </row>
    <row r="77" spans="1:8" x14ac:dyDescent="0.2">
      <c r="A77">
        <v>3620020801</v>
      </c>
      <c r="B77" t="s">
        <v>179</v>
      </c>
      <c r="C77" s="2">
        <v>37470</v>
      </c>
      <c r="D77" s="3">
        <v>10.5</v>
      </c>
      <c r="F77" s="3">
        <f t="shared" si="3"/>
        <v>3.2004000000000001</v>
      </c>
      <c r="G77" s="3">
        <f t="shared" si="2"/>
        <v>43.237195693268887</v>
      </c>
    </row>
    <row r="78" spans="1:8" x14ac:dyDescent="0.2">
      <c r="A78">
        <v>3620020802</v>
      </c>
      <c r="B78" t="s">
        <v>179</v>
      </c>
      <c r="C78" s="2">
        <v>37476</v>
      </c>
      <c r="D78" s="3">
        <v>10</v>
      </c>
      <c r="F78" s="3">
        <f t="shared" si="3"/>
        <v>3.048</v>
      </c>
      <c r="G78" s="3">
        <f t="shared" si="2"/>
        <v>43.940261958950401</v>
      </c>
    </row>
    <row r="79" spans="1:8" x14ac:dyDescent="0.2">
      <c r="A79">
        <v>3620020803</v>
      </c>
      <c r="B79" t="s">
        <v>179</v>
      </c>
      <c r="C79" s="2">
        <v>37485</v>
      </c>
      <c r="D79" s="3">
        <v>8</v>
      </c>
      <c r="F79" s="3">
        <f t="shared" si="3"/>
        <v>2.4384000000000001</v>
      </c>
      <c r="G79" s="3">
        <f t="shared" si="2"/>
        <v>47.155760533388161</v>
      </c>
    </row>
    <row r="80" spans="1:8" x14ac:dyDescent="0.2">
      <c r="A80">
        <v>3620020804</v>
      </c>
      <c r="B80" t="s">
        <v>179</v>
      </c>
      <c r="C80" s="2">
        <v>37491</v>
      </c>
      <c r="D80" s="3">
        <v>10</v>
      </c>
      <c r="F80" s="3">
        <f t="shared" si="3"/>
        <v>3.048</v>
      </c>
      <c r="G80" s="3">
        <f t="shared" si="2"/>
        <v>43.940261958950401</v>
      </c>
    </row>
    <row r="81" spans="1:14" x14ac:dyDescent="0.2">
      <c r="A81">
        <v>3620020805</v>
      </c>
      <c r="B81" t="s">
        <v>179</v>
      </c>
      <c r="C81" s="2">
        <v>37498</v>
      </c>
      <c r="D81" s="3">
        <v>11</v>
      </c>
      <c r="F81" s="3">
        <f t="shared" si="3"/>
        <v>3.3528000000000002</v>
      </c>
      <c r="G81" s="3">
        <f t="shared" si="2"/>
        <v>42.566842267970074</v>
      </c>
    </row>
    <row r="82" spans="1:14" x14ac:dyDescent="0.2">
      <c r="A82">
        <v>3620020901</v>
      </c>
      <c r="B82" t="s">
        <v>179</v>
      </c>
      <c r="C82" s="2">
        <v>37505</v>
      </c>
      <c r="D82" s="3">
        <v>11.5</v>
      </c>
      <c r="F82" s="3">
        <f t="shared" si="3"/>
        <v>3.5052000000000003</v>
      </c>
      <c r="G82" s="3">
        <f t="shared" si="2"/>
        <v>41.926292369324358</v>
      </c>
    </row>
    <row r="83" spans="1:14" x14ac:dyDescent="0.2">
      <c r="A83">
        <v>3620020902</v>
      </c>
      <c r="B83" t="s">
        <v>179</v>
      </c>
      <c r="C83" s="2">
        <v>37512</v>
      </c>
      <c r="D83" s="3">
        <v>10.5</v>
      </c>
      <c r="E83" s="3">
        <f>AVERAGE(D71:D81)</f>
        <v>10.363636363636363</v>
      </c>
      <c r="F83" s="3">
        <f t="shared" si="3"/>
        <v>3.2004000000000001</v>
      </c>
      <c r="G83" s="3">
        <f t="shared" si="2"/>
        <v>43.237195693268887</v>
      </c>
      <c r="H83" s="3">
        <f>AVERAGE(G71:G81)</f>
        <v>43.477494208749519</v>
      </c>
    </row>
    <row r="84" spans="1:14" x14ac:dyDescent="0.2">
      <c r="A84">
        <v>3620030601</v>
      </c>
      <c r="B84" t="s">
        <v>179</v>
      </c>
      <c r="C84" s="4">
        <v>37775</v>
      </c>
      <c r="D84" s="5">
        <v>13.5</v>
      </c>
      <c r="E84" s="5"/>
      <c r="F84" s="3">
        <f t="shared" si="3"/>
        <v>4.1147999999999998</v>
      </c>
      <c r="G84" s="3">
        <f t="shared" si="2"/>
        <v>39.615754781741025</v>
      </c>
      <c r="H84" s="5"/>
      <c r="N84" s="3">
        <v>15.5</v>
      </c>
    </row>
    <row r="85" spans="1:14" x14ac:dyDescent="0.2">
      <c r="A85">
        <v>3620030602</v>
      </c>
      <c r="B85" t="s">
        <v>179</v>
      </c>
      <c r="C85" s="4">
        <v>37785</v>
      </c>
      <c r="D85" s="5">
        <v>12</v>
      </c>
      <c r="E85" s="5"/>
      <c r="F85" s="3">
        <f t="shared" si="3"/>
        <v>3.6576000000000004</v>
      </c>
      <c r="G85" s="3">
        <f t="shared" si="2"/>
        <v>41.313008325549511</v>
      </c>
      <c r="H85" s="5"/>
      <c r="N85" s="3">
        <v>17</v>
      </c>
    </row>
    <row r="86" spans="1:14" x14ac:dyDescent="0.2">
      <c r="A86">
        <v>3620030603</v>
      </c>
      <c r="B86" t="s">
        <v>179</v>
      </c>
      <c r="C86" s="4">
        <v>37792</v>
      </c>
      <c r="D86" s="5">
        <v>11</v>
      </c>
      <c r="E86" s="5"/>
      <c r="F86" s="3">
        <f t="shared" si="3"/>
        <v>3.3528000000000002</v>
      </c>
      <c r="G86" s="3">
        <f t="shared" si="2"/>
        <v>42.566842267970074</v>
      </c>
      <c r="H86" s="5"/>
    </row>
    <row r="87" spans="1:14" x14ac:dyDescent="0.2">
      <c r="A87">
        <v>3620030604</v>
      </c>
      <c r="B87" t="s">
        <v>179</v>
      </c>
      <c r="C87" s="4">
        <v>37800</v>
      </c>
      <c r="D87" s="5">
        <v>11.5</v>
      </c>
      <c r="E87" s="5"/>
      <c r="F87" s="3">
        <f t="shared" si="3"/>
        <v>3.5052000000000003</v>
      </c>
      <c r="G87" s="3">
        <f t="shared" si="2"/>
        <v>41.926292369324358</v>
      </c>
      <c r="H87" s="5"/>
      <c r="N87" s="3">
        <v>20</v>
      </c>
    </row>
    <row r="88" spans="1:14" x14ac:dyDescent="0.2">
      <c r="A88">
        <v>3620030701</v>
      </c>
      <c r="B88" t="s">
        <v>179</v>
      </c>
      <c r="C88" s="4">
        <v>37805</v>
      </c>
      <c r="D88" s="5">
        <v>11</v>
      </c>
      <c r="E88" s="5"/>
      <c r="F88" s="3">
        <f t="shared" si="3"/>
        <v>3.3528000000000002</v>
      </c>
      <c r="G88" s="3">
        <f t="shared" si="2"/>
        <v>42.566842267970074</v>
      </c>
      <c r="H88" s="5"/>
      <c r="N88" s="3">
        <v>22</v>
      </c>
    </row>
    <row r="89" spans="1:14" x14ac:dyDescent="0.2">
      <c r="A89">
        <v>3620030702</v>
      </c>
      <c r="B89" t="s">
        <v>179</v>
      </c>
      <c r="C89" s="4">
        <v>37814</v>
      </c>
      <c r="D89" s="5">
        <v>11.5</v>
      </c>
      <c r="E89" s="5"/>
      <c r="F89" s="3">
        <f t="shared" si="3"/>
        <v>3.5052000000000003</v>
      </c>
      <c r="G89" s="3">
        <f t="shared" si="2"/>
        <v>41.926292369324358</v>
      </c>
      <c r="H89" s="5"/>
      <c r="N89" s="3">
        <v>17</v>
      </c>
    </row>
    <row r="90" spans="1:14" x14ac:dyDescent="0.2">
      <c r="A90">
        <v>3620030703</v>
      </c>
      <c r="B90" t="s">
        <v>179</v>
      </c>
      <c r="C90" s="4">
        <v>37828</v>
      </c>
      <c r="D90" s="5">
        <v>12</v>
      </c>
      <c r="E90" s="5"/>
      <c r="F90" s="3">
        <f t="shared" si="3"/>
        <v>3.6576000000000004</v>
      </c>
      <c r="G90" s="3">
        <f t="shared" si="2"/>
        <v>41.313008325549511</v>
      </c>
      <c r="H90" s="5"/>
      <c r="N90" s="3">
        <v>21</v>
      </c>
    </row>
    <row r="91" spans="1:14" x14ac:dyDescent="0.2">
      <c r="A91">
        <v>3620030801</v>
      </c>
      <c r="B91" t="s">
        <v>179</v>
      </c>
      <c r="C91" s="4">
        <v>37835</v>
      </c>
      <c r="D91" s="5">
        <v>11.5</v>
      </c>
      <c r="E91" s="5"/>
      <c r="F91" s="3">
        <f t="shared" si="3"/>
        <v>3.5052000000000003</v>
      </c>
      <c r="G91" s="3">
        <f t="shared" si="2"/>
        <v>41.926292369324358</v>
      </c>
      <c r="H91" s="5"/>
      <c r="N91" s="3">
        <v>21</v>
      </c>
    </row>
    <row r="92" spans="1:14" x14ac:dyDescent="0.2">
      <c r="A92">
        <v>3620030802</v>
      </c>
      <c r="B92" t="s">
        <v>179</v>
      </c>
      <c r="C92" s="4">
        <v>37855</v>
      </c>
      <c r="D92" s="5">
        <v>10.5</v>
      </c>
      <c r="E92" s="5"/>
      <c r="F92" s="3">
        <f t="shared" si="3"/>
        <v>3.2004000000000001</v>
      </c>
      <c r="G92" s="3">
        <f t="shared" si="2"/>
        <v>43.237195693268887</v>
      </c>
      <c r="H92" s="5"/>
      <c r="N92" s="3">
        <v>24</v>
      </c>
    </row>
    <row r="93" spans="1:14" x14ac:dyDescent="0.2">
      <c r="A93">
        <v>3620030803</v>
      </c>
      <c r="B93" t="s">
        <v>179</v>
      </c>
      <c r="C93" s="4">
        <v>37862</v>
      </c>
      <c r="D93" s="5">
        <v>11</v>
      </c>
      <c r="E93" s="5"/>
      <c r="F93" s="3">
        <f t="shared" si="3"/>
        <v>3.3528000000000002</v>
      </c>
      <c r="G93" s="3">
        <f t="shared" si="2"/>
        <v>42.566842267970074</v>
      </c>
      <c r="H93" s="5"/>
      <c r="N93" s="3">
        <v>20</v>
      </c>
    </row>
    <row r="94" spans="1:14" x14ac:dyDescent="0.2">
      <c r="A94">
        <v>3620030901</v>
      </c>
      <c r="B94" t="s">
        <v>179</v>
      </c>
      <c r="C94" s="4">
        <v>37869</v>
      </c>
      <c r="D94" s="5">
        <v>11.5</v>
      </c>
      <c r="E94" s="5"/>
      <c r="F94" s="3">
        <f t="shared" si="3"/>
        <v>3.5052000000000003</v>
      </c>
      <c r="G94" s="3">
        <f t="shared" si="2"/>
        <v>41.926292369324358</v>
      </c>
      <c r="H94" s="5"/>
      <c r="N94" s="3">
        <v>18</v>
      </c>
    </row>
    <row r="95" spans="1:14" x14ac:dyDescent="0.2">
      <c r="A95">
        <v>3620030902</v>
      </c>
      <c r="B95" t="s">
        <v>179</v>
      </c>
      <c r="C95" s="4">
        <v>37877</v>
      </c>
      <c r="D95" s="5">
        <v>10.5</v>
      </c>
      <c r="E95" s="5"/>
      <c r="F95" s="3">
        <f t="shared" si="3"/>
        <v>3.2004000000000001</v>
      </c>
      <c r="G95" s="3">
        <f t="shared" si="2"/>
        <v>43.237195693268887</v>
      </c>
      <c r="H95" s="5"/>
      <c r="N95" s="3">
        <v>19</v>
      </c>
    </row>
    <row r="96" spans="1:14" x14ac:dyDescent="0.2">
      <c r="A96">
        <v>3620030903</v>
      </c>
      <c r="B96" t="s">
        <v>179</v>
      </c>
      <c r="C96" s="4">
        <v>37883</v>
      </c>
      <c r="D96" s="5">
        <v>11</v>
      </c>
      <c r="E96" s="5">
        <f>AVERAGE(D84:D93)</f>
        <v>11.55</v>
      </c>
      <c r="F96" s="3">
        <f t="shared" si="3"/>
        <v>3.3528000000000002</v>
      </c>
      <c r="G96" s="3">
        <f t="shared" si="2"/>
        <v>42.566842267970074</v>
      </c>
      <c r="H96" s="5">
        <f>AVERAGE(G84:G93)</f>
        <v>41.895837103799217</v>
      </c>
      <c r="N96" s="3">
        <v>19</v>
      </c>
    </row>
    <row r="97" spans="1:14" x14ac:dyDescent="0.2">
      <c r="A97">
        <v>3620040601</v>
      </c>
      <c r="B97" t="s">
        <v>179</v>
      </c>
      <c r="C97" s="2">
        <v>38154</v>
      </c>
      <c r="D97" s="3">
        <v>9</v>
      </c>
      <c r="F97" s="3">
        <f t="shared" si="3"/>
        <v>2.7432000000000003</v>
      </c>
      <c r="G97" s="3">
        <f t="shared" si="2"/>
        <v>45.458506989579675</v>
      </c>
    </row>
    <row r="98" spans="1:14" x14ac:dyDescent="0.2">
      <c r="A98">
        <v>3620040801</v>
      </c>
      <c r="B98" t="s">
        <v>179</v>
      </c>
      <c r="C98" s="2">
        <v>38217</v>
      </c>
      <c r="D98" s="3">
        <v>8</v>
      </c>
      <c r="F98" s="3">
        <f t="shared" si="3"/>
        <v>2.4384000000000001</v>
      </c>
      <c r="G98" s="3">
        <f t="shared" si="2"/>
        <v>47.155760533388161</v>
      </c>
      <c r="N98" s="3">
        <v>22</v>
      </c>
    </row>
    <row r="99" spans="1:14" x14ac:dyDescent="0.2">
      <c r="A99">
        <v>3620040901</v>
      </c>
      <c r="B99" t="s">
        <v>179</v>
      </c>
      <c r="C99" s="2">
        <v>38231</v>
      </c>
      <c r="D99" s="3">
        <v>8</v>
      </c>
      <c r="F99" s="3">
        <f t="shared" si="3"/>
        <v>2.4384000000000001</v>
      </c>
      <c r="G99" s="3">
        <f t="shared" si="2"/>
        <v>47.155760533388161</v>
      </c>
      <c r="N99" s="3">
        <v>22</v>
      </c>
    </row>
    <row r="100" spans="1:14" x14ac:dyDescent="0.2">
      <c r="A100">
        <v>3620050601</v>
      </c>
      <c r="B100" t="s">
        <v>179</v>
      </c>
      <c r="C100" s="2">
        <v>38519</v>
      </c>
      <c r="I100" s="3">
        <v>3.1</v>
      </c>
      <c r="K100" s="10">
        <f>(9.81*(LN(I100)))+30.6</f>
        <v>41.699054713727698</v>
      </c>
    </row>
    <row r="101" spans="1:14" x14ac:dyDescent="0.2">
      <c r="A101">
        <v>3620050701</v>
      </c>
      <c r="B101" t="s">
        <v>179</v>
      </c>
      <c r="C101" s="2">
        <v>38547</v>
      </c>
      <c r="D101" s="3">
        <v>8</v>
      </c>
      <c r="F101" s="3">
        <f t="shared" si="3"/>
        <v>2.4384000000000001</v>
      </c>
      <c r="G101" s="3">
        <f t="shared" si="2"/>
        <v>47.155760533388161</v>
      </c>
      <c r="H101" s="29"/>
      <c r="I101" s="30">
        <v>0.1</v>
      </c>
      <c r="J101" s="30"/>
      <c r="K101" s="10">
        <f>(9.81*(LN(I101)))+30.6</f>
        <v>8.0116402377284146</v>
      </c>
      <c r="L101" s="30"/>
      <c r="N101" s="3">
        <v>25</v>
      </c>
    </row>
    <row r="102" spans="1:14" x14ac:dyDescent="0.2">
      <c r="A102">
        <v>3620050702</v>
      </c>
      <c r="B102" t="s">
        <v>179</v>
      </c>
      <c r="C102" s="2">
        <v>38555</v>
      </c>
      <c r="D102" s="3">
        <v>9</v>
      </c>
      <c r="F102" s="3">
        <f t="shared" si="3"/>
        <v>2.7432000000000003</v>
      </c>
      <c r="G102" s="3">
        <f t="shared" si="2"/>
        <v>45.458506989579675</v>
      </c>
      <c r="I102" s="30">
        <v>0.15</v>
      </c>
      <c r="J102" s="30"/>
      <c r="K102" s="10">
        <f>(9.81*(LN(I102)))+30.6</f>
        <v>11.989252948269506</v>
      </c>
      <c r="L102" s="30"/>
      <c r="N102" s="3">
        <v>25</v>
      </c>
    </row>
    <row r="103" spans="1:14" x14ac:dyDescent="0.2">
      <c r="A103">
        <v>3620050801</v>
      </c>
      <c r="B103" t="s">
        <v>179</v>
      </c>
      <c r="C103" s="29">
        <v>38582</v>
      </c>
      <c r="H103" s="29"/>
      <c r="I103" s="30">
        <v>0.38</v>
      </c>
      <c r="J103" s="30"/>
      <c r="K103" s="10">
        <f>(9.81*(LN(I103)))+30.6</f>
        <v>21.108000702372671</v>
      </c>
      <c r="L103" s="30"/>
    </row>
    <row r="104" spans="1:14" x14ac:dyDescent="0.2">
      <c r="A104">
        <v>3620050901</v>
      </c>
      <c r="B104" t="s">
        <v>179</v>
      </c>
      <c r="C104" s="29">
        <v>38596</v>
      </c>
      <c r="I104" s="30">
        <v>0.42</v>
      </c>
      <c r="J104" s="31">
        <f>AVERAGE(I100:I103)</f>
        <v>0.9325</v>
      </c>
      <c r="K104" s="10">
        <f>(9.81*(LN(I104)))+30.6</f>
        <v>22.089819430816668</v>
      </c>
      <c r="L104" s="31">
        <f>AVERAGE(K100:K103)</f>
        <v>20.701987150524573</v>
      </c>
      <c r="M104" s="3">
        <f>AVERAGE(H104,L104)</f>
        <v>20.701987150524573</v>
      </c>
    </row>
    <row r="105" spans="1:14" x14ac:dyDescent="0.2">
      <c r="H105" s="29"/>
    </row>
    <row r="106" spans="1:14" x14ac:dyDescent="0.2">
      <c r="H106" s="29"/>
      <c r="I106" s="30"/>
      <c r="J106" s="30"/>
      <c r="K106" s="30"/>
      <c r="L106" s="30"/>
    </row>
    <row r="108" spans="1:14" x14ac:dyDescent="0.2">
      <c r="H108" s="29"/>
      <c r="I108" s="30"/>
      <c r="J108" s="30"/>
      <c r="K108" s="30"/>
      <c r="L108" s="30"/>
    </row>
  </sheetData>
  <phoneticPr fontId="14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6"/>
  <sheetViews>
    <sheetView workbookViewId="0">
      <pane xSplit="3" ySplit="1" topLeftCell="D200" activePane="bottomRight" state="frozen"/>
      <selection pane="topRight" activeCell="D1" sqref="D1"/>
      <selection pane="bottomLeft" activeCell="A2" sqref="A2"/>
      <selection pane="bottomRight" activeCell="H236" sqref="H236"/>
    </sheetView>
  </sheetViews>
  <sheetFormatPr defaultRowHeight="12.75" x14ac:dyDescent="0.2"/>
  <cols>
    <col min="1" max="1" width="11" bestFit="1" customWidth="1"/>
    <col min="2" max="2" width="11" customWidth="1"/>
    <col min="3" max="3" width="10.140625" bestFit="1" customWidth="1"/>
    <col min="4" max="10" width="9.140625" style="3"/>
    <col min="11" max="11" width="15" style="3" bestFit="1" customWidth="1"/>
    <col min="12" max="12" width="12.140625" bestFit="1" customWidth="1"/>
    <col min="13" max="13" width="40.85546875" customWidth="1"/>
  </cols>
  <sheetData>
    <row r="1" spans="1:13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2043</v>
      </c>
      <c r="F1" s="25" t="s">
        <v>334</v>
      </c>
      <c r="G1" s="25" t="s">
        <v>278</v>
      </c>
      <c r="H1" s="25" t="s">
        <v>279</v>
      </c>
      <c r="I1" s="14" t="s">
        <v>177</v>
      </c>
      <c r="J1" s="14" t="s">
        <v>2040</v>
      </c>
      <c r="K1" s="14" t="s">
        <v>267</v>
      </c>
      <c r="L1" s="14" t="s">
        <v>269</v>
      </c>
      <c r="M1" s="14" t="s">
        <v>264</v>
      </c>
    </row>
    <row r="2" spans="1:13" x14ac:dyDescent="0.2">
      <c r="A2">
        <v>3719910501</v>
      </c>
      <c r="B2" t="s">
        <v>222</v>
      </c>
      <c r="C2" s="2">
        <v>33385</v>
      </c>
      <c r="D2" s="3">
        <v>35</v>
      </c>
      <c r="F2" s="3">
        <f>D2*0.3048</f>
        <v>10.668000000000001</v>
      </c>
      <c r="G2" s="3">
        <f t="shared" ref="G2:G65" si="0" xml:space="preserve"> 60-(14.41*(LN(F2)))</f>
        <v>25.887947582932149</v>
      </c>
    </row>
    <row r="3" spans="1:13" x14ac:dyDescent="0.2">
      <c r="A3">
        <v>3719910502</v>
      </c>
      <c r="B3" t="s">
        <v>222</v>
      </c>
      <c r="C3" s="2">
        <v>33389</v>
      </c>
      <c r="D3" s="3">
        <v>37</v>
      </c>
      <c r="F3" s="3">
        <f t="shared" ref="F3:F66" si="1">D3*0.3048</f>
        <v>11.277600000000001</v>
      </c>
      <c r="G3" s="3">
        <f t="shared" si="0"/>
        <v>25.087186027791326</v>
      </c>
    </row>
    <row r="4" spans="1:13" x14ac:dyDescent="0.2">
      <c r="A4">
        <v>3719910601</v>
      </c>
      <c r="B4" t="s">
        <v>222</v>
      </c>
      <c r="C4" s="2">
        <v>33391</v>
      </c>
      <c r="D4" s="3">
        <v>36</v>
      </c>
      <c r="F4" s="3">
        <f t="shared" si="1"/>
        <v>10.972800000000001</v>
      </c>
      <c r="G4" s="3">
        <f t="shared" si="0"/>
        <v>25.482005245842053</v>
      </c>
    </row>
    <row r="5" spans="1:13" x14ac:dyDescent="0.2">
      <c r="A5">
        <v>3719910602</v>
      </c>
      <c r="B5" t="s">
        <v>222</v>
      </c>
      <c r="C5" s="2">
        <v>33394</v>
      </c>
      <c r="D5" s="3">
        <v>31</v>
      </c>
      <c r="F5" s="3">
        <f t="shared" si="1"/>
        <v>9.4488000000000003</v>
      </c>
      <c r="G5" s="3">
        <f t="shared" si="0"/>
        <v>27.636757532363639</v>
      </c>
    </row>
    <row r="6" spans="1:13" x14ac:dyDescent="0.2">
      <c r="A6">
        <v>3719910603</v>
      </c>
      <c r="B6" t="s">
        <v>222</v>
      </c>
      <c r="C6" s="2">
        <v>33396</v>
      </c>
      <c r="D6" s="3">
        <v>33</v>
      </c>
      <c r="F6" s="3">
        <f t="shared" si="1"/>
        <v>10.058400000000001</v>
      </c>
      <c r="G6" s="3">
        <f t="shared" si="0"/>
        <v>26.735839188262617</v>
      </c>
    </row>
    <row r="7" spans="1:13" x14ac:dyDescent="0.2">
      <c r="A7">
        <v>3719910604</v>
      </c>
      <c r="B7" t="s">
        <v>222</v>
      </c>
      <c r="C7" s="2">
        <v>33401</v>
      </c>
      <c r="D7" s="3">
        <v>31</v>
      </c>
      <c r="F7" s="3">
        <f t="shared" si="1"/>
        <v>9.4488000000000003</v>
      </c>
      <c r="G7" s="3">
        <f t="shared" si="0"/>
        <v>27.636757532363639</v>
      </c>
    </row>
    <row r="8" spans="1:13" x14ac:dyDescent="0.2">
      <c r="A8">
        <v>3719910605</v>
      </c>
      <c r="B8" t="s">
        <v>222</v>
      </c>
      <c r="C8" s="2">
        <v>33404</v>
      </c>
      <c r="D8" s="3">
        <v>34</v>
      </c>
      <c r="F8" s="3">
        <f t="shared" si="1"/>
        <v>10.363200000000001</v>
      </c>
      <c r="G8" s="3">
        <f t="shared" si="0"/>
        <v>26.305657989275709</v>
      </c>
    </row>
    <row r="9" spans="1:13" x14ac:dyDescent="0.2">
      <c r="A9">
        <v>3719910606</v>
      </c>
      <c r="B9" t="s">
        <v>222</v>
      </c>
      <c r="C9" s="2">
        <v>33408</v>
      </c>
      <c r="D9" s="3">
        <v>34</v>
      </c>
      <c r="F9" s="3">
        <f t="shared" si="1"/>
        <v>10.363200000000001</v>
      </c>
      <c r="G9" s="3">
        <f t="shared" si="0"/>
        <v>26.305657989275709</v>
      </c>
    </row>
    <row r="10" spans="1:13" x14ac:dyDescent="0.2">
      <c r="A10">
        <v>3719910607</v>
      </c>
      <c r="B10" t="s">
        <v>222</v>
      </c>
      <c r="C10" s="2">
        <v>33412</v>
      </c>
      <c r="D10" s="3">
        <v>31.5</v>
      </c>
      <c r="F10" s="3">
        <f t="shared" si="1"/>
        <v>9.6012000000000004</v>
      </c>
      <c r="G10" s="3">
        <f t="shared" si="0"/>
        <v>27.406192613561423</v>
      </c>
    </row>
    <row r="11" spans="1:13" x14ac:dyDescent="0.2">
      <c r="A11">
        <v>3719910608</v>
      </c>
      <c r="B11" t="s">
        <v>222</v>
      </c>
      <c r="C11" s="2">
        <v>33418</v>
      </c>
      <c r="D11" s="3">
        <v>31</v>
      </c>
      <c r="F11" s="3">
        <f t="shared" si="1"/>
        <v>9.4488000000000003</v>
      </c>
      <c r="G11" s="3">
        <f t="shared" si="0"/>
        <v>27.636757532363639</v>
      </c>
    </row>
    <row r="12" spans="1:13" x14ac:dyDescent="0.2">
      <c r="A12">
        <v>3719910701</v>
      </c>
      <c r="B12" t="s">
        <v>222</v>
      </c>
      <c r="C12" s="2">
        <v>33422</v>
      </c>
      <c r="D12" s="3">
        <v>28.5</v>
      </c>
      <c r="F12" s="3">
        <f t="shared" si="1"/>
        <v>8.6867999999999999</v>
      </c>
      <c r="G12" s="3">
        <f t="shared" si="0"/>
        <v>28.848395251367538</v>
      </c>
    </row>
    <row r="13" spans="1:13" x14ac:dyDescent="0.2">
      <c r="A13">
        <v>3719910702</v>
      </c>
      <c r="B13" t="s">
        <v>222</v>
      </c>
      <c r="C13" s="2">
        <v>33425</v>
      </c>
      <c r="D13" s="3">
        <v>22.5</v>
      </c>
      <c r="F13" s="3">
        <f t="shared" si="1"/>
        <v>6.8580000000000005</v>
      </c>
      <c r="G13" s="3">
        <f t="shared" si="0"/>
        <v>32.254757543273101</v>
      </c>
    </row>
    <row r="14" spans="1:13" x14ac:dyDescent="0.2">
      <c r="A14">
        <v>3719910703</v>
      </c>
      <c r="B14" t="s">
        <v>222</v>
      </c>
      <c r="C14" s="2">
        <v>33429</v>
      </c>
      <c r="D14" s="3">
        <v>18</v>
      </c>
      <c r="F14" s="3">
        <f t="shared" si="1"/>
        <v>5.4864000000000006</v>
      </c>
      <c r="G14" s="3">
        <f t="shared" si="0"/>
        <v>35.470256117710861</v>
      </c>
    </row>
    <row r="15" spans="1:13" x14ac:dyDescent="0.2">
      <c r="A15">
        <v>3719910704</v>
      </c>
      <c r="B15" t="s">
        <v>222</v>
      </c>
      <c r="C15" s="2">
        <v>33432</v>
      </c>
      <c r="D15" s="3">
        <v>16.5</v>
      </c>
      <c r="F15" s="3">
        <f t="shared" si="1"/>
        <v>5.0292000000000003</v>
      </c>
      <c r="G15" s="3">
        <f t="shared" si="0"/>
        <v>36.724090060131431</v>
      </c>
    </row>
    <row r="16" spans="1:13" x14ac:dyDescent="0.2">
      <c r="A16">
        <v>3719910705</v>
      </c>
      <c r="B16" t="s">
        <v>222</v>
      </c>
      <c r="C16" s="2">
        <v>33436</v>
      </c>
      <c r="D16" s="3">
        <v>13.5</v>
      </c>
      <c r="F16" s="3">
        <f t="shared" si="1"/>
        <v>4.1147999999999998</v>
      </c>
      <c r="G16" s="3">
        <f t="shared" si="0"/>
        <v>39.615754781741025</v>
      </c>
    </row>
    <row r="17" spans="1:8" x14ac:dyDescent="0.2">
      <c r="A17">
        <v>3719910706</v>
      </c>
      <c r="B17" t="s">
        <v>222</v>
      </c>
      <c r="C17" s="2">
        <v>33443</v>
      </c>
      <c r="D17" s="3">
        <v>14</v>
      </c>
      <c r="F17" s="3">
        <f t="shared" si="1"/>
        <v>4.2671999999999999</v>
      </c>
      <c r="G17" s="3">
        <f t="shared" si="0"/>
        <v>39.091697029238723</v>
      </c>
    </row>
    <row r="18" spans="1:8" x14ac:dyDescent="0.2">
      <c r="A18">
        <v>3719910707</v>
      </c>
      <c r="B18" t="s">
        <v>222</v>
      </c>
      <c r="C18" s="2">
        <v>33446</v>
      </c>
      <c r="D18" s="3">
        <v>15</v>
      </c>
      <c r="F18" s="3">
        <f t="shared" si="1"/>
        <v>4.5720000000000001</v>
      </c>
      <c r="G18" s="3">
        <f t="shared" si="0"/>
        <v>38.097509751111744</v>
      </c>
    </row>
    <row r="19" spans="1:8" x14ac:dyDescent="0.2">
      <c r="A19">
        <v>3719910708</v>
      </c>
      <c r="B19" t="s">
        <v>222</v>
      </c>
      <c r="C19" s="2">
        <v>33450</v>
      </c>
      <c r="D19" s="3">
        <v>15.5</v>
      </c>
      <c r="F19" s="3">
        <f t="shared" si="1"/>
        <v>4.7244000000000002</v>
      </c>
      <c r="G19" s="3">
        <f t="shared" si="0"/>
        <v>37.625008404232446</v>
      </c>
    </row>
    <row r="20" spans="1:8" x14ac:dyDescent="0.2">
      <c r="A20">
        <v>3719910801</v>
      </c>
      <c r="B20" t="s">
        <v>222</v>
      </c>
      <c r="C20" s="2">
        <v>33453</v>
      </c>
      <c r="D20" s="3">
        <v>17.5</v>
      </c>
      <c r="F20" s="3">
        <f t="shared" si="1"/>
        <v>5.3340000000000005</v>
      </c>
      <c r="G20" s="3">
        <f t="shared" si="0"/>
        <v>35.876198454800956</v>
      </c>
    </row>
    <row r="21" spans="1:8" x14ac:dyDescent="0.2">
      <c r="A21">
        <v>3719910802</v>
      </c>
      <c r="B21" t="s">
        <v>222</v>
      </c>
      <c r="C21" s="2">
        <v>33457</v>
      </c>
      <c r="D21" s="3">
        <v>19</v>
      </c>
      <c r="F21" s="3">
        <f t="shared" si="1"/>
        <v>5.7911999999999999</v>
      </c>
      <c r="G21" s="3">
        <f t="shared" si="0"/>
        <v>34.691147459206192</v>
      </c>
    </row>
    <row r="22" spans="1:8" x14ac:dyDescent="0.2">
      <c r="A22">
        <v>3719910803</v>
      </c>
      <c r="B22" t="s">
        <v>222</v>
      </c>
      <c r="C22" s="2">
        <v>33460</v>
      </c>
      <c r="D22" s="3">
        <v>20</v>
      </c>
      <c r="F22" s="3">
        <f t="shared" si="1"/>
        <v>6.0960000000000001</v>
      </c>
      <c r="G22" s="3">
        <f t="shared" si="0"/>
        <v>33.952011087081587</v>
      </c>
    </row>
    <row r="23" spans="1:8" x14ac:dyDescent="0.2">
      <c r="A23">
        <v>3719910804</v>
      </c>
      <c r="B23" t="s">
        <v>222</v>
      </c>
      <c r="C23" s="2">
        <v>33464</v>
      </c>
      <c r="D23" s="3">
        <v>22.5</v>
      </c>
      <c r="F23" s="3">
        <f t="shared" si="1"/>
        <v>6.8580000000000005</v>
      </c>
      <c r="G23" s="3">
        <f t="shared" si="0"/>
        <v>32.254757543273101</v>
      </c>
    </row>
    <row r="24" spans="1:8" x14ac:dyDescent="0.2">
      <c r="A24">
        <v>3719910805</v>
      </c>
      <c r="B24" t="s">
        <v>222</v>
      </c>
      <c r="C24" s="2">
        <v>33471</v>
      </c>
      <c r="D24" s="3">
        <v>26.5</v>
      </c>
      <c r="F24" s="3">
        <f t="shared" si="1"/>
        <v>8.0772000000000013</v>
      </c>
      <c r="G24" s="3">
        <f t="shared" si="0"/>
        <v>29.89685754657733</v>
      </c>
    </row>
    <row r="25" spans="1:8" x14ac:dyDescent="0.2">
      <c r="A25">
        <v>3719910806</v>
      </c>
      <c r="B25" t="s">
        <v>222</v>
      </c>
      <c r="C25" s="2">
        <v>33478</v>
      </c>
      <c r="D25" s="3">
        <v>26.5</v>
      </c>
      <c r="F25" s="3">
        <f t="shared" si="1"/>
        <v>8.0772000000000013</v>
      </c>
      <c r="G25" s="3">
        <f t="shared" si="0"/>
        <v>29.89685754657733</v>
      </c>
    </row>
    <row r="26" spans="1:8" x14ac:dyDescent="0.2">
      <c r="A26">
        <v>3719910901</v>
      </c>
      <c r="B26" t="s">
        <v>222</v>
      </c>
      <c r="C26" s="2">
        <v>33482</v>
      </c>
      <c r="D26" s="3">
        <v>27</v>
      </c>
      <c r="F26" s="3">
        <f t="shared" si="1"/>
        <v>8.2295999999999996</v>
      </c>
      <c r="G26" s="3">
        <f t="shared" si="0"/>
        <v>29.627503909872214</v>
      </c>
    </row>
    <row r="27" spans="1:8" x14ac:dyDescent="0.2">
      <c r="A27">
        <v>3719910902</v>
      </c>
      <c r="B27" t="s">
        <v>222</v>
      </c>
      <c r="C27" s="2">
        <v>33488</v>
      </c>
      <c r="D27" s="3">
        <v>27.5</v>
      </c>
      <c r="F27" s="3">
        <f t="shared" si="1"/>
        <v>8.3819999999999997</v>
      </c>
      <c r="G27" s="3">
        <f t="shared" si="0"/>
        <v>29.363092821663503</v>
      </c>
    </row>
    <row r="28" spans="1:8" x14ac:dyDescent="0.2">
      <c r="A28">
        <v>3719910903</v>
      </c>
      <c r="B28" t="s">
        <v>222</v>
      </c>
      <c r="C28" s="2">
        <v>33492</v>
      </c>
      <c r="D28" s="3">
        <v>28</v>
      </c>
      <c r="F28" s="3">
        <f t="shared" si="1"/>
        <v>8.5343999999999998</v>
      </c>
      <c r="G28" s="3">
        <f t="shared" si="0"/>
        <v>29.103446157369909</v>
      </c>
    </row>
    <row r="29" spans="1:8" x14ac:dyDescent="0.2">
      <c r="A29">
        <v>3719910904</v>
      </c>
      <c r="B29" t="s">
        <v>222</v>
      </c>
      <c r="C29" s="2">
        <v>33499</v>
      </c>
      <c r="D29" s="3">
        <v>30</v>
      </c>
      <c r="F29" s="3">
        <f t="shared" si="1"/>
        <v>9.1440000000000001</v>
      </c>
      <c r="G29" s="3">
        <f t="shared" si="0"/>
        <v>28.109258879242937</v>
      </c>
    </row>
    <row r="30" spans="1:8" x14ac:dyDescent="0.2">
      <c r="A30">
        <v>3719910905</v>
      </c>
      <c r="B30" t="s">
        <v>222</v>
      </c>
      <c r="C30" s="2">
        <v>33502</v>
      </c>
      <c r="D30" s="3">
        <v>30.5</v>
      </c>
      <c r="F30" s="3">
        <f t="shared" si="1"/>
        <v>9.2964000000000002</v>
      </c>
      <c r="G30" s="3">
        <f t="shared" si="0"/>
        <v>27.87107163812599</v>
      </c>
    </row>
    <row r="31" spans="1:8" x14ac:dyDescent="0.2">
      <c r="A31">
        <v>3719910906</v>
      </c>
      <c r="B31" t="s">
        <v>222</v>
      </c>
      <c r="C31" s="2">
        <v>33506</v>
      </c>
      <c r="D31" s="3">
        <v>31.5</v>
      </c>
      <c r="F31" s="3">
        <f t="shared" si="1"/>
        <v>9.6012000000000004</v>
      </c>
      <c r="G31" s="3">
        <f t="shared" si="0"/>
        <v>27.406192613561423</v>
      </c>
    </row>
    <row r="32" spans="1:8" x14ac:dyDescent="0.2">
      <c r="A32">
        <v>3719910907</v>
      </c>
      <c r="B32" t="s">
        <v>222</v>
      </c>
      <c r="C32" s="2">
        <v>33509</v>
      </c>
      <c r="D32" s="3">
        <v>32.5</v>
      </c>
      <c r="E32" s="3">
        <f>AVERAGE(D4:D25)</f>
        <v>24.40909090909091</v>
      </c>
      <c r="F32" s="3">
        <f t="shared" si="1"/>
        <v>9.9060000000000006</v>
      </c>
      <c r="G32" s="3">
        <f t="shared" si="0"/>
        <v>26.955843461667278</v>
      </c>
      <c r="H32" s="3">
        <f>AVERAGE(G4:G25)</f>
        <v>31.792769281801441</v>
      </c>
    </row>
    <row r="33" spans="1:7" x14ac:dyDescent="0.2">
      <c r="A33">
        <v>3719930501</v>
      </c>
      <c r="B33" t="s">
        <v>222</v>
      </c>
      <c r="C33" s="2">
        <v>34090</v>
      </c>
      <c r="D33" s="3">
        <v>35.5</v>
      </c>
      <c r="F33" s="3">
        <f t="shared" si="1"/>
        <v>10.820400000000001</v>
      </c>
      <c r="G33" s="3">
        <f t="shared" si="0"/>
        <v>25.683546992698055</v>
      </c>
    </row>
    <row r="34" spans="1:7" x14ac:dyDescent="0.2">
      <c r="A34">
        <v>3719930502</v>
      </c>
      <c r="B34" t="s">
        <v>222</v>
      </c>
      <c r="C34" s="2">
        <v>34096</v>
      </c>
      <c r="D34" s="3">
        <v>37.5</v>
      </c>
      <c r="F34" s="3">
        <f t="shared" si="1"/>
        <v>11.43</v>
      </c>
      <c r="G34" s="3">
        <f t="shared" si="0"/>
        <v>24.89376030480517</v>
      </c>
    </row>
    <row r="35" spans="1:7" x14ac:dyDescent="0.2">
      <c r="A35">
        <v>3719930503</v>
      </c>
      <c r="B35" t="s">
        <v>222</v>
      </c>
      <c r="C35" s="2">
        <v>34103</v>
      </c>
      <c r="D35" s="3">
        <v>21</v>
      </c>
      <c r="F35" s="3">
        <f t="shared" si="1"/>
        <v>6.4008000000000003</v>
      </c>
      <c r="G35" s="3">
        <f t="shared" si="0"/>
        <v>33.248944821400073</v>
      </c>
    </row>
    <row r="36" spans="1:7" x14ac:dyDescent="0.2">
      <c r="A36">
        <v>3719930504</v>
      </c>
      <c r="B36" t="s">
        <v>222</v>
      </c>
      <c r="C36" s="2">
        <v>34110</v>
      </c>
      <c r="D36" s="3">
        <v>19</v>
      </c>
      <c r="F36" s="3">
        <f t="shared" si="1"/>
        <v>5.7911999999999999</v>
      </c>
      <c r="G36" s="3">
        <f t="shared" si="0"/>
        <v>34.691147459206192</v>
      </c>
    </row>
    <row r="37" spans="1:7" x14ac:dyDescent="0.2">
      <c r="A37">
        <v>3719930505</v>
      </c>
      <c r="B37" t="s">
        <v>222</v>
      </c>
      <c r="C37" s="2">
        <v>34117</v>
      </c>
      <c r="D37" s="3">
        <v>15</v>
      </c>
      <c r="F37" s="3">
        <f t="shared" si="1"/>
        <v>4.5720000000000001</v>
      </c>
      <c r="G37" s="3">
        <f t="shared" si="0"/>
        <v>38.097509751111744</v>
      </c>
    </row>
    <row r="38" spans="1:7" x14ac:dyDescent="0.2">
      <c r="A38">
        <v>3719930601</v>
      </c>
      <c r="B38" t="s">
        <v>222</v>
      </c>
      <c r="C38" s="2">
        <v>34124</v>
      </c>
      <c r="D38" s="3">
        <v>9</v>
      </c>
      <c r="F38" s="3">
        <f t="shared" si="1"/>
        <v>2.7432000000000003</v>
      </c>
      <c r="G38" s="3">
        <f t="shared" si="0"/>
        <v>45.458506989579675</v>
      </c>
    </row>
    <row r="39" spans="1:7" x14ac:dyDescent="0.2">
      <c r="A39">
        <v>3719930602</v>
      </c>
      <c r="B39" t="s">
        <v>222</v>
      </c>
      <c r="C39" s="2">
        <v>34134</v>
      </c>
      <c r="D39" s="3">
        <v>17</v>
      </c>
      <c r="F39" s="3">
        <f t="shared" si="1"/>
        <v>5.1816000000000004</v>
      </c>
      <c r="G39" s="3">
        <f t="shared" si="0"/>
        <v>36.293908861144516</v>
      </c>
    </row>
    <row r="40" spans="1:7" x14ac:dyDescent="0.2">
      <c r="A40">
        <v>3719930603</v>
      </c>
      <c r="B40" t="s">
        <v>222</v>
      </c>
      <c r="C40" s="2">
        <v>34149</v>
      </c>
      <c r="D40" s="3">
        <v>36</v>
      </c>
      <c r="F40" s="3">
        <f t="shared" si="1"/>
        <v>10.972800000000001</v>
      </c>
      <c r="G40" s="3">
        <f t="shared" si="0"/>
        <v>25.482005245842053</v>
      </c>
    </row>
    <row r="41" spans="1:7" x14ac:dyDescent="0.2">
      <c r="A41">
        <v>3719930701</v>
      </c>
      <c r="B41" t="s">
        <v>222</v>
      </c>
      <c r="C41" s="2">
        <v>34153</v>
      </c>
      <c r="D41" s="3">
        <v>38</v>
      </c>
      <c r="F41" s="3">
        <f t="shared" si="1"/>
        <v>11.5824</v>
      </c>
      <c r="G41" s="3">
        <f t="shared" si="0"/>
        <v>24.702896587337378</v>
      </c>
    </row>
    <row r="42" spans="1:7" x14ac:dyDescent="0.2">
      <c r="A42">
        <v>3719930702</v>
      </c>
      <c r="B42" t="s">
        <v>222</v>
      </c>
      <c r="C42" s="2">
        <v>34161</v>
      </c>
      <c r="D42" s="3">
        <v>38</v>
      </c>
      <c r="F42" s="3">
        <f t="shared" si="1"/>
        <v>11.5824</v>
      </c>
      <c r="G42" s="3">
        <f t="shared" si="0"/>
        <v>24.702896587337378</v>
      </c>
    </row>
    <row r="43" spans="1:7" x14ac:dyDescent="0.2">
      <c r="A43">
        <v>3719930703</v>
      </c>
      <c r="B43" t="s">
        <v>222</v>
      </c>
      <c r="C43" s="2">
        <v>34168</v>
      </c>
      <c r="D43" s="3">
        <v>39</v>
      </c>
      <c r="F43" s="3">
        <f t="shared" si="1"/>
        <v>11.8872</v>
      </c>
      <c r="G43" s="3">
        <f t="shared" si="0"/>
        <v>24.328589828266395</v>
      </c>
    </row>
    <row r="44" spans="1:7" x14ac:dyDescent="0.2">
      <c r="A44">
        <v>3719930704</v>
      </c>
      <c r="B44" t="s">
        <v>222</v>
      </c>
      <c r="C44" s="2">
        <v>34175</v>
      </c>
      <c r="D44" s="3">
        <v>35</v>
      </c>
      <c r="F44" s="3">
        <f t="shared" si="1"/>
        <v>10.668000000000001</v>
      </c>
      <c r="G44" s="3">
        <f t="shared" si="0"/>
        <v>25.887947582932149</v>
      </c>
    </row>
    <row r="45" spans="1:7" x14ac:dyDescent="0.2">
      <c r="A45">
        <v>3719930801</v>
      </c>
      <c r="B45" t="s">
        <v>222</v>
      </c>
      <c r="C45" s="2">
        <v>34184</v>
      </c>
      <c r="D45" s="3">
        <v>35</v>
      </c>
      <c r="F45" s="3">
        <f t="shared" si="1"/>
        <v>10.668000000000001</v>
      </c>
      <c r="G45" s="3">
        <f t="shared" si="0"/>
        <v>25.887947582932149</v>
      </c>
    </row>
    <row r="46" spans="1:7" x14ac:dyDescent="0.2">
      <c r="A46">
        <v>3719930802</v>
      </c>
      <c r="B46" t="s">
        <v>222</v>
      </c>
      <c r="C46" s="2">
        <v>34191</v>
      </c>
      <c r="D46" s="3">
        <v>35</v>
      </c>
      <c r="F46" s="3">
        <f t="shared" si="1"/>
        <v>10.668000000000001</v>
      </c>
      <c r="G46" s="3">
        <f t="shared" si="0"/>
        <v>25.887947582932149</v>
      </c>
    </row>
    <row r="47" spans="1:7" x14ac:dyDescent="0.2">
      <c r="A47">
        <v>3719930803</v>
      </c>
      <c r="B47" t="s">
        <v>222</v>
      </c>
      <c r="C47" s="2">
        <v>34198</v>
      </c>
      <c r="D47" s="3">
        <v>37</v>
      </c>
      <c r="F47" s="3">
        <f t="shared" si="1"/>
        <v>11.277600000000001</v>
      </c>
      <c r="G47" s="3">
        <f t="shared" si="0"/>
        <v>25.087186027791326</v>
      </c>
    </row>
    <row r="48" spans="1:7" x14ac:dyDescent="0.2">
      <c r="A48">
        <v>3719930804</v>
      </c>
      <c r="B48" t="s">
        <v>222</v>
      </c>
      <c r="C48" s="2">
        <v>34209</v>
      </c>
      <c r="D48" s="3">
        <v>36</v>
      </c>
      <c r="F48" s="3">
        <f t="shared" si="1"/>
        <v>10.972800000000001</v>
      </c>
      <c r="G48" s="3">
        <f t="shared" si="0"/>
        <v>25.482005245842053</v>
      </c>
    </row>
    <row r="49" spans="1:8" x14ac:dyDescent="0.2">
      <c r="A49">
        <v>3719930901</v>
      </c>
      <c r="B49" t="s">
        <v>222</v>
      </c>
      <c r="C49" s="2">
        <v>34219</v>
      </c>
      <c r="D49" s="3">
        <v>31</v>
      </c>
      <c r="F49" s="3">
        <f t="shared" si="1"/>
        <v>9.4488000000000003</v>
      </c>
      <c r="G49" s="3">
        <f t="shared" si="0"/>
        <v>27.636757532363639</v>
      </c>
    </row>
    <row r="50" spans="1:8" x14ac:dyDescent="0.2">
      <c r="A50">
        <v>3719930902</v>
      </c>
      <c r="B50" t="s">
        <v>222</v>
      </c>
      <c r="C50" s="2">
        <v>34227</v>
      </c>
      <c r="D50" s="3">
        <v>26</v>
      </c>
      <c r="F50" s="3">
        <f t="shared" si="1"/>
        <v>7.9248000000000003</v>
      </c>
      <c r="G50" s="3">
        <f t="shared" si="0"/>
        <v>30.171342036105038</v>
      </c>
    </row>
    <row r="51" spans="1:8" x14ac:dyDescent="0.2">
      <c r="A51">
        <v>3719930903</v>
      </c>
      <c r="B51" t="s">
        <v>222</v>
      </c>
      <c r="C51" s="2">
        <v>34234</v>
      </c>
      <c r="D51" s="3">
        <v>22</v>
      </c>
      <c r="E51" s="3">
        <f>AVERAGE(D38:D48)</f>
        <v>32.272727272727273</v>
      </c>
      <c r="F51" s="3">
        <f t="shared" si="1"/>
        <v>6.7056000000000004</v>
      </c>
      <c r="G51" s="3">
        <f t="shared" si="0"/>
        <v>32.57859139610126</v>
      </c>
      <c r="H51" s="3">
        <f>AVERAGE(G38:G48)</f>
        <v>28.109258011085206</v>
      </c>
    </row>
    <row r="52" spans="1:8" x14ac:dyDescent="0.2">
      <c r="A52">
        <v>3719960601</v>
      </c>
      <c r="B52" t="s">
        <v>222</v>
      </c>
      <c r="C52" s="2">
        <v>35217</v>
      </c>
      <c r="D52" s="3">
        <v>19</v>
      </c>
      <c r="F52" s="3">
        <f t="shared" si="1"/>
        <v>5.7911999999999999</v>
      </c>
      <c r="G52" s="3">
        <f t="shared" si="0"/>
        <v>34.691147459206192</v>
      </c>
    </row>
    <row r="53" spans="1:8" x14ac:dyDescent="0.2">
      <c r="A53">
        <v>3719960602</v>
      </c>
      <c r="B53" t="s">
        <v>222</v>
      </c>
      <c r="C53" s="2">
        <v>35225</v>
      </c>
      <c r="D53" s="3">
        <v>17</v>
      </c>
      <c r="F53" s="3">
        <f t="shared" si="1"/>
        <v>5.1816000000000004</v>
      </c>
      <c r="G53" s="3">
        <f t="shared" si="0"/>
        <v>36.293908861144516</v>
      </c>
    </row>
    <row r="54" spans="1:8" x14ac:dyDescent="0.2">
      <c r="A54">
        <v>3719960603</v>
      </c>
      <c r="B54" t="s">
        <v>222</v>
      </c>
      <c r="C54" s="2">
        <v>35233</v>
      </c>
      <c r="D54" s="3">
        <v>13</v>
      </c>
      <c r="F54" s="3">
        <f t="shared" si="1"/>
        <v>3.9624000000000001</v>
      </c>
      <c r="G54" s="3">
        <f t="shared" si="0"/>
        <v>40.159592907973853</v>
      </c>
    </row>
    <row r="55" spans="1:8" x14ac:dyDescent="0.2">
      <c r="A55">
        <v>3719960604</v>
      </c>
      <c r="B55" t="s">
        <v>222</v>
      </c>
      <c r="C55" s="2">
        <v>35241</v>
      </c>
      <c r="D55" s="3">
        <v>17</v>
      </c>
      <c r="F55" s="3">
        <f t="shared" si="1"/>
        <v>5.1816000000000004</v>
      </c>
      <c r="G55" s="3">
        <f t="shared" si="0"/>
        <v>36.293908861144516</v>
      </c>
    </row>
    <row r="56" spans="1:8" x14ac:dyDescent="0.2">
      <c r="A56">
        <v>3719940605</v>
      </c>
      <c r="B56" t="s">
        <v>222</v>
      </c>
      <c r="C56" s="2">
        <v>35246</v>
      </c>
      <c r="D56" s="3">
        <v>18</v>
      </c>
      <c r="F56" s="3">
        <f t="shared" si="1"/>
        <v>5.4864000000000006</v>
      </c>
      <c r="G56" s="3">
        <f t="shared" si="0"/>
        <v>35.470256117710861</v>
      </c>
    </row>
    <row r="57" spans="1:8" x14ac:dyDescent="0.2">
      <c r="A57">
        <v>3719960701</v>
      </c>
      <c r="B57" t="s">
        <v>222</v>
      </c>
      <c r="C57" s="2">
        <v>35250</v>
      </c>
      <c r="D57" s="3">
        <v>17</v>
      </c>
      <c r="F57" s="3">
        <f t="shared" si="1"/>
        <v>5.1816000000000004</v>
      </c>
      <c r="G57" s="3">
        <f t="shared" si="0"/>
        <v>36.293908861144516</v>
      </c>
    </row>
    <row r="58" spans="1:8" x14ac:dyDescent="0.2">
      <c r="A58">
        <v>3719960702</v>
      </c>
      <c r="B58" t="s">
        <v>222</v>
      </c>
      <c r="C58" s="2">
        <v>35257</v>
      </c>
      <c r="D58" s="3">
        <v>21</v>
      </c>
      <c r="F58" s="3">
        <f t="shared" si="1"/>
        <v>6.4008000000000003</v>
      </c>
      <c r="G58" s="3">
        <f t="shared" si="0"/>
        <v>33.248944821400073</v>
      </c>
    </row>
    <row r="59" spans="1:8" x14ac:dyDescent="0.2">
      <c r="A59">
        <v>3719960703</v>
      </c>
      <c r="B59" t="s">
        <v>222</v>
      </c>
      <c r="C59" s="2">
        <v>35261</v>
      </c>
      <c r="D59" s="3">
        <v>23</v>
      </c>
      <c r="F59" s="3">
        <f t="shared" si="1"/>
        <v>7.0104000000000006</v>
      </c>
      <c r="G59" s="3">
        <f t="shared" si="0"/>
        <v>31.938041497455547</v>
      </c>
    </row>
    <row r="60" spans="1:8" x14ac:dyDescent="0.2">
      <c r="A60">
        <v>3719960704</v>
      </c>
      <c r="B60" t="s">
        <v>222</v>
      </c>
      <c r="C60" s="2">
        <v>35270</v>
      </c>
      <c r="D60" s="3">
        <v>24</v>
      </c>
      <c r="F60" s="3">
        <f t="shared" si="1"/>
        <v>7.3152000000000008</v>
      </c>
      <c r="G60" s="3">
        <f t="shared" si="0"/>
        <v>31.324757453680697</v>
      </c>
    </row>
    <row r="61" spans="1:8" x14ac:dyDescent="0.2">
      <c r="A61">
        <v>3719960705</v>
      </c>
      <c r="B61" t="s">
        <v>222</v>
      </c>
      <c r="C61" s="2">
        <v>35275</v>
      </c>
      <c r="D61" s="3">
        <v>25</v>
      </c>
      <c r="F61" s="3">
        <f t="shared" si="1"/>
        <v>7.62</v>
      </c>
      <c r="G61" s="3">
        <f t="shared" si="0"/>
        <v>30.736512512643824</v>
      </c>
    </row>
    <row r="62" spans="1:8" x14ac:dyDescent="0.2">
      <c r="A62">
        <v>3719960801</v>
      </c>
      <c r="B62" t="s">
        <v>222</v>
      </c>
      <c r="C62" s="2">
        <v>35282</v>
      </c>
      <c r="D62" s="3">
        <v>27</v>
      </c>
      <c r="F62" s="3">
        <f t="shared" si="1"/>
        <v>8.2295999999999996</v>
      </c>
      <c r="G62" s="3">
        <f t="shared" si="0"/>
        <v>29.627503909872214</v>
      </c>
    </row>
    <row r="63" spans="1:8" x14ac:dyDescent="0.2">
      <c r="A63">
        <v>3719960802</v>
      </c>
      <c r="B63" t="s">
        <v>222</v>
      </c>
      <c r="C63" s="2">
        <v>35288</v>
      </c>
      <c r="D63" s="3">
        <v>25</v>
      </c>
      <c r="F63" s="3">
        <f t="shared" si="1"/>
        <v>7.62</v>
      </c>
      <c r="G63" s="3">
        <f t="shared" si="0"/>
        <v>30.736512512643824</v>
      </c>
    </row>
    <row r="64" spans="1:8" x14ac:dyDescent="0.2">
      <c r="A64">
        <v>3719960803</v>
      </c>
      <c r="B64" t="s">
        <v>222</v>
      </c>
      <c r="C64" s="2">
        <v>35297</v>
      </c>
      <c r="D64" s="3">
        <v>24</v>
      </c>
      <c r="F64" s="3">
        <f t="shared" si="1"/>
        <v>7.3152000000000008</v>
      </c>
      <c r="G64" s="3">
        <f t="shared" si="0"/>
        <v>31.324757453680697</v>
      </c>
    </row>
    <row r="65" spans="1:8" x14ac:dyDescent="0.2">
      <c r="A65">
        <v>3719960804</v>
      </c>
      <c r="B65" t="s">
        <v>222</v>
      </c>
      <c r="C65" s="2">
        <v>35304</v>
      </c>
      <c r="D65" s="3">
        <v>23</v>
      </c>
      <c r="F65" s="3">
        <f t="shared" si="1"/>
        <v>7.0104000000000006</v>
      </c>
      <c r="G65" s="3">
        <f t="shared" si="0"/>
        <v>31.938041497455547</v>
      </c>
    </row>
    <row r="66" spans="1:8" x14ac:dyDescent="0.2">
      <c r="A66">
        <v>3719960901</v>
      </c>
      <c r="B66" t="s">
        <v>222</v>
      </c>
      <c r="C66" s="2">
        <v>35309</v>
      </c>
      <c r="D66" s="3">
        <v>24</v>
      </c>
      <c r="F66" s="3">
        <f t="shared" si="1"/>
        <v>7.3152000000000008</v>
      </c>
      <c r="G66" s="3">
        <f t="shared" ref="G66:G129" si="2" xml:space="preserve"> 60-(14.41*(LN(F66)))</f>
        <v>31.324757453680697</v>
      </c>
    </row>
    <row r="67" spans="1:8" x14ac:dyDescent="0.2">
      <c r="A67">
        <v>3719960902</v>
      </c>
      <c r="B67" t="s">
        <v>222</v>
      </c>
      <c r="C67" s="2">
        <v>35315</v>
      </c>
      <c r="D67" s="3">
        <v>25</v>
      </c>
      <c r="F67" s="3">
        <f t="shared" ref="F67:F130" si="3">D67*0.3048</f>
        <v>7.62</v>
      </c>
      <c r="G67" s="3">
        <f t="shared" si="2"/>
        <v>30.736512512643824</v>
      </c>
    </row>
    <row r="68" spans="1:8" x14ac:dyDescent="0.2">
      <c r="A68">
        <v>3719960903</v>
      </c>
      <c r="B68" t="s">
        <v>222</v>
      </c>
      <c r="C68" s="2">
        <v>35322</v>
      </c>
      <c r="D68" s="3">
        <v>24</v>
      </c>
      <c r="F68" s="3">
        <f t="shared" si="3"/>
        <v>7.3152000000000008</v>
      </c>
      <c r="G68" s="3">
        <f t="shared" si="2"/>
        <v>31.324757453680697</v>
      </c>
    </row>
    <row r="69" spans="1:8" x14ac:dyDescent="0.2">
      <c r="A69">
        <v>3719960904</v>
      </c>
      <c r="B69" t="s">
        <v>222</v>
      </c>
      <c r="C69" s="2">
        <v>35327</v>
      </c>
      <c r="D69" s="3">
        <v>25</v>
      </c>
      <c r="F69" s="3">
        <f t="shared" si="3"/>
        <v>7.62</v>
      </c>
      <c r="G69" s="3">
        <f t="shared" si="2"/>
        <v>30.736512512643824</v>
      </c>
    </row>
    <row r="70" spans="1:8" x14ac:dyDescent="0.2">
      <c r="A70">
        <v>3719960905</v>
      </c>
      <c r="B70" t="s">
        <v>222</v>
      </c>
      <c r="C70" s="2">
        <v>35333</v>
      </c>
      <c r="D70" s="3">
        <v>26</v>
      </c>
      <c r="F70" s="3">
        <f t="shared" si="3"/>
        <v>7.9248000000000003</v>
      </c>
      <c r="G70" s="3">
        <f t="shared" si="2"/>
        <v>30.171342036105038</v>
      </c>
    </row>
    <row r="71" spans="1:8" x14ac:dyDescent="0.2">
      <c r="A71">
        <v>3719960906</v>
      </c>
      <c r="B71" t="s">
        <v>222</v>
      </c>
      <c r="C71" s="2">
        <v>35338</v>
      </c>
      <c r="D71" s="3">
        <v>25</v>
      </c>
      <c r="F71" s="3">
        <f t="shared" si="3"/>
        <v>7.62</v>
      </c>
      <c r="G71" s="3">
        <f t="shared" si="2"/>
        <v>30.736512512643824</v>
      </c>
    </row>
    <row r="72" spans="1:8" x14ac:dyDescent="0.2">
      <c r="A72">
        <v>3719961001</v>
      </c>
      <c r="B72" t="s">
        <v>222</v>
      </c>
      <c r="C72" s="2">
        <v>35348</v>
      </c>
      <c r="D72" s="3">
        <v>27</v>
      </c>
      <c r="F72" s="3">
        <f t="shared" si="3"/>
        <v>8.2295999999999996</v>
      </c>
      <c r="G72" s="3">
        <f t="shared" si="2"/>
        <v>29.627503909872214</v>
      </c>
    </row>
    <row r="73" spans="1:8" x14ac:dyDescent="0.2">
      <c r="A73">
        <v>3719961002</v>
      </c>
      <c r="B73" t="s">
        <v>222</v>
      </c>
      <c r="C73" s="2">
        <v>35352</v>
      </c>
      <c r="D73" s="3">
        <v>29</v>
      </c>
      <c r="E73" s="3">
        <f>AVERAGE(D52:D65)</f>
        <v>20.928571428571427</v>
      </c>
      <c r="F73" s="3">
        <f t="shared" si="3"/>
        <v>8.8391999999999999</v>
      </c>
      <c r="G73" s="3">
        <f t="shared" si="2"/>
        <v>28.597780238889502</v>
      </c>
      <c r="H73" s="3">
        <f>AVERAGE(G52:G65)</f>
        <v>33.576985337654065</v>
      </c>
    </row>
    <row r="74" spans="1:8" x14ac:dyDescent="0.2">
      <c r="A74">
        <v>3719970501</v>
      </c>
      <c r="B74" t="s">
        <v>222</v>
      </c>
      <c r="C74" s="2">
        <v>35557</v>
      </c>
      <c r="D74" s="3">
        <v>29</v>
      </c>
      <c r="F74" s="3">
        <f t="shared" si="3"/>
        <v>8.8391999999999999</v>
      </c>
      <c r="G74" s="3">
        <f t="shared" si="2"/>
        <v>28.597780238889502</v>
      </c>
    </row>
    <row r="75" spans="1:8" x14ac:dyDescent="0.2">
      <c r="A75">
        <v>3719970502</v>
      </c>
      <c r="B75" t="s">
        <v>222</v>
      </c>
      <c r="C75" s="2">
        <v>35564</v>
      </c>
      <c r="D75" s="3">
        <v>30</v>
      </c>
      <c r="F75" s="3">
        <f t="shared" si="3"/>
        <v>9.1440000000000001</v>
      </c>
      <c r="G75" s="3">
        <f t="shared" si="2"/>
        <v>28.109258879242937</v>
      </c>
    </row>
    <row r="76" spans="1:8" x14ac:dyDescent="0.2">
      <c r="A76">
        <v>3719970503</v>
      </c>
      <c r="B76" t="s">
        <v>222</v>
      </c>
      <c r="C76" s="2">
        <v>35569</v>
      </c>
      <c r="D76" s="3">
        <v>28</v>
      </c>
      <c r="F76" s="3">
        <f t="shared" si="3"/>
        <v>8.5343999999999998</v>
      </c>
      <c r="G76" s="3">
        <f t="shared" si="2"/>
        <v>29.103446157369909</v>
      </c>
    </row>
    <row r="77" spans="1:8" x14ac:dyDescent="0.2">
      <c r="A77">
        <v>3719970504</v>
      </c>
      <c r="B77" t="s">
        <v>222</v>
      </c>
      <c r="C77" s="2">
        <v>35572</v>
      </c>
      <c r="D77" s="3">
        <v>27</v>
      </c>
      <c r="F77" s="3">
        <f t="shared" si="3"/>
        <v>8.2295999999999996</v>
      </c>
      <c r="G77" s="3">
        <f t="shared" si="2"/>
        <v>29.627503909872214</v>
      </c>
    </row>
    <row r="78" spans="1:8" x14ac:dyDescent="0.2">
      <c r="A78">
        <v>3719970505</v>
      </c>
      <c r="B78" t="s">
        <v>222</v>
      </c>
      <c r="C78" s="2">
        <v>35576</v>
      </c>
      <c r="D78" s="3">
        <v>24</v>
      </c>
      <c r="F78" s="3">
        <f t="shared" si="3"/>
        <v>7.3152000000000008</v>
      </c>
      <c r="G78" s="3">
        <f t="shared" si="2"/>
        <v>31.324757453680697</v>
      </c>
    </row>
    <row r="79" spans="1:8" x14ac:dyDescent="0.2">
      <c r="A79">
        <v>3719970506</v>
      </c>
      <c r="B79" t="s">
        <v>222</v>
      </c>
      <c r="C79" s="2">
        <v>35580</v>
      </c>
      <c r="D79" s="3">
        <v>21</v>
      </c>
      <c r="F79" s="3">
        <f t="shared" si="3"/>
        <v>6.4008000000000003</v>
      </c>
      <c r="G79" s="3">
        <f t="shared" si="2"/>
        <v>33.248944821400073</v>
      </c>
    </row>
    <row r="80" spans="1:8" x14ac:dyDescent="0.2">
      <c r="A80">
        <v>3719970601</v>
      </c>
      <c r="B80" t="s">
        <v>222</v>
      </c>
      <c r="C80" s="2">
        <v>35582</v>
      </c>
      <c r="D80" s="3">
        <v>19.5</v>
      </c>
      <c r="F80" s="3">
        <f t="shared" si="3"/>
        <v>5.9436</v>
      </c>
      <c r="G80" s="3">
        <f t="shared" si="2"/>
        <v>34.316840700135202</v>
      </c>
    </row>
    <row r="81" spans="1:7" x14ac:dyDescent="0.2">
      <c r="A81">
        <v>3719970602</v>
      </c>
      <c r="B81" t="s">
        <v>222</v>
      </c>
      <c r="C81" s="2">
        <v>35585</v>
      </c>
      <c r="D81" s="3">
        <v>22.5</v>
      </c>
      <c r="F81" s="3">
        <f t="shared" si="3"/>
        <v>6.8580000000000005</v>
      </c>
      <c r="G81" s="3">
        <f t="shared" si="2"/>
        <v>32.254757543273101</v>
      </c>
    </row>
    <row r="82" spans="1:7" x14ac:dyDescent="0.2">
      <c r="A82">
        <v>3719970603</v>
      </c>
      <c r="B82" t="s">
        <v>222</v>
      </c>
      <c r="C82" s="2">
        <v>35592</v>
      </c>
      <c r="D82" s="3">
        <v>22</v>
      </c>
      <c r="F82" s="3">
        <f t="shared" si="3"/>
        <v>6.7056000000000004</v>
      </c>
      <c r="G82" s="3">
        <f t="shared" si="2"/>
        <v>32.57859139610126</v>
      </c>
    </row>
    <row r="83" spans="1:7" x14ac:dyDescent="0.2">
      <c r="A83">
        <v>3719970604</v>
      </c>
      <c r="B83" t="s">
        <v>222</v>
      </c>
      <c r="C83" s="2">
        <v>35600</v>
      </c>
      <c r="D83" s="3">
        <v>21</v>
      </c>
      <c r="F83" s="3">
        <f t="shared" si="3"/>
        <v>6.4008000000000003</v>
      </c>
      <c r="G83" s="3">
        <f t="shared" si="2"/>
        <v>33.248944821400073</v>
      </c>
    </row>
    <row r="84" spans="1:7" x14ac:dyDescent="0.2">
      <c r="A84">
        <v>3719970605</v>
      </c>
      <c r="B84" t="s">
        <v>222</v>
      </c>
      <c r="C84" s="2">
        <v>35606</v>
      </c>
      <c r="D84" s="3">
        <v>20</v>
      </c>
      <c r="F84" s="3">
        <f t="shared" si="3"/>
        <v>6.0960000000000001</v>
      </c>
      <c r="G84" s="3">
        <f t="shared" si="2"/>
        <v>33.952011087081587</v>
      </c>
    </row>
    <row r="85" spans="1:7" x14ac:dyDescent="0.2">
      <c r="A85">
        <v>3719970606</v>
      </c>
      <c r="B85" t="s">
        <v>222</v>
      </c>
      <c r="C85" s="2">
        <v>35611</v>
      </c>
      <c r="D85" s="3">
        <v>21</v>
      </c>
      <c r="F85" s="3">
        <f t="shared" si="3"/>
        <v>6.4008000000000003</v>
      </c>
      <c r="G85" s="3">
        <f t="shared" si="2"/>
        <v>33.248944821400073</v>
      </c>
    </row>
    <row r="86" spans="1:7" x14ac:dyDescent="0.2">
      <c r="A86">
        <v>3719970701</v>
      </c>
      <c r="B86" t="s">
        <v>222</v>
      </c>
      <c r="C86" s="2">
        <v>35616</v>
      </c>
      <c r="D86" s="3">
        <v>23</v>
      </c>
      <c r="F86" s="3">
        <f t="shared" si="3"/>
        <v>7.0104000000000006</v>
      </c>
      <c r="G86" s="3">
        <f t="shared" si="2"/>
        <v>31.938041497455547</v>
      </c>
    </row>
    <row r="87" spans="1:7" x14ac:dyDescent="0.2">
      <c r="A87">
        <v>3719970702</v>
      </c>
      <c r="B87" t="s">
        <v>222</v>
      </c>
      <c r="C87" s="2">
        <v>35622</v>
      </c>
      <c r="D87" s="3">
        <v>24</v>
      </c>
      <c r="F87" s="3">
        <f t="shared" si="3"/>
        <v>7.3152000000000008</v>
      </c>
      <c r="G87" s="3">
        <f t="shared" si="2"/>
        <v>31.324757453680697</v>
      </c>
    </row>
    <row r="88" spans="1:7" x14ac:dyDescent="0.2">
      <c r="A88">
        <v>3719970703</v>
      </c>
      <c r="B88" t="s">
        <v>222</v>
      </c>
      <c r="C88" s="2">
        <v>35627</v>
      </c>
      <c r="D88" s="3">
        <v>27</v>
      </c>
      <c r="F88" s="3">
        <f t="shared" si="3"/>
        <v>8.2295999999999996</v>
      </c>
      <c r="G88" s="3">
        <f t="shared" si="2"/>
        <v>29.627503909872214</v>
      </c>
    </row>
    <row r="89" spans="1:7" x14ac:dyDescent="0.2">
      <c r="A89">
        <v>3719970704</v>
      </c>
      <c r="B89" t="s">
        <v>222</v>
      </c>
      <c r="C89" s="2">
        <v>35632</v>
      </c>
      <c r="D89" s="3">
        <v>28</v>
      </c>
      <c r="F89" s="3">
        <f t="shared" si="3"/>
        <v>8.5343999999999998</v>
      </c>
      <c r="G89" s="3">
        <f t="shared" si="2"/>
        <v>29.103446157369909</v>
      </c>
    </row>
    <row r="90" spans="1:7" x14ac:dyDescent="0.2">
      <c r="A90">
        <v>3719970705</v>
      </c>
      <c r="B90" t="s">
        <v>222</v>
      </c>
      <c r="C90" s="2">
        <v>35640</v>
      </c>
      <c r="D90" s="3">
        <v>29</v>
      </c>
      <c r="F90" s="3">
        <f t="shared" si="3"/>
        <v>8.8391999999999999</v>
      </c>
      <c r="G90" s="3">
        <f t="shared" si="2"/>
        <v>28.597780238889502</v>
      </c>
    </row>
    <row r="91" spans="1:7" x14ac:dyDescent="0.2">
      <c r="A91">
        <v>3719970801</v>
      </c>
      <c r="B91" t="s">
        <v>222</v>
      </c>
      <c r="C91" s="2">
        <v>35653</v>
      </c>
      <c r="D91" s="3">
        <v>27</v>
      </c>
      <c r="F91" s="3">
        <f t="shared" si="3"/>
        <v>8.2295999999999996</v>
      </c>
      <c r="G91" s="3">
        <f t="shared" si="2"/>
        <v>29.627503909872214</v>
      </c>
    </row>
    <row r="92" spans="1:7" x14ac:dyDescent="0.2">
      <c r="A92">
        <v>3719970802</v>
      </c>
      <c r="B92" t="s">
        <v>222</v>
      </c>
      <c r="C92" s="2">
        <v>35659</v>
      </c>
      <c r="D92" s="3">
        <v>25</v>
      </c>
      <c r="F92" s="3">
        <f t="shared" si="3"/>
        <v>7.62</v>
      </c>
      <c r="G92" s="3">
        <f t="shared" si="2"/>
        <v>30.736512512643824</v>
      </c>
    </row>
    <row r="93" spans="1:7" x14ac:dyDescent="0.2">
      <c r="A93">
        <v>3719970803</v>
      </c>
      <c r="B93" t="s">
        <v>222</v>
      </c>
      <c r="C93" s="2">
        <v>35663</v>
      </c>
      <c r="D93" s="3">
        <v>24</v>
      </c>
      <c r="F93" s="3">
        <f t="shared" si="3"/>
        <v>7.3152000000000008</v>
      </c>
      <c r="G93" s="3">
        <f t="shared" si="2"/>
        <v>31.324757453680697</v>
      </c>
    </row>
    <row r="94" spans="1:7" x14ac:dyDescent="0.2">
      <c r="A94">
        <v>3719970804</v>
      </c>
      <c r="B94" t="s">
        <v>222</v>
      </c>
      <c r="C94" s="2">
        <v>35668</v>
      </c>
      <c r="D94" s="3">
        <v>15</v>
      </c>
      <c r="F94" s="3">
        <f t="shared" si="3"/>
        <v>4.5720000000000001</v>
      </c>
      <c r="G94" s="3">
        <f t="shared" si="2"/>
        <v>38.097509751111744</v>
      </c>
    </row>
    <row r="95" spans="1:7" x14ac:dyDescent="0.2">
      <c r="A95">
        <v>3719970805</v>
      </c>
      <c r="B95" t="s">
        <v>222</v>
      </c>
      <c r="C95" s="2">
        <v>35672</v>
      </c>
      <c r="D95" s="3">
        <v>13</v>
      </c>
      <c r="F95" s="3">
        <f t="shared" si="3"/>
        <v>3.9624000000000001</v>
      </c>
      <c r="G95" s="3">
        <f t="shared" si="2"/>
        <v>40.159592907973853</v>
      </c>
    </row>
    <row r="96" spans="1:7" x14ac:dyDescent="0.2">
      <c r="A96">
        <v>3719970901</v>
      </c>
      <c r="B96" t="s">
        <v>222</v>
      </c>
      <c r="C96" s="2">
        <v>35678</v>
      </c>
      <c r="D96" s="3">
        <v>17</v>
      </c>
      <c r="F96" s="3">
        <f t="shared" si="3"/>
        <v>5.1816000000000004</v>
      </c>
      <c r="G96" s="3">
        <f t="shared" si="2"/>
        <v>36.293908861144516</v>
      </c>
    </row>
    <row r="97" spans="1:8" x14ac:dyDescent="0.2">
      <c r="A97">
        <v>3719970902</v>
      </c>
      <c r="B97" t="s">
        <v>222</v>
      </c>
      <c r="C97" s="2">
        <v>35683</v>
      </c>
      <c r="D97" s="3">
        <v>22</v>
      </c>
      <c r="F97" s="3">
        <f t="shared" si="3"/>
        <v>6.7056000000000004</v>
      </c>
      <c r="G97" s="3">
        <f t="shared" si="2"/>
        <v>32.57859139610126</v>
      </c>
    </row>
    <row r="98" spans="1:8" x14ac:dyDescent="0.2">
      <c r="A98">
        <v>3719970903</v>
      </c>
      <c r="B98" t="s">
        <v>222</v>
      </c>
      <c r="C98" s="2">
        <v>35689</v>
      </c>
      <c r="D98" s="3">
        <v>25</v>
      </c>
      <c r="F98" s="3">
        <f t="shared" si="3"/>
        <v>7.62</v>
      </c>
      <c r="G98" s="3">
        <f t="shared" si="2"/>
        <v>30.736512512643824</v>
      </c>
    </row>
    <row r="99" spans="1:8" x14ac:dyDescent="0.2">
      <c r="A99">
        <v>3719970904</v>
      </c>
      <c r="B99" t="s">
        <v>222</v>
      </c>
      <c r="C99" s="2">
        <v>35694</v>
      </c>
      <c r="D99" s="3">
        <v>26</v>
      </c>
      <c r="F99" s="3">
        <f t="shared" si="3"/>
        <v>7.9248000000000003</v>
      </c>
      <c r="G99" s="3">
        <f t="shared" si="2"/>
        <v>30.171342036105038</v>
      </c>
    </row>
    <row r="100" spans="1:8" x14ac:dyDescent="0.2">
      <c r="A100">
        <v>3719970905</v>
      </c>
      <c r="B100" t="s">
        <v>222</v>
      </c>
      <c r="C100" s="2">
        <v>35699</v>
      </c>
      <c r="D100" s="3">
        <v>25</v>
      </c>
      <c r="F100" s="3">
        <f t="shared" si="3"/>
        <v>7.62</v>
      </c>
      <c r="G100" s="3">
        <f t="shared" si="2"/>
        <v>30.736512512643824</v>
      </c>
    </row>
    <row r="101" spans="1:8" x14ac:dyDescent="0.2">
      <c r="A101">
        <v>3719971001</v>
      </c>
      <c r="B101" t="s">
        <v>222</v>
      </c>
      <c r="C101" s="2">
        <v>35708</v>
      </c>
      <c r="D101" s="3">
        <v>28</v>
      </c>
      <c r="F101" s="3">
        <f t="shared" si="3"/>
        <v>8.5343999999999998</v>
      </c>
      <c r="G101" s="3">
        <f t="shared" si="2"/>
        <v>29.103446157369909</v>
      </c>
    </row>
    <row r="102" spans="1:8" x14ac:dyDescent="0.2">
      <c r="A102">
        <v>3719971002</v>
      </c>
      <c r="B102" t="s">
        <v>222</v>
      </c>
      <c r="C102" s="2">
        <v>35714</v>
      </c>
      <c r="D102" s="3">
        <v>31</v>
      </c>
      <c r="F102" s="3">
        <f t="shared" si="3"/>
        <v>9.4488000000000003</v>
      </c>
      <c r="G102" s="3">
        <f t="shared" si="2"/>
        <v>27.636757532363639</v>
      </c>
    </row>
    <row r="103" spans="1:8" x14ac:dyDescent="0.2">
      <c r="A103">
        <v>3719971003</v>
      </c>
      <c r="B103" t="s">
        <v>222</v>
      </c>
      <c r="C103" s="2">
        <v>35719</v>
      </c>
      <c r="D103" s="3">
        <v>31</v>
      </c>
      <c r="F103" s="3">
        <f t="shared" si="3"/>
        <v>9.4488000000000003</v>
      </c>
      <c r="G103" s="3">
        <f t="shared" si="2"/>
        <v>27.636757532363639</v>
      </c>
    </row>
    <row r="104" spans="1:8" x14ac:dyDescent="0.2">
      <c r="A104">
        <v>3719971004</v>
      </c>
      <c r="B104" t="s">
        <v>222</v>
      </c>
      <c r="C104" s="2">
        <v>35725</v>
      </c>
      <c r="D104" s="3">
        <v>32</v>
      </c>
      <c r="E104" s="3">
        <f>AVERAGE(D80:D95)</f>
        <v>22.5625</v>
      </c>
      <c r="F104" s="3">
        <f t="shared" si="3"/>
        <v>9.7536000000000005</v>
      </c>
      <c r="G104" s="3">
        <f t="shared" si="2"/>
        <v>27.179258789650532</v>
      </c>
      <c r="H104" s="3">
        <f>AVERAGE(G80:G95)</f>
        <v>32.508593510121344</v>
      </c>
    </row>
    <row r="105" spans="1:8" x14ac:dyDescent="0.2">
      <c r="A105">
        <v>3719990601</v>
      </c>
      <c r="B105" t="s">
        <v>222</v>
      </c>
      <c r="C105" s="2">
        <v>36324</v>
      </c>
      <c r="D105" s="3">
        <v>19</v>
      </c>
      <c r="F105" s="3">
        <f t="shared" si="3"/>
        <v>5.7911999999999999</v>
      </c>
      <c r="G105" s="3">
        <f t="shared" si="2"/>
        <v>34.691147459206192</v>
      </c>
    </row>
    <row r="106" spans="1:8" x14ac:dyDescent="0.2">
      <c r="A106">
        <v>3719990602</v>
      </c>
      <c r="B106" t="s">
        <v>222</v>
      </c>
      <c r="C106" s="2">
        <v>36337</v>
      </c>
      <c r="D106" s="3">
        <v>30</v>
      </c>
      <c r="F106" s="3">
        <f t="shared" si="3"/>
        <v>9.1440000000000001</v>
      </c>
      <c r="G106" s="3">
        <f t="shared" si="2"/>
        <v>28.109258879242937</v>
      </c>
    </row>
    <row r="107" spans="1:8" x14ac:dyDescent="0.2">
      <c r="A107">
        <v>3719990701</v>
      </c>
      <c r="B107" t="s">
        <v>222</v>
      </c>
      <c r="C107" s="2">
        <v>36343</v>
      </c>
      <c r="D107" s="3">
        <v>30</v>
      </c>
      <c r="F107" s="3">
        <f t="shared" si="3"/>
        <v>9.1440000000000001</v>
      </c>
      <c r="G107" s="3">
        <f t="shared" si="2"/>
        <v>28.109258879242937</v>
      </c>
    </row>
    <row r="108" spans="1:8" x14ac:dyDescent="0.2">
      <c r="A108">
        <v>3719990702</v>
      </c>
      <c r="B108" t="s">
        <v>222</v>
      </c>
      <c r="C108" s="2">
        <v>36350</v>
      </c>
      <c r="D108" s="3">
        <v>23</v>
      </c>
      <c r="F108" s="3">
        <f t="shared" si="3"/>
        <v>7.0104000000000006</v>
      </c>
      <c r="G108" s="3">
        <f t="shared" si="2"/>
        <v>31.938041497455547</v>
      </c>
    </row>
    <row r="109" spans="1:8" x14ac:dyDescent="0.2">
      <c r="A109">
        <v>3719990703</v>
      </c>
      <c r="B109" t="s">
        <v>222</v>
      </c>
      <c r="C109" s="2">
        <v>36359</v>
      </c>
      <c r="D109" s="3">
        <v>21</v>
      </c>
      <c r="F109" s="3">
        <f t="shared" si="3"/>
        <v>6.4008000000000003</v>
      </c>
      <c r="G109" s="3">
        <f t="shared" si="2"/>
        <v>33.248944821400073</v>
      </c>
    </row>
    <row r="110" spans="1:8" x14ac:dyDescent="0.2">
      <c r="A110">
        <v>3719990704</v>
      </c>
      <c r="B110" t="s">
        <v>222</v>
      </c>
      <c r="C110" s="2">
        <v>36365</v>
      </c>
      <c r="D110" s="3">
        <v>19</v>
      </c>
      <c r="F110" s="3">
        <f t="shared" si="3"/>
        <v>5.7911999999999999</v>
      </c>
      <c r="G110" s="3">
        <f t="shared" si="2"/>
        <v>34.691147459206192</v>
      </c>
    </row>
    <row r="111" spans="1:8" x14ac:dyDescent="0.2">
      <c r="A111">
        <v>3719990705</v>
      </c>
      <c r="B111" t="s">
        <v>222</v>
      </c>
      <c r="C111" s="2">
        <v>36372</v>
      </c>
      <c r="D111" s="3">
        <v>21</v>
      </c>
      <c r="F111" s="3">
        <f t="shared" si="3"/>
        <v>6.4008000000000003</v>
      </c>
      <c r="G111" s="3">
        <f t="shared" si="2"/>
        <v>33.248944821400073</v>
      </c>
    </row>
    <row r="112" spans="1:8" x14ac:dyDescent="0.2">
      <c r="A112">
        <v>3719990801</v>
      </c>
      <c r="B112" t="s">
        <v>222</v>
      </c>
      <c r="C112" s="2">
        <v>36379</v>
      </c>
      <c r="D112" s="3">
        <v>23</v>
      </c>
      <c r="F112" s="3">
        <f t="shared" si="3"/>
        <v>7.0104000000000006</v>
      </c>
      <c r="G112" s="3">
        <f t="shared" si="2"/>
        <v>31.938041497455547</v>
      </c>
    </row>
    <row r="113" spans="1:8" x14ac:dyDescent="0.2">
      <c r="A113">
        <v>3719990802</v>
      </c>
      <c r="B113" t="s">
        <v>222</v>
      </c>
      <c r="C113" s="2">
        <v>36387</v>
      </c>
      <c r="D113" s="3">
        <v>22</v>
      </c>
      <c r="F113" s="3">
        <f t="shared" si="3"/>
        <v>6.7056000000000004</v>
      </c>
      <c r="G113" s="3">
        <f t="shared" si="2"/>
        <v>32.57859139610126</v>
      </c>
    </row>
    <row r="114" spans="1:8" x14ac:dyDescent="0.2">
      <c r="A114">
        <v>3719990803</v>
      </c>
      <c r="B114" t="s">
        <v>222</v>
      </c>
      <c r="C114" s="2">
        <v>36393</v>
      </c>
      <c r="D114" s="3">
        <v>21.5</v>
      </c>
      <c r="F114" s="3">
        <f t="shared" si="3"/>
        <v>6.5532000000000004</v>
      </c>
      <c r="G114" s="3">
        <f t="shared" si="2"/>
        <v>32.909870353719171</v>
      </c>
    </row>
    <row r="115" spans="1:8" x14ac:dyDescent="0.2">
      <c r="A115">
        <v>3719990804</v>
      </c>
      <c r="B115" t="s">
        <v>222</v>
      </c>
      <c r="C115" s="2">
        <v>36403</v>
      </c>
      <c r="D115" s="3">
        <v>25</v>
      </c>
      <c r="F115" s="3">
        <f t="shared" si="3"/>
        <v>7.62</v>
      </c>
      <c r="G115" s="3">
        <f t="shared" si="2"/>
        <v>30.736512512643824</v>
      </c>
    </row>
    <row r="116" spans="1:8" x14ac:dyDescent="0.2">
      <c r="A116">
        <v>3719990901</v>
      </c>
      <c r="B116" t="s">
        <v>222</v>
      </c>
      <c r="C116" s="2">
        <v>36410</v>
      </c>
      <c r="D116" s="3">
        <v>28</v>
      </c>
      <c r="F116" s="3">
        <f t="shared" si="3"/>
        <v>8.5343999999999998</v>
      </c>
      <c r="G116" s="3">
        <f t="shared" si="2"/>
        <v>29.103446157369909</v>
      </c>
    </row>
    <row r="117" spans="1:8" x14ac:dyDescent="0.2">
      <c r="A117">
        <v>3719990902</v>
      </c>
      <c r="B117" t="s">
        <v>222</v>
      </c>
      <c r="C117" s="2">
        <v>36421</v>
      </c>
      <c r="D117" s="3">
        <v>30</v>
      </c>
      <c r="F117" s="3">
        <f t="shared" si="3"/>
        <v>9.1440000000000001</v>
      </c>
      <c r="G117" s="3">
        <f t="shared" si="2"/>
        <v>28.109258879242937</v>
      </c>
    </row>
    <row r="118" spans="1:8" x14ac:dyDescent="0.2">
      <c r="A118">
        <v>3719990903</v>
      </c>
      <c r="B118" t="s">
        <v>222</v>
      </c>
      <c r="C118" s="2">
        <v>36428</v>
      </c>
      <c r="D118" s="3">
        <v>30</v>
      </c>
      <c r="E118" s="3">
        <f>AVERAGE(D105:D115)</f>
        <v>23.136363636363637</v>
      </c>
      <c r="F118" s="3">
        <f t="shared" si="3"/>
        <v>9.1440000000000001</v>
      </c>
      <c r="G118" s="3">
        <f t="shared" si="2"/>
        <v>28.109258879242937</v>
      </c>
      <c r="H118" s="3">
        <f>AVERAGE(G105:G115)</f>
        <v>32.018159961552151</v>
      </c>
    </row>
    <row r="119" spans="1:8" x14ac:dyDescent="0.2">
      <c r="A119">
        <v>3720000501</v>
      </c>
      <c r="B119" t="s">
        <v>222</v>
      </c>
      <c r="C119" s="2">
        <v>36674</v>
      </c>
      <c r="D119" s="3">
        <v>31</v>
      </c>
      <c r="F119" s="3">
        <f t="shared" si="3"/>
        <v>9.4488000000000003</v>
      </c>
      <c r="G119" s="3">
        <f t="shared" si="2"/>
        <v>27.636757532363639</v>
      </c>
    </row>
    <row r="120" spans="1:8" x14ac:dyDescent="0.2">
      <c r="A120">
        <v>3720000601</v>
      </c>
      <c r="B120" t="s">
        <v>222</v>
      </c>
      <c r="C120" s="2">
        <v>36680</v>
      </c>
      <c r="D120" s="3">
        <v>32</v>
      </c>
      <c r="F120" s="3">
        <f t="shared" si="3"/>
        <v>9.7536000000000005</v>
      </c>
      <c r="G120" s="3">
        <f t="shared" si="2"/>
        <v>27.179258789650532</v>
      </c>
    </row>
    <row r="121" spans="1:8" x14ac:dyDescent="0.2">
      <c r="A121">
        <v>3720000602</v>
      </c>
      <c r="B121" t="s">
        <v>222</v>
      </c>
      <c r="C121" s="2">
        <v>36694</v>
      </c>
      <c r="D121" s="3">
        <v>18</v>
      </c>
      <c r="F121" s="3">
        <f t="shared" si="3"/>
        <v>5.4864000000000006</v>
      </c>
      <c r="G121" s="3">
        <f t="shared" si="2"/>
        <v>35.470256117710861</v>
      </c>
    </row>
    <row r="122" spans="1:8" x14ac:dyDescent="0.2">
      <c r="A122">
        <v>3720000603</v>
      </c>
      <c r="B122" t="s">
        <v>222</v>
      </c>
      <c r="C122" s="2">
        <v>36701</v>
      </c>
      <c r="D122" s="3">
        <v>18</v>
      </c>
      <c r="F122" s="3">
        <f t="shared" si="3"/>
        <v>5.4864000000000006</v>
      </c>
      <c r="G122" s="3">
        <f t="shared" si="2"/>
        <v>35.470256117710861</v>
      </c>
    </row>
    <row r="123" spans="1:8" x14ac:dyDescent="0.2">
      <c r="A123">
        <v>3720000701</v>
      </c>
      <c r="B123" t="s">
        <v>222</v>
      </c>
      <c r="C123" s="2">
        <v>36711</v>
      </c>
      <c r="D123" s="3">
        <v>19</v>
      </c>
      <c r="F123" s="3">
        <f t="shared" si="3"/>
        <v>5.7911999999999999</v>
      </c>
      <c r="G123" s="3">
        <f t="shared" si="2"/>
        <v>34.691147459206192</v>
      </c>
    </row>
    <row r="124" spans="1:8" x14ac:dyDescent="0.2">
      <c r="A124">
        <v>3720000702</v>
      </c>
      <c r="B124" t="s">
        <v>222</v>
      </c>
      <c r="C124" s="2">
        <v>36718</v>
      </c>
      <c r="D124" s="3">
        <v>24</v>
      </c>
      <c r="F124" s="3">
        <f t="shared" si="3"/>
        <v>7.3152000000000008</v>
      </c>
      <c r="G124" s="3">
        <f t="shared" si="2"/>
        <v>31.324757453680697</v>
      </c>
    </row>
    <row r="125" spans="1:8" x14ac:dyDescent="0.2">
      <c r="A125">
        <v>3720000703</v>
      </c>
      <c r="B125" t="s">
        <v>222</v>
      </c>
      <c r="C125" s="2">
        <v>36731</v>
      </c>
      <c r="D125" s="3">
        <v>25</v>
      </c>
      <c r="F125" s="3">
        <f t="shared" si="3"/>
        <v>7.62</v>
      </c>
      <c r="G125" s="3">
        <f t="shared" si="2"/>
        <v>30.736512512643824</v>
      </c>
    </row>
    <row r="126" spans="1:8" x14ac:dyDescent="0.2">
      <c r="A126">
        <v>3720000704</v>
      </c>
      <c r="B126" t="s">
        <v>222</v>
      </c>
      <c r="C126" s="2">
        <v>36736</v>
      </c>
      <c r="D126" s="3">
        <v>24</v>
      </c>
      <c r="F126" s="3">
        <f t="shared" si="3"/>
        <v>7.3152000000000008</v>
      </c>
      <c r="G126" s="3">
        <f t="shared" si="2"/>
        <v>31.324757453680697</v>
      </c>
    </row>
    <row r="127" spans="1:8" x14ac:dyDescent="0.2">
      <c r="A127">
        <v>3720000801</v>
      </c>
      <c r="B127" t="s">
        <v>222</v>
      </c>
      <c r="C127" s="2">
        <v>36744</v>
      </c>
      <c r="D127" s="3">
        <v>20</v>
      </c>
      <c r="F127" s="3">
        <f t="shared" si="3"/>
        <v>6.0960000000000001</v>
      </c>
      <c r="G127" s="3">
        <f t="shared" si="2"/>
        <v>33.952011087081587</v>
      </c>
    </row>
    <row r="128" spans="1:8" x14ac:dyDescent="0.2">
      <c r="A128">
        <v>3720000802</v>
      </c>
      <c r="B128" t="s">
        <v>222</v>
      </c>
      <c r="C128" s="2">
        <v>36751</v>
      </c>
      <c r="D128" s="3">
        <v>19</v>
      </c>
      <c r="F128" s="3">
        <f t="shared" si="3"/>
        <v>5.7911999999999999</v>
      </c>
      <c r="G128" s="3">
        <f t="shared" si="2"/>
        <v>34.691147459206192</v>
      </c>
    </row>
    <row r="129" spans="1:8" x14ac:dyDescent="0.2">
      <c r="A129">
        <v>3720000803</v>
      </c>
      <c r="B129" t="s">
        <v>222</v>
      </c>
      <c r="C129" s="2">
        <v>36757</v>
      </c>
      <c r="D129" s="3">
        <v>21</v>
      </c>
      <c r="F129" s="3">
        <f t="shared" si="3"/>
        <v>6.4008000000000003</v>
      </c>
      <c r="G129" s="3">
        <f t="shared" si="2"/>
        <v>33.248944821400073</v>
      </c>
    </row>
    <row r="130" spans="1:8" x14ac:dyDescent="0.2">
      <c r="A130">
        <v>3720000804</v>
      </c>
      <c r="B130" t="s">
        <v>222</v>
      </c>
      <c r="C130" s="2">
        <v>36765</v>
      </c>
      <c r="D130" s="3">
        <v>25</v>
      </c>
      <c r="F130" s="3">
        <f t="shared" si="3"/>
        <v>7.62</v>
      </c>
      <c r="G130" s="3">
        <f t="shared" ref="G130:G193" si="4" xml:space="preserve"> 60-(14.41*(LN(F130)))</f>
        <v>30.736512512643824</v>
      </c>
    </row>
    <row r="131" spans="1:8" x14ac:dyDescent="0.2">
      <c r="A131">
        <v>3720000901</v>
      </c>
      <c r="B131" t="s">
        <v>222</v>
      </c>
      <c r="C131" s="2">
        <v>36773</v>
      </c>
      <c r="D131" s="3">
        <v>27</v>
      </c>
      <c r="F131" s="3">
        <f t="shared" ref="F131:F194" si="5">D131*0.3048</f>
        <v>8.2295999999999996</v>
      </c>
      <c r="G131" s="3">
        <f t="shared" si="4"/>
        <v>29.627503909872214</v>
      </c>
    </row>
    <row r="132" spans="1:8" x14ac:dyDescent="0.2">
      <c r="A132">
        <v>3720000902</v>
      </c>
      <c r="B132" t="s">
        <v>222</v>
      </c>
      <c r="C132" s="2">
        <v>36778</v>
      </c>
      <c r="D132" s="3">
        <v>28</v>
      </c>
      <c r="F132" s="3">
        <f t="shared" si="5"/>
        <v>8.5343999999999998</v>
      </c>
      <c r="G132" s="3">
        <f t="shared" si="4"/>
        <v>29.103446157369909</v>
      </c>
    </row>
    <row r="133" spans="1:8" x14ac:dyDescent="0.2">
      <c r="A133">
        <v>3720000903</v>
      </c>
      <c r="B133" t="s">
        <v>222</v>
      </c>
      <c r="C133" s="2">
        <v>36786</v>
      </c>
      <c r="D133" s="3">
        <v>30</v>
      </c>
      <c r="F133" s="3">
        <f t="shared" si="5"/>
        <v>9.1440000000000001</v>
      </c>
      <c r="G133" s="3">
        <f t="shared" si="4"/>
        <v>28.109258879242937</v>
      </c>
    </row>
    <row r="134" spans="1:8" x14ac:dyDescent="0.2">
      <c r="A134">
        <v>3720000904</v>
      </c>
      <c r="B134" t="s">
        <v>222</v>
      </c>
      <c r="C134" s="2">
        <v>36793</v>
      </c>
      <c r="D134" s="3">
        <v>32</v>
      </c>
      <c r="E134" s="3">
        <f>AVERAGE(D120:D130)</f>
        <v>22.272727272727273</v>
      </c>
      <c r="F134" s="3">
        <f t="shared" si="5"/>
        <v>9.7536000000000005</v>
      </c>
      <c r="G134" s="3">
        <f t="shared" si="4"/>
        <v>27.179258789650532</v>
      </c>
      <c r="H134" s="3">
        <f>AVERAGE(G120:G130)</f>
        <v>32.620505616783213</v>
      </c>
    </row>
    <row r="135" spans="1:8" x14ac:dyDescent="0.2">
      <c r="A135">
        <v>3720010501</v>
      </c>
      <c r="B135" t="s">
        <v>222</v>
      </c>
      <c r="C135" s="2">
        <v>37038</v>
      </c>
      <c r="D135" s="3">
        <v>25</v>
      </c>
      <c r="F135" s="3">
        <f t="shared" si="5"/>
        <v>7.62</v>
      </c>
      <c r="G135" s="3">
        <f t="shared" si="4"/>
        <v>30.736512512643824</v>
      </c>
    </row>
    <row r="136" spans="1:8" x14ac:dyDescent="0.2">
      <c r="A136">
        <v>3720010601</v>
      </c>
      <c r="B136" t="s">
        <v>222</v>
      </c>
      <c r="C136" s="2">
        <v>37045</v>
      </c>
      <c r="D136" s="3">
        <v>31</v>
      </c>
      <c r="F136" s="3">
        <f t="shared" si="5"/>
        <v>9.4488000000000003</v>
      </c>
      <c r="G136" s="3">
        <f t="shared" si="4"/>
        <v>27.636757532363639</v>
      </c>
    </row>
    <row r="137" spans="1:8" x14ac:dyDescent="0.2">
      <c r="A137">
        <v>3720010602</v>
      </c>
      <c r="B137" t="s">
        <v>222</v>
      </c>
      <c r="C137" s="2">
        <v>37052</v>
      </c>
      <c r="D137" s="3">
        <v>35</v>
      </c>
      <c r="F137" s="3">
        <f t="shared" si="5"/>
        <v>10.668000000000001</v>
      </c>
      <c r="G137" s="3">
        <f t="shared" si="4"/>
        <v>25.887947582932149</v>
      </c>
    </row>
    <row r="138" spans="1:8" x14ac:dyDescent="0.2">
      <c r="A138">
        <v>3720010603</v>
      </c>
      <c r="B138" t="s">
        <v>222</v>
      </c>
      <c r="C138" s="2">
        <v>37058</v>
      </c>
      <c r="D138" s="3">
        <v>36</v>
      </c>
      <c r="F138" s="3">
        <f t="shared" si="5"/>
        <v>10.972800000000001</v>
      </c>
      <c r="G138" s="3">
        <f t="shared" si="4"/>
        <v>25.482005245842053</v>
      </c>
    </row>
    <row r="139" spans="1:8" x14ac:dyDescent="0.2">
      <c r="A139">
        <v>3720010604</v>
      </c>
      <c r="B139" t="s">
        <v>222</v>
      </c>
      <c r="C139" s="2">
        <v>37065</v>
      </c>
      <c r="D139" s="3">
        <v>37</v>
      </c>
      <c r="F139" s="3">
        <f t="shared" si="5"/>
        <v>11.277600000000001</v>
      </c>
      <c r="G139" s="3">
        <f t="shared" si="4"/>
        <v>25.087186027791326</v>
      </c>
    </row>
    <row r="140" spans="1:8" x14ac:dyDescent="0.2">
      <c r="A140">
        <v>3720010605</v>
      </c>
      <c r="B140" t="s">
        <v>222</v>
      </c>
      <c r="C140" s="2">
        <v>37072</v>
      </c>
      <c r="D140" s="3">
        <v>33</v>
      </c>
      <c r="F140" s="3">
        <f t="shared" si="5"/>
        <v>10.058400000000001</v>
      </c>
      <c r="G140" s="3">
        <f t="shared" si="4"/>
        <v>26.735839188262617</v>
      </c>
    </row>
    <row r="141" spans="1:8" x14ac:dyDescent="0.2">
      <c r="A141">
        <v>3720010701</v>
      </c>
      <c r="B141" t="s">
        <v>222</v>
      </c>
      <c r="C141" s="2">
        <v>37079</v>
      </c>
      <c r="D141" s="3">
        <v>30</v>
      </c>
      <c r="F141" s="3">
        <f t="shared" si="5"/>
        <v>9.1440000000000001</v>
      </c>
      <c r="G141" s="3">
        <f t="shared" si="4"/>
        <v>28.109258879242937</v>
      </c>
    </row>
    <row r="142" spans="1:8" x14ac:dyDescent="0.2">
      <c r="A142">
        <v>3720010702</v>
      </c>
      <c r="B142" t="s">
        <v>222</v>
      </c>
      <c r="C142" s="2">
        <v>37086</v>
      </c>
      <c r="D142" s="3">
        <v>32</v>
      </c>
      <c r="F142" s="3">
        <f t="shared" si="5"/>
        <v>9.7536000000000005</v>
      </c>
      <c r="G142" s="3">
        <f t="shared" si="4"/>
        <v>27.179258789650532</v>
      </c>
    </row>
    <row r="143" spans="1:8" x14ac:dyDescent="0.2">
      <c r="A143">
        <v>3720010703</v>
      </c>
      <c r="B143" t="s">
        <v>222</v>
      </c>
      <c r="C143" s="2">
        <v>37093</v>
      </c>
      <c r="D143" s="3">
        <v>30</v>
      </c>
      <c r="F143" s="3">
        <f t="shared" si="5"/>
        <v>9.1440000000000001</v>
      </c>
      <c r="G143" s="3">
        <f t="shared" si="4"/>
        <v>28.109258879242937</v>
      </c>
    </row>
    <row r="144" spans="1:8" x14ac:dyDescent="0.2">
      <c r="A144">
        <v>3720010704</v>
      </c>
      <c r="B144" t="s">
        <v>222</v>
      </c>
      <c r="C144" s="2">
        <v>37100</v>
      </c>
      <c r="D144" s="3">
        <v>28</v>
      </c>
      <c r="F144" s="3">
        <f t="shared" si="5"/>
        <v>8.5343999999999998</v>
      </c>
      <c r="G144" s="3">
        <f t="shared" si="4"/>
        <v>29.103446157369909</v>
      </c>
    </row>
    <row r="145" spans="1:8" x14ac:dyDescent="0.2">
      <c r="A145">
        <v>3720010801</v>
      </c>
      <c r="B145" t="s">
        <v>222</v>
      </c>
      <c r="C145" s="2">
        <v>37108</v>
      </c>
      <c r="D145" s="3">
        <v>24</v>
      </c>
      <c r="F145" s="3">
        <f t="shared" si="5"/>
        <v>7.3152000000000008</v>
      </c>
      <c r="G145" s="3">
        <f t="shared" si="4"/>
        <v>31.324757453680697</v>
      </c>
    </row>
    <row r="146" spans="1:8" x14ac:dyDescent="0.2">
      <c r="A146">
        <v>3720010802</v>
      </c>
      <c r="B146" t="s">
        <v>222</v>
      </c>
      <c r="C146" s="2">
        <v>37115</v>
      </c>
      <c r="D146" s="3">
        <v>21</v>
      </c>
      <c r="F146" s="3">
        <f t="shared" si="5"/>
        <v>6.4008000000000003</v>
      </c>
      <c r="G146" s="3">
        <f t="shared" si="4"/>
        <v>33.248944821400073</v>
      </c>
    </row>
    <row r="147" spans="1:8" x14ac:dyDescent="0.2">
      <c r="A147">
        <v>3720010803</v>
      </c>
      <c r="B147" t="s">
        <v>222</v>
      </c>
      <c r="C147" s="2">
        <v>37128</v>
      </c>
      <c r="D147" s="3">
        <v>17</v>
      </c>
      <c r="F147" s="3">
        <f t="shared" si="5"/>
        <v>5.1816000000000004</v>
      </c>
      <c r="G147" s="3">
        <f t="shared" si="4"/>
        <v>36.293908861144516</v>
      </c>
    </row>
    <row r="148" spans="1:8" x14ac:dyDescent="0.2">
      <c r="A148">
        <v>3720010901</v>
      </c>
      <c r="B148" t="s">
        <v>222</v>
      </c>
      <c r="C148" s="2">
        <v>37136</v>
      </c>
      <c r="D148" s="3">
        <v>18</v>
      </c>
      <c r="F148" s="3">
        <f t="shared" si="5"/>
        <v>5.4864000000000006</v>
      </c>
      <c r="G148" s="3">
        <f t="shared" si="4"/>
        <v>35.470256117710861</v>
      </c>
    </row>
    <row r="149" spans="1:8" x14ac:dyDescent="0.2">
      <c r="A149">
        <v>3720010902</v>
      </c>
      <c r="B149" t="s">
        <v>222</v>
      </c>
      <c r="C149" s="2">
        <v>37142</v>
      </c>
      <c r="D149" s="3">
        <v>20</v>
      </c>
      <c r="E149" s="3">
        <f>AVERAGE(D136:D147)</f>
        <v>29.5</v>
      </c>
      <c r="F149" s="3">
        <f t="shared" si="5"/>
        <v>6.0960000000000001</v>
      </c>
      <c r="G149" s="3">
        <f t="shared" si="4"/>
        <v>33.952011087081587</v>
      </c>
      <c r="H149" s="3">
        <f>AVERAGE(G136:G147)</f>
        <v>28.683214118243615</v>
      </c>
    </row>
    <row r="150" spans="1:8" x14ac:dyDescent="0.2">
      <c r="A150">
        <v>3720020501</v>
      </c>
      <c r="B150" t="s">
        <v>222</v>
      </c>
      <c r="C150" s="2">
        <v>37406</v>
      </c>
      <c r="D150" s="3">
        <v>23</v>
      </c>
      <c r="F150" s="3">
        <f t="shared" si="5"/>
        <v>7.0104000000000006</v>
      </c>
      <c r="G150" s="3">
        <f t="shared" si="4"/>
        <v>31.938041497455547</v>
      </c>
    </row>
    <row r="151" spans="1:8" x14ac:dyDescent="0.2">
      <c r="A151">
        <v>3720020601</v>
      </c>
      <c r="B151" t="s">
        <v>222</v>
      </c>
      <c r="C151" s="2">
        <v>37415</v>
      </c>
      <c r="D151" s="3">
        <v>20</v>
      </c>
      <c r="F151" s="3">
        <f t="shared" si="5"/>
        <v>6.0960000000000001</v>
      </c>
      <c r="G151" s="3">
        <f t="shared" si="4"/>
        <v>33.952011087081587</v>
      </c>
    </row>
    <row r="152" spans="1:8" x14ac:dyDescent="0.2">
      <c r="A152">
        <v>3720020602</v>
      </c>
      <c r="B152" t="s">
        <v>222</v>
      </c>
      <c r="C152" s="2">
        <v>37422</v>
      </c>
      <c r="D152" s="3">
        <v>19</v>
      </c>
      <c r="F152" s="3">
        <f t="shared" si="5"/>
        <v>5.7911999999999999</v>
      </c>
      <c r="G152" s="3">
        <f t="shared" si="4"/>
        <v>34.691147459206192</v>
      </c>
    </row>
    <row r="153" spans="1:8" x14ac:dyDescent="0.2">
      <c r="A153">
        <v>3720020603</v>
      </c>
      <c r="B153" t="s">
        <v>222</v>
      </c>
      <c r="C153" s="2">
        <v>37429</v>
      </c>
      <c r="D153" s="3">
        <v>19</v>
      </c>
      <c r="F153" s="3">
        <f t="shared" si="5"/>
        <v>5.7911999999999999</v>
      </c>
      <c r="G153" s="3">
        <f t="shared" si="4"/>
        <v>34.691147459206192</v>
      </c>
    </row>
    <row r="154" spans="1:8" x14ac:dyDescent="0.2">
      <c r="A154">
        <v>3720020701</v>
      </c>
      <c r="B154" t="s">
        <v>222</v>
      </c>
      <c r="C154" s="2">
        <v>37438</v>
      </c>
      <c r="D154" s="3">
        <v>18</v>
      </c>
      <c r="F154" s="3">
        <f t="shared" si="5"/>
        <v>5.4864000000000006</v>
      </c>
      <c r="G154" s="3">
        <f t="shared" si="4"/>
        <v>35.470256117710861</v>
      </c>
    </row>
    <row r="155" spans="1:8" x14ac:dyDescent="0.2">
      <c r="A155">
        <v>3720020702</v>
      </c>
      <c r="B155" t="s">
        <v>222</v>
      </c>
      <c r="C155" s="2">
        <v>37445</v>
      </c>
      <c r="D155" s="3">
        <v>24</v>
      </c>
      <c r="F155" s="3">
        <f t="shared" si="5"/>
        <v>7.3152000000000008</v>
      </c>
      <c r="G155" s="3">
        <f t="shared" si="4"/>
        <v>31.324757453680697</v>
      </c>
    </row>
    <row r="156" spans="1:8" x14ac:dyDescent="0.2">
      <c r="A156">
        <v>3720020703</v>
      </c>
      <c r="B156" t="s">
        <v>222</v>
      </c>
      <c r="C156" s="2">
        <v>37452</v>
      </c>
      <c r="D156" s="3">
        <v>24</v>
      </c>
      <c r="F156" s="3">
        <f t="shared" si="5"/>
        <v>7.3152000000000008</v>
      </c>
      <c r="G156" s="3">
        <f t="shared" si="4"/>
        <v>31.324757453680697</v>
      </c>
    </row>
    <row r="157" spans="1:8" x14ac:dyDescent="0.2">
      <c r="A157">
        <v>3720020704</v>
      </c>
      <c r="B157" t="s">
        <v>222</v>
      </c>
      <c r="C157" s="2">
        <v>37459</v>
      </c>
      <c r="D157" s="3">
        <v>25</v>
      </c>
      <c r="F157" s="3">
        <f t="shared" si="5"/>
        <v>7.62</v>
      </c>
      <c r="G157" s="3">
        <f t="shared" si="4"/>
        <v>30.736512512643824</v>
      </c>
    </row>
    <row r="158" spans="1:8" x14ac:dyDescent="0.2">
      <c r="A158">
        <v>3720020705</v>
      </c>
      <c r="B158" t="s">
        <v>222</v>
      </c>
      <c r="C158" s="2">
        <v>37466</v>
      </c>
      <c r="D158" s="3">
        <v>31</v>
      </c>
      <c r="F158" s="3">
        <f t="shared" si="5"/>
        <v>9.4488000000000003</v>
      </c>
      <c r="G158" s="3">
        <f t="shared" si="4"/>
        <v>27.636757532363639</v>
      </c>
    </row>
    <row r="159" spans="1:8" x14ac:dyDescent="0.2">
      <c r="A159">
        <v>3720020801</v>
      </c>
      <c r="B159" t="s">
        <v>222</v>
      </c>
      <c r="C159" s="2">
        <v>37473</v>
      </c>
      <c r="D159" s="3">
        <v>32</v>
      </c>
      <c r="F159" s="3">
        <f t="shared" si="5"/>
        <v>9.7536000000000005</v>
      </c>
      <c r="G159" s="3">
        <f t="shared" si="4"/>
        <v>27.179258789650532</v>
      </c>
    </row>
    <row r="160" spans="1:8" x14ac:dyDescent="0.2">
      <c r="A160">
        <v>3720020802</v>
      </c>
      <c r="B160" t="s">
        <v>222</v>
      </c>
      <c r="C160" s="2">
        <v>37480</v>
      </c>
      <c r="D160" s="3">
        <v>28</v>
      </c>
      <c r="F160" s="3">
        <f t="shared" si="5"/>
        <v>8.5343999999999998</v>
      </c>
      <c r="G160" s="3">
        <f t="shared" si="4"/>
        <v>29.103446157369909</v>
      </c>
    </row>
    <row r="161" spans="1:8" x14ac:dyDescent="0.2">
      <c r="A161">
        <v>3720020803</v>
      </c>
      <c r="B161" t="s">
        <v>222</v>
      </c>
      <c r="C161" s="2">
        <v>37488</v>
      </c>
      <c r="D161" s="3">
        <v>25</v>
      </c>
      <c r="F161" s="3">
        <f t="shared" si="5"/>
        <v>7.62</v>
      </c>
      <c r="G161" s="3">
        <f t="shared" si="4"/>
        <v>30.736512512643824</v>
      </c>
    </row>
    <row r="162" spans="1:8" x14ac:dyDescent="0.2">
      <c r="A162">
        <v>3720020804</v>
      </c>
      <c r="B162" t="s">
        <v>222</v>
      </c>
      <c r="C162" s="2">
        <v>37494</v>
      </c>
      <c r="D162" s="3">
        <v>25</v>
      </c>
      <c r="F162" s="3">
        <f t="shared" si="5"/>
        <v>7.62</v>
      </c>
      <c r="G162" s="3">
        <f t="shared" si="4"/>
        <v>30.736512512643824</v>
      </c>
    </row>
    <row r="163" spans="1:8" x14ac:dyDescent="0.2">
      <c r="A163">
        <v>3720020901</v>
      </c>
      <c r="B163" t="s">
        <v>222</v>
      </c>
      <c r="C163" s="2">
        <v>37501</v>
      </c>
      <c r="D163" s="3">
        <v>23</v>
      </c>
      <c r="F163" s="3">
        <f t="shared" si="5"/>
        <v>7.0104000000000006</v>
      </c>
      <c r="G163" s="3">
        <f t="shared" si="4"/>
        <v>31.938041497455547</v>
      </c>
    </row>
    <row r="164" spans="1:8" x14ac:dyDescent="0.2">
      <c r="A164">
        <v>3720020902</v>
      </c>
      <c r="B164" t="s">
        <v>222</v>
      </c>
      <c r="C164" s="2">
        <v>37509</v>
      </c>
      <c r="D164" s="3">
        <v>24</v>
      </c>
      <c r="F164" s="3">
        <f t="shared" si="5"/>
        <v>7.3152000000000008</v>
      </c>
      <c r="G164" s="3">
        <f t="shared" si="4"/>
        <v>31.324757453680697</v>
      </c>
    </row>
    <row r="165" spans="1:8" x14ac:dyDescent="0.2">
      <c r="A165">
        <v>3720020903</v>
      </c>
      <c r="B165" t="s">
        <v>222</v>
      </c>
      <c r="C165" s="2">
        <v>37515</v>
      </c>
      <c r="D165" s="3">
        <v>28</v>
      </c>
      <c r="E165" s="3">
        <f>AVERAGE(D151:D162)</f>
        <v>24.166666666666668</v>
      </c>
      <c r="F165" s="3">
        <f t="shared" si="5"/>
        <v>8.5343999999999998</v>
      </c>
      <c r="G165" s="3">
        <f t="shared" si="4"/>
        <v>29.103446157369909</v>
      </c>
      <c r="H165" s="3">
        <f>AVERAGE(G151:G162)</f>
        <v>31.465256420656811</v>
      </c>
    </row>
    <row r="166" spans="1:8" x14ac:dyDescent="0.2">
      <c r="A166">
        <v>3720030501</v>
      </c>
      <c r="B166" t="s">
        <v>222</v>
      </c>
      <c r="C166" s="4">
        <v>37751</v>
      </c>
      <c r="D166" s="5">
        <v>35</v>
      </c>
      <c r="E166" s="5"/>
      <c r="F166" s="3">
        <f t="shared" si="5"/>
        <v>10.668000000000001</v>
      </c>
      <c r="G166" s="3">
        <f t="shared" si="4"/>
        <v>25.887947582932149</v>
      </c>
      <c r="H166" s="5"/>
    </row>
    <row r="167" spans="1:8" x14ac:dyDescent="0.2">
      <c r="A167">
        <v>3720030502</v>
      </c>
      <c r="B167" t="s">
        <v>222</v>
      </c>
      <c r="C167" s="4">
        <v>37768</v>
      </c>
      <c r="D167" s="5">
        <v>44</v>
      </c>
      <c r="E167" s="5"/>
      <c r="F167" s="3">
        <f t="shared" si="5"/>
        <v>13.411200000000001</v>
      </c>
      <c r="G167" s="3">
        <f t="shared" si="4"/>
        <v>22.590340524232452</v>
      </c>
      <c r="H167" s="5"/>
    </row>
    <row r="168" spans="1:8" x14ac:dyDescent="0.2">
      <c r="A168">
        <v>3720030601</v>
      </c>
      <c r="B168" t="s">
        <v>222</v>
      </c>
      <c r="C168" s="4">
        <v>37774</v>
      </c>
      <c r="D168" s="5">
        <v>44</v>
      </c>
      <c r="E168" s="5"/>
      <c r="F168" s="3">
        <f t="shared" si="5"/>
        <v>13.411200000000001</v>
      </c>
      <c r="G168" s="3">
        <f t="shared" si="4"/>
        <v>22.590340524232452</v>
      </c>
      <c r="H168" s="5"/>
    </row>
    <row r="169" spans="1:8" x14ac:dyDescent="0.2">
      <c r="A169">
        <v>3720030602</v>
      </c>
      <c r="B169" t="s">
        <v>222</v>
      </c>
      <c r="C169" s="4">
        <v>37788</v>
      </c>
      <c r="D169" s="5">
        <v>45</v>
      </c>
      <c r="E169" s="5"/>
      <c r="F169" s="3">
        <f t="shared" si="5"/>
        <v>13.716000000000001</v>
      </c>
      <c r="G169" s="3">
        <f t="shared" si="4"/>
        <v>22.266506671404287</v>
      </c>
      <c r="H169" s="5"/>
    </row>
    <row r="170" spans="1:8" x14ac:dyDescent="0.2">
      <c r="A170">
        <v>3720030603</v>
      </c>
      <c r="B170" t="s">
        <v>222</v>
      </c>
      <c r="C170" s="4">
        <v>37795</v>
      </c>
      <c r="D170" s="5">
        <v>42</v>
      </c>
      <c r="E170" s="5"/>
      <c r="F170" s="3">
        <f t="shared" si="5"/>
        <v>12.801600000000001</v>
      </c>
      <c r="G170" s="3">
        <f t="shared" si="4"/>
        <v>23.260693949531259</v>
      </c>
      <c r="H170" s="5"/>
    </row>
    <row r="171" spans="1:8" x14ac:dyDescent="0.2">
      <c r="A171">
        <v>3720030604</v>
      </c>
      <c r="B171" t="s">
        <v>222</v>
      </c>
      <c r="C171" s="4">
        <v>37802</v>
      </c>
      <c r="D171" s="5">
        <v>34</v>
      </c>
      <c r="E171" s="5"/>
      <c r="F171" s="3">
        <f t="shared" si="5"/>
        <v>10.363200000000001</v>
      </c>
      <c r="G171" s="3">
        <f t="shared" si="4"/>
        <v>26.305657989275709</v>
      </c>
      <c r="H171" s="5"/>
    </row>
    <row r="172" spans="1:8" x14ac:dyDescent="0.2">
      <c r="A172">
        <v>3720030701</v>
      </c>
      <c r="B172" t="s">
        <v>222</v>
      </c>
      <c r="C172" s="4">
        <v>37809</v>
      </c>
      <c r="D172" s="5">
        <v>29</v>
      </c>
      <c r="E172" s="5"/>
      <c r="F172" s="3">
        <f t="shared" si="5"/>
        <v>8.8391999999999999</v>
      </c>
      <c r="G172" s="3">
        <f t="shared" si="4"/>
        <v>28.597780238889502</v>
      </c>
      <c r="H172" s="5"/>
    </row>
    <row r="173" spans="1:8" x14ac:dyDescent="0.2">
      <c r="A173">
        <v>3720030702</v>
      </c>
      <c r="B173" t="s">
        <v>222</v>
      </c>
      <c r="C173" s="4">
        <v>37816</v>
      </c>
      <c r="D173" s="5">
        <v>35</v>
      </c>
      <c r="E173" s="5"/>
      <c r="F173" s="3">
        <f t="shared" si="5"/>
        <v>10.668000000000001</v>
      </c>
      <c r="G173" s="3">
        <f t="shared" si="4"/>
        <v>25.887947582932149</v>
      </c>
      <c r="H173" s="5"/>
    </row>
    <row r="174" spans="1:8" x14ac:dyDescent="0.2">
      <c r="A174">
        <v>3720030703</v>
      </c>
      <c r="B174" t="s">
        <v>222</v>
      </c>
      <c r="C174" s="4">
        <v>37823</v>
      </c>
      <c r="D174" s="5">
        <v>36</v>
      </c>
      <c r="E174" s="5"/>
      <c r="F174" s="3">
        <f t="shared" si="5"/>
        <v>10.972800000000001</v>
      </c>
      <c r="G174" s="3">
        <f t="shared" si="4"/>
        <v>25.482005245842053</v>
      </c>
      <c r="H174" s="5"/>
    </row>
    <row r="175" spans="1:8" x14ac:dyDescent="0.2">
      <c r="A175">
        <v>3720030704</v>
      </c>
      <c r="B175" t="s">
        <v>222</v>
      </c>
      <c r="C175" s="4">
        <v>37830</v>
      </c>
      <c r="D175" s="5">
        <v>36</v>
      </c>
      <c r="E175" s="5"/>
      <c r="F175" s="3">
        <f t="shared" si="5"/>
        <v>10.972800000000001</v>
      </c>
      <c r="G175" s="3">
        <f t="shared" si="4"/>
        <v>25.482005245842053</v>
      </c>
      <c r="H175" s="5"/>
    </row>
    <row r="176" spans="1:8" x14ac:dyDescent="0.2">
      <c r="A176">
        <v>3720030801</v>
      </c>
      <c r="B176" t="s">
        <v>222</v>
      </c>
      <c r="C176" s="4">
        <v>37837</v>
      </c>
      <c r="D176" s="5">
        <v>35</v>
      </c>
      <c r="E176" s="5"/>
      <c r="F176" s="3">
        <f t="shared" si="5"/>
        <v>10.668000000000001</v>
      </c>
      <c r="G176" s="3">
        <f t="shared" si="4"/>
        <v>25.887947582932149</v>
      </c>
      <c r="H176" s="5"/>
    </row>
    <row r="177" spans="1:8" x14ac:dyDescent="0.2">
      <c r="A177">
        <v>3720030802</v>
      </c>
      <c r="B177" t="s">
        <v>222</v>
      </c>
      <c r="C177" s="4">
        <v>37844</v>
      </c>
      <c r="D177" s="5">
        <v>34</v>
      </c>
      <c r="E177" s="5"/>
      <c r="F177" s="3">
        <f t="shared" si="5"/>
        <v>10.363200000000001</v>
      </c>
      <c r="G177" s="3">
        <f t="shared" si="4"/>
        <v>26.305657989275709</v>
      </c>
      <c r="H177" s="5"/>
    </row>
    <row r="178" spans="1:8" x14ac:dyDescent="0.2">
      <c r="A178">
        <v>3720030803</v>
      </c>
      <c r="B178" t="s">
        <v>222</v>
      </c>
      <c r="C178" s="4">
        <v>37851</v>
      </c>
      <c r="D178" s="5">
        <v>38</v>
      </c>
      <c r="E178" s="5"/>
      <c r="F178" s="3">
        <f t="shared" si="5"/>
        <v>11.5824</v>
      </c>
      <c r="G178" s="3">
        <f t="shared" si="4"/>
        <v>24.702896587337378</v>
      </c>
      <c r="H178" s="5"/>
    </row>
    <row r="179" spans="1:8" x14ac:dyDescent="0.2">
      <c r="A179">
        <v>3720030804</v>
      </c>
      <c r="B179" t="s">
        <v>222</v>
      </c>
      <c r="C179" s="4">
        <v>37858</v>
      </c>
      <c r="D179" s="5">
        <v>42</v>
      </c>
      <c r="E179" s="5"/>
      <c r="F179" s="3">
        <f t="shared" si="5"/>
        <v>12.801600000000001</v>
      </c>
      <c r="G179" s="3">
        <f t="shared" si="4"/>
        <v>23.260693949531259</v>
      </c>
      <c r="H179" s="5"/>
    </row>
    <row r="180" spans="1:8" x14ac:dyDescent="0.2">
      <c r="A180">
        <v>3720030901</v>
      </c>
      <c r="B180" t="s">
        <v>222</v>
      </c>
      <c r="C180" s="4">
        <v>37865</v>
      </c>
      <c r="D180" s="5">
        <v>33</v>
      </c>
      <c r="E180" s="5"/>
      <c r="F180" s="3">
        <f t="shared" si="5"/>
        <v>10.058400000000001</v>
      </c>
      <c r="G180" s="3">
        <f t="shared" si="4"/>
        <v>26.735839188262617</v>
      </c>
      <c r="H180" s="5"/>
    </row>
    <row r="181" spans="1:8" x14ac:dyDescent="0.2">
      <c r="A181">
        <v>3720030902</v>
      </c>
      <c r="B181" t="s">
        <v>222</v>
      </c>
      <c r="C181" s="4">
        <v>37872</v>
      </c>
      <c r="D181" s="5">
        <v>36</v>
      </c>
      <c r="E181" s="5"/>
      <c r="F181" s="3">
        <f t="shared" si="5"/>
        <v>10.972800000000001</v>
      </c>
      <c r="G181" s="3">
        <f t="shared" si="4"/>
        <v>25.482005245842053</v>
      </c>
      <c r="H181" s="5"/>
    </row>
    <row r="182" spans="1:8" x14ac:dyDescent="0.2">
      <c r="A182">
        <v>3720030903</v>
      </c>
      <c r="B182" t="s">
        <v>222</v>
      </c>
      <c r="C182" s="4">
        <v>37880</v>
      </c>
      <c r="D182" s="5">
        <v>31</v>
      </c>
      <c r="E182" s="5"/>
      <c r="F182" s="3">
        <f t="shared" si="5"/>
        <v>9.4488000000000003</v>
      </c>
      <c r="G182" s="3">
        <f t="shared" si="4"/>
        <v>27.636757532363639</v>
      </c>
      <c r="H182" s="5"/>
    </row>
    <row r="183" spans="1:8" x14ac:dyDescent="0.2">
      <c r="A183">
        <v>3720030904</v>
      </c>
      <c r="B183" t="s">
        <v>222</v>
      </c>
      <c r="C183" s="4">
        <v>37901</v>
      </c>
      <c r="D183" s="5">
        <v>36</v>
      </c>
      <c r="E183" s="5">
        <f>AVERAGE(D168:D179)</f>
        <v>37.5</v>
      </c>
      <c r="F183" s="3">
        <f t="shared" si="5"/>
        <v>10.972800000000001</v>
      </c>
      <c r="G183" s="3">
        <f t="shared" si="4"/>
        <v>25.482005245842053</v>
      </c>
      <c r="H183" s="5">
        <f>AVERAGE(G168:G179)</f>
        <v>25.002511129752168</v>
      </c>
    </row>
    <row r="184" spans="1:8" x14ac:dyDescent="0.2">
      <c r="A184">
        <v>3720040501</v>
      </c>
      <c r="B184" t="s">
        <v>222</v>
      </c>
      <c r="C184" s="2">
        <v>38136</v>
      </c>
      <c r="D184" s="3">
        <v>23</v>
      </c>
      <c r="F184" s="3">
        <f t="shared" si="5"/>
        <v>7.0104000000000006</v>
      </c>
      <c r="G184" s="3">
        <f t="shared" si="4"/>
        <v>31.938041497455547</v>
      </c>
    </row>
    <row r="185" spans="1:8" x14ac:dyDescent="0.2">
      <c r="A185">
        <v>3720040601</v>
      </c>
      <c r="B185" t="s">
        <v>222</v>
      </c>
      <c r="C185" s="2">
        <v>38146</v>
      </c>
      <c r="D185" s="3">
        <v>26</v>
      </c>
      <c r="F185" s="3">
        <f t="shared" si="5"/>
        <v>7.9248000000000003</v>
      </c>
      <c r="G185" s="3">
        <f t="shared" si="4"/>
        <v>30.171342036105038</v>
      </c>
    </row>
    <row r="186" spans="1:8" x14ac:dyDescent="0.2">
      <c r="A186">
        <v>3720040602</v>
      </c>
      <c r="B186" t="s">
        <v>222</v>
      </c>
      <c r="C186" s="2">
        <v>38153</v>
      </c>
      <c r="D186" s="3">
        <v>25</v>
      </c>
      <c r="F186" s="3">
        <f t="shared" si="5"/>
        <v>7.62</v>
      </c>
      <c r="G186" s="3">
        <f t="shared" si="4"/>
        <v>30.736512512643824</v>
      </c>
    </row>
    <row r="187" spans="1:8" x14ac:dyDescent="0.2">
      <c r="A187">
        <v>3720040603</v>
      </c>
      <c r="B187" t="s">
        <v>222</v>
      </c>
      <c r="C187" s="2">
        <v>38161</v>
      </c>
      <c r="D187" s="3">
        <v>38</v>
      </c>
      <c r="F187" s="3">
        <f t="shared" si="5"/>
        <v>11.5824</v>
      </c>
      <c r="G187" s="3">
        <f t="shared" si="4"/>
        <v>24.702896587337378</v>
      </c>
    </row>
    <row r="188" spans="1:8" x14ac:dyDescent="0.2">
      <c r="A188">
        <v>3720040604</v>
      </c>
      <c r="B188" t="s">
        <v>222</v>
      </c>
      <c r="C188" s="2">
        <v>38167</v>
      </c>
      <c r="D188" s="3">
        <v>40</v>
      </c>
      <c r="F188" s="3">
        <f t="shared" si="5"/>
        <v>12.192</v>
      </c>
      <c r="G188" s="3">
        <f t="shared" si="4"/>
        <v>23.963760215212773</v>
      </c>
    </row>
    <row r="189" spans="1:8" x14ac:dyDescent="0.2">
      <c r="A189">
        <v>3720040701</v>
      </c>
      <c r="B189" t="s">
        <v>222</v>
      </c>
      <c r="C189" s="2">
        <v>38175</v>
      </c>
      <c r="D189" s="3">
        <v>30</v>
      </c>
      <c r="F189" s="3">
        <f t="shared" si="5"/>
        <v>9.1440000000000001</v>
      </c>
      <c r="G189" s="3">
        <f t="shared" si="4"/>
        <v>28.109258879242937</v>
      </c>
    </row>
    <row r="190" spans="1:8" x14ac:dyDescent="0.2">
      <c r="A190">
        <v>3720040702</v>
      </c>
      <c r="B190" t="s">
        <v>222</v>
      </c>
      <c r="C190" s="2">
        <v>38181</v>
      </c>
      <c r="D190" s="3">
        <v>28</v>
      </c>
      <c r="F190" s="3">
        <f t="shared" si="5"/>
        <v>8.5343999999999998</v>
      </c>
      <c r="G190" s="3">
        <f t="shared" si="4"/>
        <v>29.103446157369909</v>
      </c>
    </row>
    <row r="191" spans="1:8" x14ac:dyDescent="0.2">
      <c r="A191">
        <v>3720040703</v>
      </c>
      <c r="B191" t="s">
        <v>222</v>
      </c>
      <c r="C191" s="2">
        <v>38189</v>
      </c>
      <c r="D191" s="3">
        <v>24</v>
      </c>
      <c r="F191" s="3">
        <f t="shared" si="5"/>
        <v>7.3152000000000008</v>
      </c>
      <c r="G191" s="3">
        <f t="shared" si="4"/>
        <v>31.324757453680697</v>
      </c>
    </row>
    <row r="192" spans="1:8" x14ac:dyDescent="0.2">
      <c r="A192">
        <v>3720040704</v>
      </c>
      <c r="B192" t="s">
        <v>222</v>
      </c>
      <c r="C192" s="2">
        <v>38197</v>
      </c>
      <c r="D192" s="3">
        <v>24</v>
      </c>
      <c r="F192" s="3">
        <f t="shared" si="5"/>
        <v>7.3152000000000008</v>
      </c>
      <c r="G192" s="3">
        <f t="shared" si="4"/>
        <v>31.324757453680697</v>
      </c>
    </row>
    <row r="193" spans="1:8" x14ac:dyDescent="0.2">
      <c r="A193">
        <v>3720040801</v>
      </c>
      <c r="B193" t="s">
        <v>222</v>
      </c>
      <c r="C193" s="2">
        <v>38202</v>
      </c>
      <c r="D193" s="3">
        <v>25</v>
      </c>
      <c r="F193" s="3">
        <f t="shared" si="5"/>
        <v>7.62</v>
      </c>
      <c r="G193" s="3">
        <f t="shared" si="4"/>
        <v>30.736512512643824</v>
      </c>
    </row>
    <row r="194" spans="1:8" x14ac:dyDescent="0.2">
      <c r="A194">
        <v>3720040802</v>
      </c>
      <c r="B194" t="s">
        <v>222</v>
      </c>
      <c r="C194" s="2">
        <v>38209</v>
      </c>
      <c r="D194" s="3">
        <v>25</v>
      </c>
      <c r="F194" s="3">
        <f t="shared" si="5"/>
        <v>7.62</v>
      </c>
      <c r="G194" s="3">
        <f t="shared" ref="G194:G236" si="6" xml:space="preserve"> 60-(14.41*(LN(F194)))</f>
        <v>30.736512512643824</v>
      </c>
    </row>
    <row r="195" spans="1:8" x14ac:dyDescent="0.2">
      <c r="A195">
        <v>3720040803</v>
      </c>
      <c r="B195" t="s">
        <v>222</v>
      </c>
      <c r="C195" s="2">
        <v>38215</v>
      </c>
      <c r="D195" s="3">
        <v>26</v>
      </c>
      <c r="F195" s="3">
        <f t="shared" ref="F195:F236" si="7">D195*0.3048</f>
        <v>7.9248000000000003</v>
      </c>
      <c r="G195" s="3">
        <f t="shared" si="6"/>
        <v>30.171342036105038</v>
      </c>
    </row>
    <row r="196" spans="1:8" x14ac:dyDescent="0.2">
      <c r="A196">
        <v>3720040804</v>
      </c>
      <c r="B196" t="s">
        <v>222</v>
      </c>
      <c r="C196" s="2">
        <v>38223</v>
      </c>
      <c r="D196" s="3">
        <v>29</v>
      </c>
      <c r="F196" s="3">
        <f t="shared" si="7"/>
        <v>8.8391999999999999</v>
      </c>
      <c r="G196" s="3">
        <f t="shared" si="6"/>
        <v>28.597780238889502</v>
      </c>
    </row>
    <row r="197" spans="1:8" x14ac:dyDescent="0.2">
      <c r="A197">
        <v>3720040805</v>
      </c>
      <c r="B197" t="s">
        <v>222</v>
      </c>
      <c r="C197" s="2">
        <v>38229</v>
      </c>
      <c r="D197" s="3">
        <v>32</v>
      </c>
      <c r="F197" s="3">
        <f t="shared" si="7"/>
        <v>9.7536000000000005</v>
      </c>
      <c r="G197" s="3">
        <f t="shared" si="6"/>
        <v>27.179258789650532</v>
      </c>
    </row>
    <row r="198" spans="1:8" x14ac:dyDescent="0.2">
      <c r="A198">
        <v>3720040901</v>
      </c>
      <c r="B198" t="s">
        <v>222</v>
      </c>
      <c r="C198" s="2">
        <v>38237</v>
      </c>
      <c r="D198" s="3">
        <v>28</v>
      </c>
      <c r="F198" s="3">
        <f t="shared" si="7"/>
        <v>8.5343999999999998</v>
      </c>
      <c r="G198" s="3">
        <f t="shared" si="6"/>
        <v>29.103446157369909</v>
      </c>
    </row>
    <row r="199" spans="1:8" x14ac:dyDescent="0.2">
      <c r="A199">
        <v>3720040902</v>
      </c>
      <c r="B199" t="s">
        <v>222</v>
      </c>
      <c r="C199" s="2">
        <v>38245</v>
      </c>
      <c r="D199" s="3">
        <v>29</v>
      </c>
      <c r="F199" s="3">
        <f t="shared" si="7"/>
        <v>8.8391999999999999</v>
      </c>
      <c r="G199" s="3">
        <f t="shared" si="6"/>
        <v>28.597780238889502</v>
      </c>
    </row>
    <row r="200" spans="1:8" x14ac:dyDescent="0.2">
      <c r="A200">
        <v>3720040903</v>
      </c>
      <c r="B200" t="s">
        <v>222</v>
      </c>
      <c r="C200" s="2">
        <v>38251</v>
      </c>
      <c r="D200" s="3">
        <v>23</v>
      </c>
      <c r="F200" s="3">
        <f t="shared" si="7"/>
        <v>7.0104000000000006</v>
      </c>
      <c r="G200" s="3">
        <f t="shared" si="6"/>
        <v>31.938041497455547</v>
      </c>
    </row>
    <row r="201" spans="1:8" x14ac:dyDescent="0.2">
      <c r="A201">
        <v>3720040904</v>
      </c>
      <c r="B201" t="s">
        <v>222</v>
      </c>
      <c r="C201" s="2">
        <v>38257</v>
      </c>
      <c r="D201" s="3">
        <v>23</v>
      </c>
      <c r="E201" s="3">
        <f>AVERAGE(D185:D197)</f>
        <v>28.615384615384617</v>
      </c>
      <c r="F201" s="3">
        <f t="shared" si="7"/>
        <v>7.0104000000000006</v>
      </c>
      <c r="G201" s="3">
        <f t="shared" si="6"/>
        <v>31.938041497455547</v>
      </c>
      <c r="H201" s="3">
        <f>AVERAGE(G185:G197)</f>
        <v>28.989087491169691</v>
      </c>
    </row>
    <row r="202" spans="1:8" x14ac:dyDescent="0.2">
      <c r="A202">
        <v>3720050501</v>
      </c>
      <c r="B202" t="s">
        <v>222</v>
      </c>
      <c r="C202" s="2">
        <v>38499</v>
      </c>
      <c r="D202" s="3">
        <v>31</v>
      </c>
      <c r="F202" s="3">
        <f t="shared" si="7"/>
        <v>9.4488000000000003</v>
      </c>
      <c r="G202" s="3">
        <f t="shared" si="6"/>
        <v>27.636757532363639</v>
      </c>
    </row>
    <row r="203" spans="1:8" x14ac:dyDescent="0.2">
      <c r="A203">
        <v>3720050601</v>
      </c>
      <c r="B203" t="s">
        <v>222</v>
      </c>
      <c r="C203" s="2">
        <v>38504</v>
      </c>
      <c r="D203" s="3">
        <v>33</v>
      </c>
      <c r="F203" s="3">
        <f t="shared" si="7"/>
        <v>10.058400000000001</v>
      </c>
      <c r="G203" s="3">
        <f t="shared" si="6"/>
        <v>26.735839188262617</v>
      </c>
    </row>
    <row r="204" spans="1:8" x14ac:dyDescent="0.2">
      <c r="A204">
        <v>3720050602</v>
      </c>
      <c r="B204" t="s">
        <v>222</v>
      </c>
      <c r="C204" s="2">
        <v>38509</v>
      </c>
      <c r="D204" s="3">
        <v>28</v>
      </c>
      <c r="F204" s="3">
        <f t="shared" si="7"/>
        <v>8.5343999999999998</v>
      </c>
      <c r="G204" s="3">
        <f t="shared" si="6"/>
        <v>29.103446157369909</v>
      </c>
    </row>
    <row r="205" spans="1:8" x14ac:dyDescent="0.2">
      <c r="A205">
        <v>3720050603</v>
      </c>
      <c r="B205" t="s">
        <v>222</v>
      </c>
      <c r="C205" s="2">
        <v>38519</v>
      </c>
      <c r="D205" s="3">
        <v>27</v>
      </c>
      <c r="F205" s="3">
        <f t="shared" si="7"/>
        <v>8.2295999999999996</v>
      </c>
      <c r="G205" s="3">
        <f t="shared" si="6"/>
        <v>29.627503909872214</v>
      </c>
    </row>
    <row r="206" spans="1:8" x14ac:dyDescent="0.2">
      <c r="A206">
        <v>3720050604</v>
      </c>
      <c r="B206" t="s">
        <v>222</v>
      </c>
      <c r="C206" s="2">
        <v>38523</v>
      </c>
      <c r="D206" s="3">
        <v>23</v>
      </c>
      <c r="F206" s="3">
        <f t="shared" si="7"/>
        <v>7.0104000000000006</v>
      </c>
      <c r="G206" s="3">
        <f t="shared" si="6"/>
        <v>31.938041497455547</v>
      </c>
    </row>
    <row r="207" spans="1:8" x14ac:dyDescent="0.2">
      <c r="A207">
        <v>3720050605</v>
      </c>
      <c r="B207" t="s">
        <v>222</v>
      </c>
      <c r="C207" s="2">
        <v>38531</v>
      </c>
      <c r="D207" s="3">
        <v>31</v>
      </c>
      <c r="F207" s="3">
        <f t="shared" si="7"/>
        <v>9.4488000000000003</v>
      </c>
      <c r="G207" s="3">
        <f t="shared" si="6"/>
        <v>27.636757532363639</v>
      </c>
    </row>
    <row r="208" spans="1:8" x14ac:dyDescent="0.2">
      <c r="A208">
        <v>3720050701</v>
      </c>
      <c r="B208" t="s">
        <v>222</v>
      </c>
      <c r="C208" s="2">
        <v>38539</v>
      </c>
      <c r="D208" s="3">
        <v>32</v>
      </c>
      <c r="F208" s="3">
        <f t="shared" si="7"/>
        <v>9.7536000000000005</v>
      </c>
      <c r="G208" s="3">
        <f t="shared" si="6"/>
        <v>27.179258789650532</v>
      </c>
    </row>
    <row r="209" spans="1:13" x14ac:dyDescent="0.2">
      <c r="A209">
        <v>3720050702</v>
      </c>
      <c r="B209" t="s">
        <v>222</v>
      </c>
      <c r="C209" s="2">
        <v>38545</v>
      </c>
      <c r="D209" s="3">
        <v>36</v>
      </c>
      <c r="F209" s="3">
        <f t="shared" si="7"/>
        <v>10.972800000000001</v>
      </c>
      <c r="G209" s="3">
        <f t="shared" si="6"/>
        <v>25.482005245842053</v>
      </c>
    </row>
    <row r="210" spans="1:13" x14ac:dyDescent="0.2">
      <c r="A210">
        <v>3720050703</v>
      </c>
      <c r="B210" t="s">
        <v>222</v>
      </c>
      <c r="C210" s="2">
        <v>38551</v>
      </c>
      <c r="D210" s="3">
        <v>34</v>
      </c>
      <c r="F210" s="3">
        <f t="shared" si="7"/>
        <v>10.363200000000001</v>
      </c>
      <c r="G210" s="3">
        <f t="shared" si="6"/>
        <v>26.305657989275709</v>
      </c>
    </row>
    <row r="211" spans="1:13" x14ac:dyDescent="0.2">
      <c r="A211">
        <v>3720050704</v>
      </c>
      <c r="B211" t="s">
        <v>222</v>
      </c>
      <c r="C211" s="2">
        <v>38560</v>
      </c>
      <c r="D211" s="3">
        <v>35</v>
      </c>
      <c r="F211" s="3">
        <f t="shared" si="7"/>
        <v>10.668000000000001</v>
      </c>
      <c r="G211" s="3">
        <f t="shared" si="6"/>
        <v>25.887947582932149</v>
      </c>
    </row>
    <row r="212" spans="1:13" x14ac:dyDescent="0.2">
      <c r="A212">
        <v>3720050801</v>
      </c>
      <c r="B212" t="s">
        <v>222</v>
      </c>
      <c r="C212" s="2">
        <v>38565</v>
      </c>
      <c r="D212" s="3">
        <v>37</v>
      </c>
      <c r="F212" s="3">
        <f t="shared" si="7"/>
        <v>11.277600000000001</v>
      </c>
      <c r="G212" s="3">
        <f t="shared" si="6"/>
        <v>25.087186027791326</v>
      </c>
    </row>
    <row r="213" spans="1:13" x14ac:dyDescent="0.2">
      <c r="A213">
        <v>3720050802</v>
      </c>
      <c r="B213" t="s">
        <v>222</v>
      </c>
      <c r="C213" s="2">
        <v>38572</v>
      </c>
      <c r="D213" s="3">
        <v>31</v>
      </c>
      <c r="F213" s="3">
        <f t="shared" si="7"/>
        <v>9.4488000000000003</v>
      </c>
      <c r="G213" s="3">
        <f t="shared" si="6"/>
        <v>27.636757532363639</v>
      </c>
    </row>
    <row r="214" spans="1:13" x14ac:dyDescent="0.2">
      <c r="A214">
        <v>3720050803</v>
      </c>
      <c r="B214" t="s">
        <v>222</v>
      </c>
      <c r="C214" s="2">
        <v>38578</v>
      </c>
      <c r="D214" s="3">
        <v>26</v>
      </c>
      <c r="F214" s="3">
        <f t="shared" si="7"/>
        <v>7.9248000000000003</v>
      </c>
      <c r="G214" s="3">
        <f t="shared" si="6"/>
        <v>30.171342036105038</v>
      </c>
    </row>
    <row r="215" spans="1:13" x14ac:dyDescent="0.2">
      <c r="A215">
        <v>3720050804</v>
      </c>
      <c r="B215" t="s">
        <v>222</v>
      </c>
      <c r="C215" s="2">
        <v>38586</v>
      </c>
      <c r="D215" s="3">
        <v>20</v>
      </c>
      <c r="F215" s="3">
        <f t="shared" si="7"/>
        <v>6.0960000000000001</v>
      </c>
      <c r="G215" s="3">
        <f t="shared" si="6"/>
        <v>33.952011087081587</v>
      </c>
    </row>
    <row r="216" spans="1:13" x14ac:dyDescent="0.2">
      <c r="A216">
        <v>3720050805</v>
      </c>
      <c r="B216" t="s">
        <v>222</v>
      </c>
      <c r="C216" s="2">
        <v>38593</v>
      </c>
      <c r="D216" s="3">
        <v>23</v>
      </c>
      <c r="F216" s="3">
        <f t="shared" si="7"/>
        <v>7.0104000000000006</v>
      </c>
      <c r="G216" s="3">
        <f t="shared" si="6"/>
        <v>31.938041497455547</v>
      </c>
    </row>
    <row r="217" spans="1:13" x14ac:dyDescent="0.2">
      <c r="A217">
        <v>3720050901</v>
      </c>
      <c r="B217" t="s">
        <v>222</v>
      </c>
      <c r="C217" s="2">
        <v>38601</v>
      </c>
      <c r="D217" s="3">
        <v>29</v>
      </c>
      <c r="F217" s="3">
        <f t="shared" si="7"/>
        <v>8.8391999999999999</v>
      </c>
      <c r="G217" s="3">
        <f t="shared" si="6"/>
        <v>28.597780238889502</v>
      </c>
    </row>
    <row r="218" spans="1:13" x14ac:dyDescent="0.2">
      <c r="A218">
        <v>3720050902</v>
      </c>
      <c r="B218" t="s">
        <v>222</v>
      </c>
      <c r="C218" s="2">
        <v>38608</v>
      </c>
      <c r="D218" s="3">
        <v>34</v>
      </c>
      <c r="E218" s="3">
        <f>AVERAGE(D203:D216)</f>
        <v>29.714285714285715</v>
      </c>
      <c r="F218" s="3">
        <f t="shared" si="7"/>
        <v>10.363200000000001</v>
      </c>
      <c r="G218" s="3">
        <f t="shared" si="6"/>
        <v>26.305657989275709</v>
      </c>
      <c r="H218" s="3">
        <f>AVERAGE(G203:G216)</f>
        <v>28.477271148130111</v>
      </c>
    </row>
    <row r="219" spans="1:13" x14ac:dyDescent="0.2">
      <c r="A219">
        <v>3720060501</v>
      </c>
      <c r="B219" t="s">
        <v>222</v>
      </c>
      <c r="C219" s="2">
        <v>38864</v>
      </c>
      <c r="D219" s="3">
        <v>25</v>
      </c>
      <c r="F219" s="3">
        <f t="shared" si="7"/>
        <v>7.62</v>
      </c>
      <c r="G219" s="3">
        <f t="shared" si="6"/>
        <v>30.736512512643824</v>
      </c>
      <c r="M219" t="s">
        <v>518</v>
      </c>
    </row>
    <row r="220" spans="1:13" x14ac:dyDescent="0.2">
      <c r="A220">
        <v>3720060601</v>
      </c>
      <c r="B220" t="s">
        <v>222</v>
      </c>
      <c r="C220" s="2">
        <v>38872</v>
      </c>
      <c r="D220" s="3">
        <v>20</v>
      </c>
      <c r="F220" s="3">
        <f t="shared" si="7"/>
        <v>6.0960000000000001</v>
      </c>
      <c r="G220" s="3">
        <f t="shared" si="6"/>
        <v>33.952011087081587</v>
      </c>
      <c r="M220" t="s">
        <v>519</v>
      </c>
    </row>
    <row r="221" spans="1:13" x14ac:dyDescent="0.2">
      <c r="A221">
        <v>3720060602</v>
      </c>
      <c r="B221" t="s">
        <v>222</v>
      </c>
      <c r="C221" s="2">
        <v>38881</v>
      </c>
      <c r="D221" s="3">
        <v>21</v>
      </c>
      <c r="F221" s="3">
        <f t="shared" si="7"/>
        <v>6.4008000000000003</v>
      </c>
      <c r="G221" s="3">
        <f t="shared" si="6"/>
        <v>33.248944821400073</v>
      </c>
      <c r="M221" t="s">
        <v>520</v>
      </c>
    </row>
    <row r="222" spans="1:13" x14ac:dyDescent="0.2">
      <c r="A222">
        <v>3720060603</v>
      </c>
      <c r="B222" t="s">
        <v>222</v>
      </c>
      <c r="C222" s="2">
        <v>38887</v>
      </c>
      <c r="D222" s="3">
        <v>28</v>
      </c>
      <c r="F222" s="3">
        <f t="shared" si="7"/>
        <v>8.5343999999999998</v>
      </c>
      <c r="G222" s="3">
        <f t="shared" si="6"/>
        <v>29.103446157369909</v>
      </c>
      <c r="M222" t="s">
        <v>521</v>
      </c>
    </row>
    <row r="223" spans="1:13" x14ac:dyDescent="0.2">
      <c r="A223">
        <v>3720060604</v>
      </c>
      <c r="B223" t="s">
        <v>222</v>
      </c>
      <c r="C223" s="2">
        <v>38894</v>
      </c>
      <c r="D223" s="3">
        <v>46.5</v>
      </c>
      <c r="F223" s="3">
        <f t="shared" si="7"/>
        <v>14.173200000000001</v>
      </c>
      <c r="G223" s="3">
        <f t="shared" si="6"/>
        <v>21.794005324524989</v>
      </c>
      <c r="M223" t="s">
        <v>521</v>
      </c>
    </row>
    <row r="224" spans="1:13" x14ac:dyDescent="0.2">
      <c r="A224">
        <v>3720060701</v>
      </c>
      <c r="B224" t="s">
        <v>222</v>
      </c>
      <c r="C224" s="2">
        <v>38901</v>
      </c>
      <c r="D224" s="3">
        <v>36</v>
      </c>
      <c r="F224" s="3">
        <f t="shared" si="7"/>
        <v>10.972800000000001</v>
      </c>
      <c r="G224" s="3">
        <f t="shared" si="6"/>
        <v>25.482005245842053</v>
      </c>
      <c r="M224" t="s">
        <v>522</v>
      </c>
    </row>
    <row r="225" spans="1:13" x14ac:dyDescent="0.2">
      <c r="A225">
        <v>3720060702</v>
      </c>
      <c r="B225" t="s">
        <v>222</v>
      </c>
      <c r="C225" s="2">
        <v>38908</v>
      </c>
      <c r="D225" s="3">
        <v>43</v>
      </c>
      <c r="F225" s="3">
        <f t="shared" si="7"/>
        <v>13.106400000000001</v>
      </c>
      <c r="G225" s="3">
        <f t="shared" si="6"/>
        <v>22.921619481850364</v>
      </c>
      <c r="M225" t="s">
        <v>523</v>
      </c>
    </row>
    <row r="226" spans="1:13" x14ac:dyDescent="0.2">
      <c r="A226">
        <v>3720060703</v>
      </c>
      <c r="B226" t="s">
        <v>222</v>
      </c>
      <c r="C226" s="2">
        <v>38916</v>
      </c>
      <c r="D226" s="3">
        <v>40</v>
      </c>
      <c r="F226" s="3">
        <f t="shared" si="7"/>
        <v>12.192</v>
      </c>
      <c r="G226" s="3">
        <f t="shared" si="6"/>
        <v>23.963760215212773</v>
      </c>
      <c r="M226" t="s">
        <v>524</v>
      </c>
    </row>
    <row r="227" spans="1:13" x14ac:dyDescent="0.2">
      <c r="A227">
        <v>3720060704</v>
      </c>
      <c r="B227" t="s">
        <v>222</v>
      </c>
      <c r="C227" s="2">
        <v>38923</v>
      </c>
      <c r="D227" s="3">
        <v>33</v>
      </c>
      <c r="F227" s="3">
        <f t="shared" si="7"/>
        <v>10.058400000000001</v>
      </c>
      <c r="G227" s="3">
        <f t="shared" si="6"/>
        <v>26.735839188262617</v>
      </c>
      <c r="M227" t="s">
        <v>525</v>
      </c>
    </row>
    <row r="228" spans="1:13" x14ac:dyDescent="0.2">
      <c r="A228">
        <v>3720060705</v>
      </c>
      <c r="B228" t="s">
        <v>222</v>
      </c>
      <c r="C228" s="2">
        <v>38928</v>
      </c>
      <c r="D228" s="3">
        <v>31</v>
      </c>
      <c r="F228" s="3">
        <f t="shared" si="7"/>
        <v>9.4488000000000003</v>
      </c>
      <c r="G228" s="3">
        <f t="shared" si="6"/>
        <v>27.636757532363639</v>
      </c>
      <c r="M228" t="s">
        <v>526</v>
      </c>
    </row>
    <row r="229" spans="1:13" x14ac:dyDescent="0.2">
      <c r="A229">
        <v>3720060801</v>
      </c>
      <c r="B229" t="s">
        <v>222</v>
      </c>
      <c r="C229" s="2">
        <v>38936</v>
      </c>
      <c r="D229" s="3">
        <v>29</v>
      </c>
      <c r="F229" s="3">
        <f t="shared" si="7"/>
        <v>8.8391999999999999</v>
      </c>
      <c r="G229" s="3">
        <f t="shared" si="6"/>
        <v>28.597780238889502</v>
      </c>
      <c r="M229" t="s">
        <v>524</v>
      </c>
    </row>
    <row r="230" spans="1:13" x14ac:dyDescent="0.2">
      <c r="A230">
        <v>3720060802</v>
      </c>
      <c r="B230" t="s">
        <v>222</v>
      </c>
      <c r="C230" s="2">
        <v>38943</v>
      </c>
      <c r="D230" s="3">
        <v>25</v>
      </c>
      <c r="F230" s="3">
        <f t="shared" si="7"/>
        <v>7.62</v>
      </c>
      <c r="G230" s="3">
        <f t="shared" si="6"/>
        <v>30.736512512643824</v>
      </c>
      <c r="M230" t="s">
        <v>527</v>
      </c>
    </row>
    <row r="231" spans="1:13" x14ac:dyDescent="0.2">
      <c r="A231">
        <v>3720060803</v>
      </c>
      <c r="B231" t="s">
        <v>222</v>
      </c>
      <c r="C231" s="2">
        <v>38950</v>
      </c>
      <c r="D231" s="3">
        <v>26</v>
      </c>
      <c r="F231" s="3">
        <f t="shared" si="7"/>
        <v>7.9248000000000003</v>
      </c>
      <c r="G231" s="3">
        <f t="shared" si="6"/>
        <v>30.171342036105038</v>
      </c>
      <c r="M231" t="s">
        <v>528</v>
      </c>
    </row>
    <row r="232" spans="1:13" x14ac:dyDescent="0.2">
      <c r="A232">
        <v>3720060804</v>
      </c>
      <c r="B232" t="s">
        <v>222</v>
      </c>
      <c r="C232" s="2">
        <v>38957</v>
      </c>
      <c r="D232" s="3">
        <v>21</v>
      </c>
      <c r="F232" s="3">
        <f t="shared" si="7"/>
        <v>6.4008000000000003</v>
      </c>
      <c r="G232" s="3">
        <f t="shared" si="6"/>
        <v>33.248944821400073</v>
      </c>
      <c r="M232" t="s">
        <v>529</v>
      </c>
    </row>
    <row r="233" spans="1:13" x14ac:dyDescent="0.2">
      <c r="A233">
        <v>3720060901</v>
      </c>
      <c r="B233" t="s">
        <v>222</v>
      </c>
      <c r="C233" s="2">
        <v>38964</v>
      </c>
      <c r="D233" s="3">
        <v>18</v>
      </c>
      <c r="F233" s="3">
        <f t="shared" si="7"/>
        <v>5.4864000000000006</v>
      </c>
      <c r="G233" s="3">
        <f t="shared" si="6"/>
        <v>35.470256117710861</v>
      </c>
      <c r="M233" t="s">
        <v>530</v>
      </c>
    </row>
    <row r="234" spans="1:13" x14ac:dyDescent="0.2">
      <c r="A234">
        <v>3720060902</v>
      </c>
      <c r="B234" t="s">
        <v>222</v>
      </c>
      <c r="C234" s="2">
        <v>38978</v>
      </c>
      <c r="D234" s="3">
        <v>19</v>
      </c>
      <c r="F234" s="3">
        <f t="shared" si="7"/>
        <v>5.7911999999999999</v>
      </c>
      <c r="G234" s="3">
        <f t="shared" si="6"/>
        <v>34.691147459206192</v>
      </c>
      <c r="M234" t="s">
        <v>531</v>
      </c>
    </row>
    <row r="235" spans="1:13" x14ac:dyDescent="0.2">
      <c r="A235">
        <v>3720060903</v>
      </c>
      <c r="B235" t="s">
        <v>222</v>
      </c>
      <c r="C235" s="2">
        <v>38985</v>
      </c>
      <c r="D235" s="3">
        <v>23</v>
      </c>
      <c r="F235" s="3">
        <f t="shared" si="7"/>
        <v>7.0104000000000006</v>
      </c>
      <c r="G235" s="3">
        <f t="shared" si="6"/>
        <v>31.938041497455547</v>
      </c>
      <c r="M235" t="s">
        <v>532</v>
      </c>
    </row>
    <row r="236" spans="1:13" x14ac:dyDescent="0.2">
      <c r="A236">
        <v>3720061001</v>
      </c>
      <c r="B236" t="s">
        <v>222</v>
      </c>
      <c r="C236" s="2">
        <v>38992</v>
      </c>
      <c r="D236" s="3">
        <v>23</v>
      </c>
      <c r="E236" s="3">
        <f>AVERAGE(D220:D232)</f>
        <v>30.73076923076923</v>
      </c>
      <c r="F236" s="3">
        <f t="shared" si="7"/>
        <v>7.0104000000000006</v>
      </c>
      <c r="G236" s="3">
        <f t="shared" si="6"/>
        <v>31.938041497455547</v>
      </c>
      <c r="H236" s="3">
        <f>AVERAGE(G220:G232)</f>
        <v>28.276382204842037</v>
      </c>
      <c r="M236" t="s">
        <v>533</v>
      </c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4"/>
  <sheetViews>
    <sheetView workbookViewId="0">
      <pane xSplit="3" ySplit="1" topLeftCell="I187" activePane="bottomRight" state="frozen"/>
      <selection pane="topRight" activeCell="D1" sqref="D1"/>
      <selection pane="bottomLeft" activeCell="A2" sqref="A2"/>
      <selection pane="bottomRight" activeCell="M202" sqref="M202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9.140625" style="37"/>
    <col min="4" max="13" width="9.140625" style="39"/>
    <col min="14" max="14" width="15" style="39" bestFit="1" customWidth="1"/>
    <col min="15" max="15" width="12.140625" style="37" bestFit="1" customWidth="1"/>
    <col min="16" max="16" width="33.1406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9" t="s">
        <v>334</v>
      </c>
      <c r="G1" s="69" t="s">
        <v>278</v>
      </c>
      <c r="H1" s="69" t="s">
        <v>279</v>
      </c>
      <c r="I1" s="69" t="s">
        <v>177</v>
      </c>
      <c r="J1" s="68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281</v>
      </c>
      <c r="P1" s="68" t="s">
        <v>264</v>
      </c>
      <c r="Q1" s="261" t="s">
        <v>294</v>
      </c>
      <c r="R1" s="264" t="s">
        <v>635</v>
      </c>
      <c r="S1" s="265" t="s">
        <v>279</v>
      </c>
      <c r="T1" s="264" t="s">
        <v>643</v>
      </c>
    </row>
    <row r="2" spans="1:20" ht="15" x14ac:dyDescent="0.25">
      <c r="A2" s="37">
        <v>3819920501</v>
      </c>
      <c r="B2" s="37" t="s">
        <v>223</v>
      </c>
      <c r="C2" s="38">
        <v>33754</v>
      </c>
      <c r="D2" s="39">
        <v>10</v>
      </c>
      <c r="F2" s="39">
        <f>D2*0.3048</f>
        <v>3.048</v>
      </c>
      <c r="G2" s="39">
        <f t="shared" ref="G2:G65" si="0" xml:space="preserve"> 60-(14.41*(LN(F2)))</f>
        <v>43.940261958950401</v>
      </c>
      <c r="Q2" s="260">
        <v>1992</v>
      </c>
      <c r="R2" s="263">
        <v>8.7692307692307701</v>
      </c>
      <c r="S2" s="263">
        <v>45.863119389624316</v>
      </c>
      <c r="T2" s="262"/>
    </row>
    <row r="3" spans="1:20" ht="15" x14ac:dyDescent="0.25">
      <c r="A3" s="37">
        <v>3819920601</v>
      </c>
      <c r="B3" s="37" t="s">
        <v>223</v>
      </c>
      <c r="C3" s="38">
        <v>33761</v>
      </c>
      <c r="D3" s="39">
        <v>10</v>
      </c>
      <c r="F3" s="39">
        <f t="shared" ref="F3:F66" si="1">D3*0.3048</f>
        <v>3.048</v>
      </c>
      <c r="G3" s="39">
        <f t="shared" si="0"/>
        <v>43.940261958950401</v>
      </c>
      <c r="Q3" s="260">
        <v>1993</v>
      </c>
      <c r="R3" s="263"/>
      <c r="S3" s="263"/>
      <c r="T3" s="262"/>
    </row>
    <row r="4" spans="1:20" ht="15" x14ac:dyDescent="0.25">
      <c r="A4" s="37">
        <v>3819920602</v>
      </c>
      <c r="B4" s="37" t="s">
        <v>223</v>
      </c>
      <c r="C4" s="38">
        <v>33768</v>
      </c>
      <c r="D4" s="39">
        <v>9.5</v>
      </c>
      <c r="F4" s="39">
        <f t="shared" si="1"/>
        <v>2.8956</v>
      </c>
      <c r="G4" s="39">
        <f t="shared" si="0"/>
        <v>44.679398331074999</v>
      </c>
      <c r="Q4" s="260">
        <v>1994</v>
      </c>
      <c r="R4" s="263">
        <v>8.0833333333333339</v>
      </c>
      <c r="S4" s="263">
        <v>47.319925903547364</v>
      </c>
      <c r="T4" s="263">
        <v>1.7</v>
      </c>
    </row>
    <row r="5" spans="1:20" ht="15" x14ac:dyDescent="0.25">
      <c r="A5" s="37">
        <v>3819920603</v>
      </c>
      <c r="B5" s="37" t="s">
        <v>223</v>
      </c>
      <c r="C5" s="38">
        <v>33775</v>
      </c>
      <c r="D5" s="39">
        <v>9.5</v>
      </c>
      <c r="F5" s="39">
        <f t="shared" si="1"/>
        <v>2.8956</v>
      </c>
      <c r="G5" s="39">
        <f t="shared" si="0"/>
        <v>44.679398331074999</v>
      </c>
      <c r="Q5" s="260">
        <v>1995</v>
      </c>
      <c r="R5" s="263">
        <v>8.6428571428571423</v>
      </c>
      <c r="S5" s="263">
        <v>46.238539233039354</v>
      </c>
      <c r="T5" s="263">
        <v>1.2614285714285713</v>
      </c>
    </row>
    <row r="6" spans="1:20" ht="15" x14ac:dyDescent="0.25">
      <c r="A6" s="37">
        <v>3819920604</v>
      </c>
      <c r="B6" s="37" t="s">
        <v>223</v>
      </c>
      <c r="C6" s="38">
        <v>33782</v>
      </c>
      <c r="D6" s="39">
        <v>9</v>
      </c>
      <c r="F6" s="39">
        <f t="shared" si="1"/>
        <v>2.7432000000000003</v>
      </c>
      <c r="G6" s="39">
        <f t="shared" si="0"/>
        <v>45.458506989579675</v>
      </c>
      <c r="Q6" s="260">
        <v>1996</v>
      </c>
      <c r="R6" s="262"/>
      <c r="S6" s="262"/>
      <c r="T6" s="263">
        <v>1.8879999999999999</v>
      </c>
    </row>
    <row r="7" spans="1:20" ht="15" x14ac:dyDescent="0.25">
      <c r="A7" s="37">
        <v>3819920701</v>
      </c>
      <c r="B7" s="37" t="s">
        <v>223</v>
      </c>
      <c r="C7" s="38">
        <v>33789</v>
      </c>
      <c r="D7" s="39">
        <v>9</v>
      </c>
      <c r="F7" s="39">
        <f t="shared" si="1"/>
        <v>2.7432000000000003</v>
      </c>
      <c r="G7" s="39">
        <f t="shared" si="0"/>
        <v>45.458506989579675</v>
      </c>
      <c r="Q7" s="260">
        <v>1997</v>
      </c>
      <c r="R7" s="262"/>
      <c r="S7" s="262"/>
      <c r="T7" s="263">
        <v>1.4000000000000001</v>
      </c>
    </row>
    <row r="8" spans="1:20" ht="15" x14ac:dyDescent="0.25">
      <c r="A8" s="37">
        <v>3819920702</v>
      </c>
      <c r="B8" s="37" t="s">
        <v>223</v>
      </c>
      <c r="C8" s="38">
        <v>33796</v>
      </c>
      <c r="D8" s="39">
        <v>8.5</v>
      </c>
      <c r="F8" s="39">
        <f t="shared" si="1"/>
        <v>2.5908000000000002</v>
      </c>
      <c r="G8" s="39">
        <f t="shared" si="0"/>
        <v>46.28215973301333</v>
      </c>
      <c r="Q8" s="260">
        <v>1998</v>
      </c>
      <c r="R8" s="262"/>
      <c r="S8" s="262"/>
      <c r="T8" s="263"/>
    </row>
    <row r="9" spans="1:20" ht="15" x14ac:dyDescent="0.25">
      <c r="A9" s="37">
        <v>3819920703</v>
      </c>
      <c r="B9" s="37" t="s">
        <v>223</v>
      </c>
      <c r="C9" s="38">
        <v>33803</v>
      </c>
      <c r="D9" s="39">
        <v>8.5</v>
      </c>
      <c r="F9" s="39">
        <f t="shared" si="1"/>
        <v>2.5908000000000002</v>
      </c>
      <c r="G9" s="39">
        <f t="shared" si="0"/>
        <v>46.28215973301333</v>
      </c>
      <c r="Q9" s="260">
        <v>1999</v>
      </c>
      <c r="R9" s="262"/>
      <c r="S9" s="262"/>
      <c r="T9" s="263">
        <v>2.0583333333333331</v>
      </c>
    </row>
    <row r="10" spans="1:20" ht="15" x14ac:dyDescent="0.25">
      <c r="A10" s="37">
        <v>3819920704</v>
      </c>
      <c r="B10" s="37" t="s">
        <v>223</v>
      </c>
      <c r="C10" s="38">
        <v>33810</v>
      </c>
      <c r="D10" s="39">
        <v>8.5</v>
      </c>
      <c r="F10" s="39">
        <f t="shared" si="1"/>
        <v>2.5908000000000002</v>
      </c>
      <c r="G10" s="39">
        <f t="shared" si="0"/>
        <v>46.28215973301333</v>
      </c>
      <c r="Q10" s="260">
        <v>2000</v>
      </c>
      <c r="R10" s="263">
        <v>6.333333333333333</v>
      </c>
      <c r="S10" s="263">
        <v>50.955395149228629</v>
      </c>
      <c r="T10" s="263">
        <v>4.878333333333333</v>
      </c>
    </row>
    <row r="11" spans="1:20" ht="15" x14ac:dyDescent="0.25">
      <c r="A11" s="37">
        <v>3819920801</v>
      </c>
      <c r="B11" s="37" t="s">
        <v>223</v>
      </c>
      <c r="C11" s="38">
        <v>33817</v>
      </c>
      <c r="D11" s="39">
        <v>8.5</v>
      </c>
      <c r="F11" s="39">
        <f t="shared" si="1"/>
        <v>2.5908000000000002</v>
      </c>
      <c r="G11" s="39">
        <f t="shared" si="0"/>
        <v>46.28215973301333</v>
      </c>
      <c r="Q11" s="260">
        <v>2001</v>
      </c>
      <c r="R11" s="263">
        <v>6.6428571428571432</v>
      </c>
      <c r="S11" s="263">
        <v>49.897394024122896</v>
      </c>
      <c r="T11" s="263">
        <v>2.1833333333333331</v>
      </c>
    </row>
    <row r="12" spans="1:20" ht="15" x14ac:dyDescent="0.25">
      <c r="A12" s="37">
        <v>3819920802</v>
      </c>
      <c r="B12" s="37" t="s">
        <v>223</v>
      </c>
      <c r="C12" s="38">
        <v>33824</v>
      </c>
      <c r="D12" s="39">
        <v>8.5</v>
      </c>
      <c r="F12" s="39">
        <f t="shared" si="1"/>
        <v>2.5908000000000002</v>
      </c>
      <c r="G12" s="39">
        <f t="shared" si="0"/>
        <v>46.28215973301333</v>
      </c>
      <c r="Q12" s="260">
        <v>2002</v>
      </c>
      <c r="R12" s="262"/>
      <c r="S12" s="262"/>
      <c r="T12" s="263">
        <v>3.1799999999999997</v>
      </c>
    </row>
    <row r="13" spans="1:20" ht="15" x14ac:dyDescent="0.25">
      <c r="A13" s="37">
        <v>3819920803</v>
      </c>
      <c r="B13" s="37" t="s">
        <v>223</v>
      </c>
      <c r="C13" s="38">
        <v>33830</v>
      </c>
      <c r="D13" s="39">
        <v>8</v>
      </c>
      <c r="F13" s="39">
        <f t="shared" si="1"/>
        <v>2.4384000000000001</v>
      </c>
      <c r="G13" s="39">
        <f t="shared" si="0"/>
        <v>47.155760533388161</v>
      </c>
      <c r="Q13" s="260">
        <v>2003</v>
      </c>
      <c r="R13" s="266"/>
      <c r="S13" s="266"/>
      <c r="T13" s="266">
        <v>4.1416666666666666</v>
      </c>
    </row>
    <row r="14" spans="1:20" ht="15" x14ac:dyDescent="0.25">
      <c r="A14" s="37">
        <v>3819920804</v>
      </c>
      <c r="B14" s="37" t="s">
        <v>223</v>
      </c>
      <c r="C14" s="38">
        <v>33840</v>
      </c>
      <c r="D14" s="39">
        <v>8</v>
      </c>
      <c r="F14" s="39">
        <f t="shared" si="1"/>
        <v>2.4384000000000001</v>
      </c>
      <c r="G14" s="39">
        <f t="shared" si="0"/>
        <v>47.155760533388161</v>
      </c>
      <c r="Q14" s="260">
        <v>2004</v>
      </c>
      <c r="R14" s="263">
        <v>10.45</v>
      </c>
      <c r="S14" s="263">
        <v>43.749206326420861</v>
      </c>
      <c r="T14" s="263">
        <v>5.9200000000000008</v>
      </c>
    </row>
    <row r="15" spans="1:20" ht="15" x14ac:dyDescent="0.25">
      <c r="A15" s="37">
        <v>3819920805</v>
      </c>
      <c r="B15" s="37" t="s">
        <v>223</v>
      </c>
      <c r="C15" s="38">
        <v>33847</v>
      </c>
      <c r="D15" s="39">
        <v>8.5</v>
      </c>
      <c r="F15" s="39">
        <f t="shared" si="1"/>
        <v>2.5908000000000002</v>
      </c>
      <c r="G15" s="39">
        <f t="shared" si="0"/>
        <v>46.28215973301333</v>
      </c>
      <c r="Q15" s="260">
        <v>2005</v>
      </c>
      <c r="R15" s="262"/>
      <c r="S15" s="262"/>
      <c r="T15" s="263">
        <v>4.2450000000000001</v>
      </c>
    </row>
    <row r="16" spans="1:20" ht="15" x14ac:dyDescent="0.25">
      <c r="A16" s="37">
        <v>3819920901</v>
      </c>
      <c r="B16" s="37" t="s">
        <v>223</v>
      </c>
      <c r="C16" s="38">
        <v>33857</v>
      </c>
      <c r="D16" s="39">
        <v>8.5</v>
      </c>
      <c r="E16" s="39">
        <f>AVERAGE(D3:D15)</f>
        <v>8.7692307692307701</v>
      </c>
      <c r="F16" s="39">
        <f t="shared" si="1"/>
        <v>2.5908000000000002</v>
      </c>
      <c r="G16" s="39">
        <f t="shared" si="0"/>
        <v>46.28215973301333</v>
      </c>
      <c r="H16" s="39">
        <f>AVERAGE(G3:G15)</f>
        <v>45.863119389624316</v>
      </c>
      <c r="M16" s="39">
        <f>AVERAGE(H16)</f>
        <v>45.863119389624316</v>
      </c>
      <c r="Q16" s="260">
        <v>2006</v>
      </c>
      <c r="R16" s="263">
        <v>9.2272727272727266</v>
      </c>
      <c r="S16" s="263">
        <v>45.263945521324729</v>
      </c>
      <c r="T16" s="263">
        <v>5.1616666666666662</v>
      </c>
    </row>
    <row r="17" spans="1:20" ht="15" x14ac:dyDescent="0.25">
      <c r="A17" s="37">
        <v>3819930501</v>
      </c>
      <c r="B17" s="37" t="s">
        <v>223</v>
      </c>
      <c r="C17" s="38">
        <v>34118</v>
      </c>
      <c r="D17" s="39">
        <v>10</v>
      </c>
      <c r="F17" s="39">
        <f t="shared" si="1"/>
        <v>3.048</v>
      </c>
      <c r="G17" s="39">
        <f t="shared" si="0"/>
        <v>43.940261958950401</v>
      </c>
      <c r="I17" s="39">
        <v>1.9</v>
      </c>
      <c r="K17" s="39">
        <f>(9.81*(LN(I17)))+30.6</f>
        <v>36.896586623351197</v>
      </c>
      <c r="Q17" s="260">
        <v>2007</v>
      </c>
      <c r="R17" s="262"/>
      <c r="S17" s="262"/>
      <c r="T17" s="263">
        <v>5.1839999999999993</v>
      </c>
    </row>
    <row r="18" spans="1:20" ht="15" x14ac:dyDescent="0.25">
      <c r="A18" s="37">
        <v>3819930701</v>
      </c>
      <c r="B18" s="37" t="s">
        <v>223</v>
      </c>
      <c r="C18" s="38">
        <v>34151</v>
      </c>
      <c r="D18" s="39">
        <v>8</v>
      </c>
      <c r="F18" s="39">
        <f t="shared" si="1"/>
        <v>2.4384000000000001</v>
      </c>
      <c r="G18" s="39">
        <f t="shared" si="0"/>
        <v>47.155760533388161</v>
      </c>
      <c r="I18" s="39">
        <v>0.7</v>
      </c>
      <c r="K18" s="39">
        <f t="shared" ref="K18:K80" si="2">(9.81*(LN(I18)))+30.6</f>
        <v>27.101018799961036</v>
      </c>
      <c r="Q18" s="260">
        <v>2008</v>
      </c>
      <c r="R18" s="262"/>
      <c r="S18" s="262"/>
      <c r="T18" s="263"/>
    </row>
    <row r="19" spans="1:20" ht="15" x14ac:dyDescent="0.25">
      <c r="A19" s="37">
        <v>3819930702</v>
      </c>
      <c r="B19" s="37" t="s">
        <v>223</v>
      </c>
      <c r="C19" s="38">
        <v>34159</v>
      </c>
      <c r="D19" s="39">
        <v>7</v>
      </c>
      <c r="F19" s="39">
        <f t="shared" si="1"/>
        <v>2.1335999999999999</v>
      </c>
      <c r="G19" s="39">
        <f t="shared" si="0"/>
        <v>49.079947901107531</v>
      </c>
      <c r="I19" s="39">
        <v>1.4</v>
      </c>
      <c r="K19" s="39">
        <f t="shared" si="2"/>
        <v>33.9007926412541</v>
      </c>
      <c r="Q19" s="260">
        <v>2009</v>
      </c>
      <c r="R19" s="263">
        <v>9</v>
      </c>
      <c r="S19" s="263">
        <v>45.518176493972746</v>
      </c>
      <c r="T19" s="263">
        <v>4.88</v>
      </c>
    </row>
    <row r="20" spans="1:20" ht="15" x14ac:dyDescent="0.25">
      <c r="A20" s="37">
        <v>3819930703</v>
      </c>
      <c r="B20" s="37" t="s">
        <v>223</v>
      </c>
      <c r="C20" s="38">
        <v>34174</v>
      </c>
      <c r="D20" s="39">
        <v>7</v>
      </c>
      <c r="F20" s="39">
        <f t="shared" si="1"/>
        <v>2.1335999999999999</v>
      </c>
      <c r="G20" s="39">
        <f t="shared" si="0"/>
        <v>49.079947901107531</v>
      </c>
      <c r="I20" s="39">
        <v>1.4</v>
      </c>
      <c r="K20" s="39">
        <f t="shared" si="2"/>
        <v>33.9007926412541</v>
      </c>
      <c r="Q20" s="260">
        <v>2010</v>
      </c>
      <c r="R20" s="263">
        <v>9.1999999999999993</v>
      </c>
      <c r="S20" s="263">
        <v>45.339583860571395</v>
      </c>
      <c r="T20" s="263">
        <v>3.6399999999999997</v>
      </c>
    </row>
    <row r="21" spans="1:20" ht="15" x14ac:dyDescent="0.25">
      <c r="A21" s="37">
        <v>3819930801</v>
      </c>
      <c r="B21" s="37" t="s">
        <v>223</v>
      </c>
      <c r="C21" s="38">
        <v>34194</v>
      </c>
      <c r="D21" s="39">
        <v>6</v>
      </c>
      <c r="F21" s="39">
        <f t="shared" si="1"/>
        <v>1.8288000000000002</v>
      </c>
      <c r="G21" s="39">
        <f t="shared" si="0"/>
        <v>51.301259197418318</v>
      </c>
      <c r="I21" s="39">
        <v>2.2999999999999998</v>
      </c>
      <c r="K21" s="39">
        <f t="shared" si="2"/>
        <v>38.770838495993374</v>
      </c>
      <c r="Q21" s="260">
        <v>2011</v>
      </c>
      <c r="R21" s="263"/>
      <c r="S21" s="263"/>
      <c r="T21" s="263"/>
    </row>
    <row r="22" spans="1:20" ht="15" x14ac:dyDescent="0.25">
      <c r="A22" s="37">
        <v>3819930901</v>
      </c>
      <c r="B22" s="37" t="s">
        <v>223</v>
      </c>
      <c r="C22" s="38">
        <v>34216</v>
      </c>
      <c r="D22" s="39">
        <v>7</v>
      </c>
      <c r="F22" s="39">
        <f t="shared" si="1"/>
        <v>2.1335999999999999</v>
      </c>
      <c r="G22" s="39">
        <f t="shared" si="0"/>
        <v>49.079947901107531</v>
      </c>
      <c r="I22" s="39">
        <v>2</v>
      </c>
      <c r="K22" s="39">
        <f t="shared" si="2"/>
        <v>37.399773841293069</v>
      </c>
      <c r="Q22" s="260">
        <v>2012</v>
      </c>
      <c r="R22" s="262"/>
      <c r="S22" s="262"/>
      <c r="T22" s="263">
        <v>0.90399999999999991</v>
      </c>
    </row>
    <row r="23" spans="1:20" ht="15" x14ac:dyDescent="0.25">
      <c r="A23" s="37">
        <v>3819940601</v>
      </c>
      <c r="B23" s="37" t="s">
        <v>223</v>
      </c>
      <c r="C23" s="38">
        <v>34502</v>
      </c>
      <c r="D23" s="39">
        <v>10.5</v>
      </c>
      <c r="F23" s="39">
        <f t="shared" si="1"/>
        <v>3.2004000000000001</v>
      </c>
      <c r="G23" s="39">
        <f t="shared" si="0"/>
        <v>43.237195693268887</v>
      </c>
      <c r="I23" s="39">
        <v>1.2</v>
      </c>
      <c r="K23" s="39">
        <f t="shared" si="2"/>
        <v>32.388574472148697</v>
      </c>
      <c r="Q23" s="359">
        <v>2013</v>
      </c>
      <c r="R23" s="39">
        <v>9.5</v>
      </c>
      <c r="S23" s="39">
        <v>45.018035614977762</v>
      </c>
      <c r="T23" s="39">
        <v>2.8336884983259671</v>
      </c>
    </row>
    <row r="24" spans="1:20" x14ac:dyDescent="0.2">
      <c r="A24" s="37">
        <v>3819940602</v>
      </c>
      <c r="B24" s="37" t="s">
        <v>223</v>
      </c>
      <c r="C24" s="38">
        <v>34508</v>
      </c>
      <c r="D24" s="39">
        <v>8.5</v>
      </c>
      <c r="F24" s="39">
        <f t="shared" si="1"/>
        <v>2.5908000000000002</v>
      </c>
      <c r="G24" s="39">
        <f t="shared" si="0"/>
        <v>46.28215973301333</v>
      </c>
      <c r="I24" s="39">
        <v>1.5</v>
      </c>
      <c r="K24" s="39">
        <f t="shared" si="2"/>
        <v>34.577612710541096</v>
      </c>
    </row>
    <row r="25" spans="1:20" x14ac:dyDescent="0.2">
      <c r="A25" s="37">
        <v>3819940701</v>
      </c>
      <c r="B25" s="37" t="s">
        <v>223</v>
      </c>
      <c r="C25" s="38">
        <v>34522</v>
      </c>
      <c r="D25" s="39">
        <v>5.5</v>
      </c>
      <c r="F25" s="39">
        <f t="shared" si="1"/>
        <v>1.6764000000000001</v>
      </c>
      <c r="G25" s="39">
        <f t="shared" si="0"/>
        <v>52.555093139838888</v>
      </c>
      <c r="I25" s="39">
        <v>2.5</v>
      </c>
      <c r="K25" s="39">
        <f t="shared" si="2"/>
        <v>39.588812079685468</v>
      </c>
    </row>
    <row r="26" spans="1:20" x14ac:dyDescent="0.2">
      <c r="A26" s="37">
        <v>3819940702</v>
      </c>
      <c r="B26" s="37" t="s">
        <v>223</v>
      </c>
      <c r="C26" s="38">
        <v>34545</v>
      </c>
      <c r="D26" s="39">
        <v>7</v>
      </c>
      <c r="F26" s="39">
        <f t="shared" si="1"/>
        <v>2.1335999999999999</v>
      </c>
      <c r="G26" s="39">
        <f t="shared" si="0"/>
        <v>49.079947901107531</v>
      </c>
      <c r="I26" s="39">
        <v>1.2</v>
      </c>
      <c r="K26" s="39">
        <f t="shared" si="2"/>
        <v>32.388574472148697</v>
      </c>
    </row>
    <row r="27" spans="1:20" x14ac:dyDescent="0.2">
      <c r="A27" s="37">
        <v>3819940801</v>
      </c>
      <c r="B27" s="37" t="s">
        <v>223</v>
      </c>
      <c r="C27" s="38">
        <v>34553</v>
      </c>
      <c r="D27" s="39">
        <v>7.5</v>
      </c>
      <c r="F27" s="39">
        <f t="shared" si="1"/>
        <v>2.286</v>
      </c>
      <c r="G27" s="39">
        <f t="shared" si="0"/>
        <v>48.085760622980558</v>
      </c>
      <c r="I27" s="39">
        <v>2.6</v>
      </c>
      <c r="K27" s="39">
        <f t="shared" si="2"/>
        <v>39.973567275719148</v>
      </c>
    </row>
    <row r="28" spans="1:20" x14ac:dyDescent="0.2">
      <c r="A28" s="37">
        <v>3819940901</v>
      </c>
      <c r="B28" s="37" t="s">
        <v>223</v>
      </c>
      <c r="C28" s="38">
        <v>34580</v>
      </c>
      <c r="D28" s="39">
        <v>9.5</v>
      </c>
      <c r="E28" s="39">
        <f>AVERAGE(D23:D28)</f>
        <v>8.0833333333333339</v>
      </c>
      <c r="F28" s="39">
        <f t="shared" si="1"/>
        <v>2.8956</v>
      </c>
      <c r="G28" s="39">
        <f t="shared" si="0"/>
        <v>44.679398331074999</v>
      </c>
      <c r="H28" s="39">
        <f>AVERAGE(G23:G28)</f>
        <v>47.319925903547364</v>
      </c>
      <c r="I28" s="39">
        <v>1.2</v>
      </c>
      <c r="J28" s="39">
        <f>AVERAGE(I23:I28)</f>
        <v>1.7</v>
      </c>
      <c r="K28" s="39">
        <f t="shared" si="2"/>
        <v>32.388574472148697</v>
      </c>
      <c r="L28" s="39">
        <f>AVERAGE(K23:K28)</f>
        <v>35.217619247065301</v>
      </c>
      <c r="M28" s="39">
        <f>AVERAGE(L28,H28)</f>
        <v>41.268772575306329</v>
      </c>
    </row>
    <row r="29" spans="1:20" x14ac:dyDescent="0.2">
      <c r="A29" s="37">
        <v>3819950601</v>
      </c>
      <c r="B29" s="37" t="s">
        <v>223</v>
      </c>
      <c r="C29" s="38">
        <v>34868</v>
      </c>
      <c r="D29" s="39">
        <v>7</v>
      </c>
      <c r="F29" s="39">
        <f t="shared" si="1"/>
        <v>2.1335999999999999</v>
      </c>
      <c r="G29" s="39">
        <f t="shared" si="0"/>
        <v>49.079947901107531</v>
      </c>
      <c r="I29" s="39">
        <v>1.5</v>
      </c>
      <c r="K29" s="39">
        <f t="shared" si="2"/>
        <v>34.577612710541096</v>
      </c>
    </row>
    <row r="30" spans="1:20" x14ac:dyDescent="0.2">
      <c r="A30" s="37">
        <v>3819950602</v>
      </c>
      <c r="B30" s="37" t="s">
        <v>223</v>
      </c>
      <c r="C30" s="38">
        <v>34874</v>
      </c>
      <c r="D30" s="39">
        <v>7.5</v>
      </c>
      <c r="F30" s="39">
        <f t="shared" si="1"/>
        <v>2.286</v>
      </c>
      <c r="G30" s="39">
        <f t="shared" si="0"/>
        <v>48.085760622980558</v>
      </c>
      <c r="I30" s="39">
        <v>1.6</v>
      </c>
      <c r="K30" s="39">
        <f t="shared" si="2"/>
        <v>35.21073560290067</v>
      </c>
    </row>
    <row r="31" spans="1:20" x14ac:dyDescent="0.2">
      <c r="A31" s="37">
        <v>3819950701</v>
      </c>
      <c r="B31" s="37" t="s">
        <v>223</v>
      </c>
      <c r="C31" s="38">
        <v>34882</v>
      </c>
      <c r="D31" s="39">
        <v>7.5</v>
      </c>
      <c r="F31" s="39">
        <f t="shared" si="1"/>
        <v>2.286</v>
      </c>
      <c r="G31" s="39">
        <f t="shared" si="0"/>
        <v>48.085760622980558</v>
      </c>
      <c r="I31" s="39">
        <v>1.1000000000000001</v>
      </c>
      <c r="K31" s="39">
        <f t="shared" si="2"/>
        <v>31.534992863880429</v>
      </c>
    </row>
    <row r="32" spans="1:20" x14ac:dyDescent="0.2">
      <c r="A32" s="37">
        <v>3819950702</v>
      </c>
      <c r="B32" s="37" t="s">
        <v>223</v>
      </c>
      <c r="C32" s="38">
        <v>34901</v>
      </c>
      <c r="D32" s="39">
        <v>9</v>
      </c>
      <c r="F32" s="39">
        <f t="shared" si="1"/>
        <v>2.7432000000000003</v>
      </c>
      <c r="G32" s="39">
        <f t="shared" si="0"/>
        <v>45.458506989579675</v>
      </c>
      <c r="I32" s="39">
        <v>0.91</v>
      </c>
      <c r="K32" s="39">
        <f t="shared" si="2"/>
        <v>29.674812234387126</v>
      </c>
    </row>
    <row r="33" spans="1:13" x14ac:dyDescent="0.2">
      <c r="A33" s="37">
        <v>3819950703</v>
      </c>
      <c r="B33" s="37" t="s">
        <v>223</v>
      </c>
      <c r="C33" s="38">
        <v>34909</v>
      </c>
      <c r="D33" s="39">
        <v>11</v>
      </c>
      <c r="F33" s="39">
        <f t="shared" si="1"/>
        <v>3.3528000000000002</v>
      </c>
      <c r="G33" s="39">
        <f t="shared" si="0"/>
        <v>42.566842267970074</v>
      </c>
      <c r="I33" s="39">
        <v>0.95</v>
      </c>
      <c r="K33" s="39">
        <f t="shared" si="2"/>
        <v>30.09681278205813</v>
      </c>
    </row>
    <row r="34" spans="1:13" x14ac:dyDescent="0.2">
      <c r="A34" s="37">
        <v>3819950801</v>
      </c>
      <c r="B34" s="37" t="s">
        <v>223</v>
      </c>
      <c r="C34" s="38">
        <v>34922</v>
      </c>
      <c r="D34" s="39">
        <v>10.5</v>
      </c>
      <c r="F34" s="39">
        <f t="shared" si="1"/>
        <v>3.2004000000000001</v>
      </c>
      <c r="G34" s="39">
        <f t="shared" si="0"/>
        <v>43.237195693268887</v>
      </c>
      <c r="I34" s="39">
        <v>0.97</v>
      </c>
      <c r="K34" s="39">
        <f t="shared" si="2"/>
        <v>30.30119517457501</v>
      </c>
    </row>
    <row r="35" spans="1:13" x14ac:dyDescent="0.2">
      <c r="A35" s="37">
        <v>3819950901</v>
      </c>
      <c r="B35" s="37" t="s">
        <v>223</v>
      </c>
      <c r="C35" s="38">
        <v>34945</v>
      </c>
      <c r="D35" s="39">
        <v>8</v>
      </c>
      <c r="E35" s="39">
        <f>AVERAGE(D29:D35)</f>
        <v>8.6428571428571423</v>
      </c>
      <c r="F35" s="39">
        <f t="shared" si="1"/>
        <v>2.4384000000000001</v>
      </c>
      <c r="G35" s="39">
        <f t="shared" si="0"/>
        <v>47.155760533388161</v>
      </c>
      <c r="H35" s="39">
        <f>AVERAGE(G29:G35)</f>
        <v>46.238539233039354</v>
      </c>
      <c r="I35" s="39">
        <v>1.8</v>
      </c>
      <c r="J35" s="39">
        <f>AVERAGE(I29:I35)</f>
        <v>1.2614285714285713</v>
      </c>
      <c r="K35" s="39">
        <f t="shared" si="2"/>
        <v>36.366187182689792</v>
      </c>
      <c r="L35" s="39">
        <f>AVERAGE(K29:K35)</f>
        <v>32.537478364433177</v>
      </c>
      <c r="M35" s="39">
        <f>AVERAGE(L35,H35)</f>
        <v>39.388008798736266</v>
      </c>
    </row>
    <row r="36" spans="1:13" x14ac:dyDescent="0.2">
      <c r="A36" s="37">
        <v>3819960601</v>
      </c>
      <c r="B36" s="37" t="s">
        <v>223</v>
      </c>
      <c r="C36" s="38">
        <v>35224</v>
      </c>
      <c r="D36" s="39">
        <v>11</v>
      </c>
      <c r="F36" s="39">
        <f t="shared" si="1"/>
        <v>3.3528000000000002</v>
      </c>
      <c r="G36" s="39">
        <f t="shared" si="0"/>
        <v>42.566842267970074</v>
      </c>
      <c r="I36" s="39">
        <v>0.84</v>
      </c>
      <c r="K36" s="39">
        <f t="shared" si="2"/>
        <v>28.889593272109732</v>
      </c>
    </row>
    <row r="37" spans="1:13" x14ac:dyDescent="0.2">
      <c r="A37" s="37">
        <v>3819960701</v>
      </c>
      <c r="B37" s="37" t="s">
        <v>223</v>
      </c>
      <c r="C37" s="38">
        <v>35249</v>
      </c>
      <c r="D37" s="39">
        <v>9</v>
      </c>
      <c r="F37" s="39">
        <f t="shared" si="1"/>
        <v>2.7432000000000003</v>
      </c>
      <c r="G37" s="39">
        <f t="shared" si="0"/>
        <v>45.458506989579675</v>
      </c>
      <c r="I37" s="39">
        <v>1.9</v>
      </c>
      <c r="K37" s="39">
        <f t="shared" si="2"/>
        <v>36.896586623351197</v>
      </c>
    </row>
    <row r="38" spans="1:13" x14ac:dyDescent="0.2">
      <c r="A38" s="37">
        <v>3819960702</v>
      </c>
      <c r="B38" s="37" t="s">
        <v>223</v>
      </c>
      <c r="C38" s="38">
        <v>35277</v>
      </c>
      <c r="D38" s="39">
        <v>7.5</v>
      </c>
      <c r="F38" s="39">
        <f t="shared" si="1"/>
        <v>2.286</v>
      </c>
      <c r="G38" s="39">
        <f t="shared" si="0"/>
        <v>48.085760622980558</v>
      </c>
      <c r="I38" s="39">
        <v>1.7</v>
      </c>
      <c r="K38" s="39">
        <f t="shared" si="2"/>
        <v>35.805463142919891</v>
      </c>
    </row>
    <row r="39" spans="1:13" x14ac:dyDescent="0.2">
      <c r="A39" s="37">
        <v>3819960801</v>
      </c>
      <c r="B39" s="37" t="s">
        <v>223</v>
      </c>
      <c r="C39" s="38">
        <v>35297</v>
      </c>
      <c r="D39" s="39">
        <v>7.5</v>
      </c>
      <c r="F39" s="39">
        <f t="shared" si="1"/>
        <v>2.286</v>
      </c>
      <c r="G39" s="39">
        <f t="shared" si="0"/>
        <v>48.085760622980558</v>
      </c>
      <c r="I39" s="39">
        <v>2.2000000000000002</v>
      </c>
      <c r="K39" s="39">
        <f t="shared" si="2"/>
        <v>38.334766705173493</v>
      </c>
    </row>
    <row r="40" spans="1:13" x14ac:dyDescent="0.2">
      <c r="A40" s="37">
        <v>3819960802</v>
      </c>
      <c r="B40" s="37" t="s">
        <v>223</v>
      </c>
      <c r="C40" s="38">
        <v>35307</v>
      </c>
      <c r="D40" s="39">
        <v>7.5</v>
      </c>
      <c r="F40" s="39">
        <f t="shared" si="1"/>
        <v>2.286</v>
      </c>
      <c r="G40" s="39">
        <f t="shared" si="0"/>
        <v>48.085760622980558</v>
      </c>
      <c r="I40" s="39">
        <v>2.8</v>
      </c>
      <c r="J40" s="39">
        <f>AVERAGE(I36:I40)</f>
        <v>1.8879999999999999</v>
      </c>
      <c r="K40" s="39">
        <f t="shared" si="2"/>
        <v>40.70056648254716</v>
      </c>
      <c r="L40" s="39">
        <f>AVERAGE(K36:K40)</f>
        <v>36.125395245220297</v>
      </c>
      <c r="M40" s="39">
        <f>AVERAGE(L40,H40)</f>
        <v>36.125395245220297</v>
      </c>
    </row>
    <row r="41" spans="1:13" x14ac:dyDescent="0.2">
      <c r="A41" s="37">
        <v>3819970601</v>
      </c>
      <c r="B41" s="37" t="s">
        <v>223</v>
      </c>
      <c r="C41" s="38">
        <v>35608</v>
      </c>
      <c r="D41" s="39">
        <v>9</v>
      </c>
      <c r="F41" s="39">
        <f t="shared" si="1"/>
        <v>2.7432000000000003</v>
      </c>
      <c r="G41" s="39">
        <f t="shared" si="0"/>
        <v>45.458506989579675</v>
      </c>
      <c r="I41" s="39">
        <v>1.2</v>
      </c>
      <c r="K41" s="39">
        <f t="shared" si="2"/>
        <v>32.388574472148697</v>
      </c>
    </row>
    <row r="42" spans="1:13" x14ac:dyDescent="0.2">
      <c r="A42" s="37">
        <v>3819970701</v>
      </c>
      <c r="B42" s="37" t="s">
        <v>223</v>
      </c>
      <c r="C42" s="38">
        <v>35632</v>
      </c>
      <c r="D42" s="39">
        <v>6.5</v>
      </c>
      <c r="F42" s="39">
        <f t="shared" si="1"/>
        <v>1.9812000000000001</v>
      </c>
      <c r="G42" s="39">
        <f t="shared" si="0"/>
        <v>50.147843779842667</v>
      </c>
      <c r="I42" s="39">
        <v>1</v>
      </c>
      <c r="K42" s="39">
        <f t="shared" si="2"/>
        <v>30.6</v>
      </c>
    </row>
    <row r="43" spans="1:13" x14ac:dyDescent="0.2">
      <c r="A43" s="37">
        <v>3819970802</v>
      </c>
      <c r="B43" s="37" t="s">
        <v>223</v>
      </c>
      <c r="C43" s="38">
        <v>35669</v>
      </c>
      <c r="D43" s="39">
        <v>7</v>
      </c>
      <c r="F43" s="39">
        <f t="shared" si="1"/>
        <v>2.1335999999999999</v>
      </c>
      <c r="G43" s="39">
        <f t="shared" si="0"/>
        <v>49.079947901107531</v>
      </c>
      <c r="I43" s="39">
        <v>2</v>
      </c>
      <c r="K43" s="39">
        <f t="shared" si="2"/>
        <v>37.399773841293069</v>
      </c>
    </row>
    <row r="44" spans="1:13" x14ac:dyDescent="0.2">
      <c r="A44" s="37">
        <v>3819970901</v>
      </c>
      <c r="B44" s="37" t="s">
        <v>223</v>
      </c>
      <c r="C44" s="38">
        <v>35674</v>
      </c>
      <c r="D44" s="39">
        <v>7</v>
      </c>
      <c r="F44" s="39">
        <f t="shared" si="1"/>
        <v>2.1335999999999999</v>
      </c>
      <c r="G44" s="39">
        <f t="shared" si="0"/>
        <v>49.079947901107531</v>
      </c>
      <c r="I44" s="39">
        <v>3.5</v>
      </c>
      <c r="J44" s="39">
        <f>AVERAGE(I41:I43)</f>
        <v>1.4000000000000001</v>
      </c>
      <c r="K44" s="39">
        <f t="shared" si="2"/>
        <v>42.889604720939559</v>
      </c>
      <c r="L44" s="39">
        <f>AVERAGE(K41:K43)</f>
        <v>33.462782771147253</v>
      </c>
      <c r="M44" s="39">
        <f>AVERAGE(L44,H44)</f>
        <v>33.462782771147253</v>
      </c>
    </row>
    <row r="45" spans="1:13" x14ac:dyDescent="0.2">
      <c r="A45" s="37">
        <v>3819980501</v>
      </c>
      <c r="B45" s="37" t="s">
        <v>223</v>
      </c>
      <c r="C45" s="38">
        <v>35940</v>
      </c>
      <c r="D45" s="39">
        <v>10</v>
      </c>
      <c r="F45" s="39">
        <f t="shared" si="1"/>
        <v>3.048</v>
      </c>
      <c r="G45" s="39">
        <f t="shared" si="0"/>
        <v>43.940261958950401</v>
      </c>
      <c r="I45" s="39">
        <v>0.08</v>
      </c>
      <c r="K45" s="39">
        <f t="shared" si="2"/>
        <v>5.8226019993360119</v>
      </c>
    </row>
    <row r="46" spans="1:13" x14ac:dyDescent="0.2">
      <c r="A46" s="37">
        <v>3819980701</v>
      </c>
      <c r="B46" s="37" t="s">
        <v>223</v>
      </c>
      <c r="C46" s="38">
        <v>35980</v>
      </c>
      <c r="D46" s="39">
        <v>7</v>
      </c>
      <c r="F46" s="39">
        <f t="shared" si="1"/>
        <v>2.1335999999999999</v>
      </c>
      <c r="G46" s="39">
        <f t="shared" si="0"/>
        <v>49.079947901107531</v>
      </c>
      <c r="I46" s="39">
        <v>2.7</v>
      </c>
      <c r="K46" s="39">
        <f t="shared" si="2"/>
        <v>40.34379989323088</v>
      </c>
    </row>
    <row r="47" spans="1:13" x14ac:dyDescent="0.2">
      <c r="A47" s="37">
        <v>3819980702</v>
      </c>
      <c r="B47" s="37" t="s">
        <v>223</v>
      </c>
      <c r="C47" s="38">
        <v>35992</v>
      </c>
      <c r="D47" s="39">
        <v>5.5</v>
      </c>
      <c r="F47" s="39">
        <f t="shared" si="1"/>
        <v>1.6764000000000001</v>
      </c>
      <c r="G47" s="39">
        <f t="shared" si="0"/>
        <v>52.555093139838888</v>
      </c>
      <c r="I47" s="39">
        <v>3.6</v>
      </c>
      <c r="K47" s="39">
        <f t="shared" si="2"/>
        <v>43.165961023982852</v>
      </c>
    </row>
    <row r="48" spans="1:13" x14ac:dyDescent="0.2">
      <c r="A48" s="37">
        <v>3819980703</v>
      </c>
      <c r="B48" s="37" t="s">
        <v>223</v>
      </c>
      <c r="C48" s="38">
        <v>36002</v>
      </c>
      <c r="D48" s="39">
        <v>5.5</v>
      </c>
      <c r="F48" s="39">
        <f t="shared" si="1"/>
        <v>1.6764000000000001</v>
      </c>
      <c r="G48" s="39">
        <f t="shared" si="0"/>
        <v>52.555093139838888</v>
      </c>
      <c r="I48" s="39">
        <v>2</v>
      </c>
      <c r="K48" s="39">
        <f t="shared" si="2"/>
        <v>37.399773841293069</v>
      </c>
    </row>
    <row r="49" spans="1:13" x14ac:dyDescent="0.2">
      <c r="A49" s="37">
        <v>3819980801</v>
      </c>
      <c r="B49" s="37" t="s">
        <v>223</v>
      </c>
      <c r="C49" s="38">
        <v>36019</v>
      </c>
      <c r="D49" s="39">
        <v>8.5</v>
      </c>
      <c r="F49" s="39">
        <f t="shared" si="1"/>
        <v>2.5908000000000002</v>
      </c>
      <c r="G49" s="39">
        <f t="shared" si="0"/>
        <v>46.28215973301333</v>
      </c>
      <c r="I49" s="39">
        <v>2.2999999999999998</v>
      </c>
      <c r="K49" s="39">
        <f t="shared" si="2"/>
        <v>38.770838495993374</v>
      </c>
    </row>
    <row r="50" spans="1:13" x14ac:dyDescent="0.2">
      <c r="A50" s="37">
        <v>3819980901</v>
      </c>
      <c r="B50" s="37" t="s">
        <v>223</v>
      </c>
      <c r="C50" s="38">
        <v>36041</v>
      </c>
      <c r="D50" s="39">
        <v>7.5</v>
      </c>
      <c r="F50" s="39">
        <f t="shared" si="1"/>
        <v>2.286</v>
      </c>
      <c r="G50" s="39">
        <f t="shared" si="0"/>
        <v>48.085760622980558</v>
      </c>
      <c r="I50" s="39">
        <v>3.2</v>
      </c>
      <c r="K50" s="39">
        <f t="shared" si="2"/>
        <v>42.01050944419373</v>
      </c>
    </row>
    <row r="51" spans="1:13" x14ac:dyDescent="0.2">
      <c r="A51" s="37">
        <v>3819990601</v>
      </c>
      <c r="B51" s="37" t="s">
        <v>223</v>
      </c>
      <c r="C51" s="74">
        <v>36330</v>
      </c>
      <c r="D51" s="39">
        <v>7</v>
      </c>
      <c r="F51" s="39">
        <f t="shared" si="1"/>
        <v>2.1335999999999999</v>
      </c>
      <c r="G51" s="39">
        <f t="shared" si="0"/>
        <v>49.079947901107531</v>
      </c>
      <c r="I51" s="73">
        <v>3.51</v>
      </c>
      <c r="K51" s="39">
        <f t="shared" si="2"/>
        <v>42.917593327656967</v>
      </c>
      <c r="L51" s="73"/>
      <c r="M51" s="73"/>
    </row>
    <row r="52" spans="1:13" x14ac:dyDescent="0.2">
      <c r="A52" s="37">
        <v>3819990701</v>
      </c>
      <c r="B52" s="37" t="s">
        <v>223</v>
      </c>
      <c r="C52" s="74">
        <v>36343</v>
      </c>
      <c r="D52" s="39">
        <v>7.5</v>
      </c>
      <c r="F52" s="39">
        <f t="shared" si="1"/>
        <v>2.286</v>
      </c>
      <c r="G52" s="39">
        <f t="shared" si="0"/>
        <v>48.085760622980558</v>
      </c>
      <c r="I52" s="73">
        <v>1.91</v>
      </c>
      <c r="K52" s="39">
        <f t="shared" si="2"/>
        <v>36.948082804594264</v>
      </c>
      <c r="L52" s="73"/>
      <c r="M52" s="73"/>
    </row>
    <row r="53" spans="1:13" x14ac:dyDescent="0.2">
      <c r="A53" s="37">
        <v>3819990702</v>
      </c>
      <c r="B53" s="37" t="s">
        <v>223</v>
      </c>
      <c r="C53" s="74">
        <v>36361</v>
      </c>
      <c r="D53" s="39">
        <v>8</v>
      </c>
      <c r="F53" s="39">
        <f t="shared" si="1"/>
        <v>2.4384000000000001</v>
      </c>
      <c r="G53" s="39">
        <f t="shared" si="0"/>
        <v>47.155760533388161</v>
      </c>
      <c r="I53" s="73">
        <v>2.25</v>
      </c>
      <c r="K53" s="39">
        <f t="shared" si="2"/>
        <v>38.555225421082184</v>
      </c>
      <c r="L53" s="73"/>
      <c r="M53" s="73"/>
    </row>
    <row r="54" spans="1:13" x14ac:dyDescent="0.2">
      <c r="A54" s="37">
        <v>3819990801</v>
      </c>
      <c r="B54" s="37" t="s">
        <v>223</v>
      </c>
      <c r="C54" s="74">
        <v>36376</v>
      </c>
      <c r="D54" s="39">
        <v>7.5</v>
      </c>
      <c r="F54" s="39">
        <f t="shared" si="1"/>
        <v>2.286</v>
      </c>
      <c r="G54" s="39">
        <f t="shared" si="0"/>
        <v>48.085760622980558</v>
      </c>
      <c r="I54" s="73">
        <v>1.43</v>
      </c>
      <c r="K54" s="39">
        <f t="shared" si="2"/>
        <v>34.108786298306512</v>
      </c>
      <c r="L54" s="73"/>
      <c r="M54" s="73"/>
    </row>
    <row r="55" spans="1:13" x14ac:dyDescent="0.2">
      <c r="A55" s="37">
        <v>3819990802</v>
      </c>
      <c r="B55" s="37" t="s">
        <v>223</v>
      </c>
      <c r="C55" s="74">
        <v>36384</v>
      </c>
      <c r="D55" s="39">
        <v>6.5</v>
      </c>
      <c r="F55" s="39">
        <f t="shared" si="1"/>
        <v>1.9812000000000001</v>
      </c>
      <c r="G55" s="39">
        <f t="shared" si="0"/>
        <v>50.147843779842667</v>
      </c>
      <c r="I55" s="73">
        <v>1.73</v>
      </c>
      <c r="K55" s="39">
        <f t="shared" si="2"/>
        <v>35.977071017480036</v>
      </c>
      <c r="L55" s="73"/>
      <c r="M55" s="73"/>
    </row>
    <row r="56" spans="1:13" x14ac:dyDescent="0.2">
      <c r="A56" s="37">
        <v>3819990803</v>
      </c>
      <c r="B56" s="37" t="s">
        <v>223</v>
      </c>
      <c r="C56" s="74">
        <v>36392</v>
      </c>
      <c r="D56" s="39">
        <v>8.5</v>
      </c>
      <c r="F56" s="39">
        <f t="shared" si="1"/>
        <v>2.5908000000000002</v>
      </c>
      <c r="G56" s="39">
        <f t="shared" si="0"/>
        <v>46.28215973301333</v>
      </c>
      <c r="I56" s="73">
        <v>1.52</v>
      </c>
      <c r="K56" s="39">
        <f t="shared" si="2"/>
        <v>34.707548384958798</v>
      </c>
      <c r="L56" s="73"/>
      <c r="M56" s="73"/>
    </row>
    <row r="57" spans="1:13" x14ac:dyDescent="0.2">
      <c r="A57" s="37">
        <v>3819990901</v>
      </c>
      <c r="B57" s="37" t="s">
        <v>223</v>
      </c>
      <c r="C57" s="74">
        <v>36407</v>
      </c>
      <c r="D57" s="39">
        <v>4.5</v>
      </c>
      <c r="F57" s="39">
        <f t="shared" si="1"/>
        <v>1.3716000000000002</v>
      </c>
      <c r="G57" s="39">
        <f t="shared" si="0"/>
        <v>55.446757861448489</v>
      </c>
      <c r="I57" s="73">
        <v>3.93</v>
      </c>
      <c r="J57" s="39">
        <f>AVERAGE(I51:I56)</f>
        <v>2.0583333333333331</v>
      </c>
      <c r="K57" s="39">
        <f t="shared" si="2"/>
        <v>44.026352767894281</v>
      </c>
      <c r="L57" s="39">
        <f>AVERAGE(K51:K56)</f>
        <v>37.202384542346458</v>
      </c>
      <c r="M57" s="73">
        <f>AVERAGE(L57,H57)</f>
        <v>37.202384542346458</v>
      </c>
    </row>
    <row r="58" spans="1:13" x14ac:dyDescent="0.2">
      <c r="A58" s="37">
        <v>3820000601</v>
      </c>
      <c r="B58" s="37" t="s">
        <v>223</v>
      </c>
      <c r="C58" s="74">
        <v>36696</v>
      </c>
      <c r="D58" s="39">
        <v>9.5</v>
      </c>
      <c r="F58" s="39">
        <f t="shared" si="1"/>
        <v>2.8956</v>
      </c>
      <c r="G58" s="39">
        <f t="shared" si="0"/>
        <v>44.679398331074999</v>
      </c>
      <c r="I58" s="73">
        <v>3.17</v>
      </c>
      <c r="K58" s="39">
        <f t="shared" si="2"/>
        <v>41.918106877192947</v>
      </c>
      <c r="L58" s="73"/>
      <c r="M58" s="73"/>
    </row>
    <row r="59" spans="1:13" x14ac:dyDescent="0.2">
      <c r="A59" s="37">
        <v>3820000602</v>
      </c>
      <c r="B59" s="37" t="s">
        <v>223</v>
      </c>
      <c r="C59" s="74">
        <v>36707</v>
      </c>
      <c r="D59" s="39">
        <v>7.5</v>
      </c>
      <c r="F59" s="39">
        <f t="shared" si="1"/>
        <v>2.286</v>
      </c>
      <c r="G59" s="39">
        <f t="shared" si="0"/>
        <v>48.085760622980558</v>
      </c>
      <c r="I59" s="73">
        <v>3.94</v>
      </c>
      <c r="K59" s="39">
        <f t="shared" si="2"/>
        <v>44.051282895669559</v>
      </c>
      <c r="L59" s="73"/>
      <c r="M59" s="73"/>
    </row>
    <row r="60" spans="1:13" x14ac:dyDescent="0.2">
      <c r="A60" s="37">
        <v>3820000701</v>
      </c>
      <c r="B60" s="37" t="s">
        <v>223</v>
      </c>
      <c r="C60" s="74">
        <v>36715</v>
      </c>
      <c r="D60" s="39">
        <v>5.5</v>
      </c>
      <c r="F60" s="39">
        <f t="shared" si="1"/>
        <v>1.6764000000000001</v>
      </c>
      <c r="G60" s="39">
        <f t="shared" si="0"/>
        <v>52.555093139838888</v>
      </c>
      <c r="I60" s="73">
        <v>3.51</v>
      </c>
      <c r="K60" s="39">
        <f t="shared" si="2"/>
        <v>42.917593327656967</v>
      </c>
      <c r="L60" s="73"/>
      <c r="M60" s="73"/>
    </row>
    <row r="61" spans="1:13" x14ac:dyDescent="0.2">
      <c r="A61" s="37">
        <v>3820000702</v>
      </c>
      <c r="B61" s="37" t="s">
        <v>223</v>
      </c>
      <c r="C61" s="74">
        <v>36737</v>
      </c>
      <c r="D61" s="39">
        <v>5</v>
      </c>
      <c r="F61" s="39">
        <f t="shared" si="1"/>
        <v>1.524</v>
      </c>
      <c r="G61" s="39">
        <f t="shared" si="0"/>
        <v>53.928512830819209</v>
      </c>
      <c r="I61" s="73">
        <v>3.71</v>
      </c>
      <c r="K61" s="39">
        <f t="shared" si="2"/>
        <v>43.461222709635763</v>
      </c>
      <c r="L61" s="73"/>
      <c r="M61" s="73"/>
    </row>
    <row r="62" spans="1:13" x14ac:dyDescent="0.2">
      <c r="A62" s="37">
        <v>3820000801</v>
      </c>
      <c r="B62" s="37" t="s">
        <v>223</v>
      </c>
      <c r="C62" s="74">
        <v>36747</v>
      </c>
      <c r="D62" s="39">
        <v>5</v>
      </c>
      <c r="F62" s="39">
        <f t="shared" si="1"/>
        <v>1.524</v>
      </c>
      <c r="G62" s="39">
        <f t="shared" si="0"/>
        <v>53.928512830819209</v>
      </c>
      <c r="I62" s="73">
        <v>8.66</v>
      </c>
      <c r="K62" s="39">
        <f t="shared" si="2"/>
        <v>51.776991428454309</v>
      </c>
      <c r="L62" s="73"/>
      <c r="M62" s="73"/>
    </row>
    <row r="63" spans="1:13" x14ac:dyDescent="0.2">
      <c r="A63" s="37">
        <v>3820000802</v>
      </c>
      <c r="B63" s="37" t="s">
        <v>223</v>
      </c>
      <c r="C63" s="74">
        <v>36761</v>
      </c>
      <c r="D63" s="39">
        <v>5.5</v>
      </c>
      <c r="F63" s="39">
        <f t="shared" si="1"/>
        <v>1.6764000000000001</v>
      </c>
      <c r="G63" s="39">
        <f t="shared" si="0"/>
        <v>52.555093139838888</v>
      </c>
      <c r="I63" s="73">
        <v>6.28</v>
      </c>
      <c r="K63" s="39">
        <f t="shared" si="2"/>
        <v>48.62459950850986</v>
      </c>
      <c r="L63" s="73"/>
      <c r="M63" s="73"/>
    </row>
    <row r="64" spans="1:13" x14ac:dyDescent="0.2">
      <c r="A64" s="37">
        <v>3820000901</v>
      </c>
      <c r="B64" s="37" t="s">
        <v>223</v>
      </c>
      <c r="C64" s="74">
        <v>36771</v>
      </c>
      <c r="D64" s="39">
        <v>5.5</v>
      </c>
      <c r="E64" s="39">
        <f>AVERAGE(D58:D63)</f>
        <v>6.333333333333333</v>
      </c>
      <c r="F64" s="39">
        <f t="shared" si="1"/>
        <v>1.6764000000000001</v>
      </c>
      <c r="G64" s="39">
        <f t="shared" si="0"/>
        <v>52.555093139838888</v>
      </c>
      <c r="H64" s="39">
        <f>AVERAGE(G58:G63)</f>
        <v>50.955395149228629</v>
      </c>
      <c r="I64" s="73">
        <v>4.51</v>
      </c>
      <c r="J64" s="39">
        <f>AVERAGE(I58:I63)</f>
        <v>4.878333333333333</v>
      </c>
      <c r="K64" s="39">
        <f t="shared" si="2"/>
        <v>45.376775075978102</v>
      </c>
      <c r="L64" s="39">
        <f>AVERAGE(K58:K63)</f>
        <v>45.458299457853229</v>
      </c>
      <c r="M64" s="73">
        <f>AVERAGE(L64,H64)</f>
        <v>48.206847303540926</v>
      </c>
    </row>
    <row r="65" spans="1:16" x14ac:dyDescent="0.2">
      <c r="A65" s="37">
        <v>3820010601</v>
      </c>
      <c r="B65" s="37" t="s">
        <v>223</v>
      </c>
      <c r="C65" s="74">
        <v>37063</v>
      </c>
      <c r="D65" s="39">
        <v>8</v>
      </c>
      <c r="F65" s="39">
        <f t="shared" si="1"/>
        <v>2.4384000000000001</v>
      </c>
      <c r="G65" s="39">
        <f t="shared" si="0"/>
        <v>47.155760533388161</v>
      </c>
      <c r="I65" s="73">
        <v>1.5</v>
      </c>
      <c r="K65" s="39">
        <f t="shared" si="2"/>
        <v>34.577612710541096</v>
      </c>
      <c r="L65" s="73"/>
      <c r="M65" s="73"/>
    </row>
    <row r="66" spans="1:16" x14ac:dyDescent="0.2">
      <c r="A66" s="37">
        <v>3820010602</v>
      </c>
      <c r="B66" s="37" t="s">
        <v>223</v>
      </c>
      <c r="C66" s="74">
        <v>37070</v>
      </c>
      <c r="D66" s="39">
        <v>7</v>
      </c>
      <c r="F66" s="39">
        <f t="shared" si="1"/>
        <v>2.1335999999999999</v>
      </c>
      <c r="G66" s="39">
        <f t="shared" ref="G66:G129" si="3" xml:space="preserve"> 60-(14.41*(LN(F66)))</f>
        <v>49.079947901107531</v>
      </c>
      <c r="I66" s="73">
        <v>2.2999999999999998</v>
      </c>
      <c r="K66" s="39">
        <f t="shared" si="2"/>
        <v>38.770838495993374</v>
      </c>
      <c r="L66" s="73"/>
      <c r="M66" s="73"/>
    </row>
    <row r="67" spans="1:16" x14ac:dyDescent="0.2">
      <c r="A67" s="37">
        <v>3820010701</v>
      </c>
      <c r="B67" s="37" t="s">
        <v>223</v>
      </c>
      <c r="C67" s="74">
        <v>37077</v>
      </c>
      <c r="D67" s="39">
        <v>6.5</v>
      </c>
      <c r="F67" s="39">
        <f t="shared" ref="F67:F163" si="4">D67*0.3048</f>
        <v>1.9812000000000001</v>
      </c>
      <c r="G67" s="39">
        <f t="shared" si="3"/>
        <v>50.147843779842667</v>
      </c>
      <c r="I67" s="73">
        <v>2.9</v>
      </c>
      <c r="K67" s="39">
        <f t="shared" si="2"/>
        <v>41.04481232989572</v>
      </c>
      <c r="L67" s="73"/>
      <c r="M67" s="73"/>
    </row>
    <row r="68" spans="1:16" x14ac:dyDescent="0.2">
      <c r="A68" s="37">
        <v>3820010702</v>
      </c>
      <c r="B68" s="37" t="s">
        <v>223</v>
      </c>
      <c r="C68" s="74">
        <v>37087</v>
      </c>
      <c r="D68" s="39">
        <v>6.5</v>
      </c>
      <c r="F68" s="39">
        <f t="shared" si="4"/>
        <v>1.9812000000000001</v>
      </c>
      <c r="G68" s="39">
        <f t="shared" si="3"/>
        <v>50.147843779842667</v>
      </c>
      <c r="I68" s="73">
        <v>1.9</v>
      </c>
      <c r="K68" s="39">
        <f t="shared" si="2"/>
        <v>36.896586623351197</v>
      </c>
      <c r="L68" s="73"/>
      <c r="M68" s="73"/>
    </row>
    <row r="69" spans="1:16" x14ac:dyDescent="0.2">
      <c r="A69" s="37">
        <v>3820010703</v>
      </c>
      <c r="B69" s="37" t="s">
        <v>223</v>
      </c>
      <c r="C69" s="74">
        <v>37103</v>
      </c>
      <c r="D69" s="39">
        <v>6</v>
      </c>
      <c r="F69" s="39">
        <f t="shared" si="4"/>
        <v>1.8288000000000002</v>
      </c>
      <c r="G69" s="39">
        <f t="shared" si="3"/>
        <v>51.301259197418318</v>
      </c>
      <c r="I69" s="73">
        <v>1.5</v>
      </c>
      <c r="K69" s="39">
        <f t="shared" si="2"/>
        <v>34.577612710541096</v>
      </c>
      <c r="L69" s="73"/>
      <c r="M69" s="73"/>
    </row>
    <row r="70" spans="1:16" x14ac:dyDescent="0.2">
      <c r="A70" s="37">
        <v>3820010801</v>
      </c>
      <c r="B70" s="37" t="s">
        <v>223</v>
      </c>
      <c r="C70" s="74">
        <v>37124</v>
      </c>
      <c r="D70" s="39">
        <v>6.5</v>
      </c>
      <c r="F70" s="39">
        <f t="shared" si="4"/>
        <v>1.9812000000000001</v>
      </c>
      <c r="G70" s="39">
        <f t="shared" si="3"/>
        <v>50.147843779842667</v>
      </c>
    </row>
    <row r="71" spans="1:16" x14ac:dyDescent="0.2">
      <c r="A71" s="37">
        <v>3820010802</v>
      </c>
      <c r="B71" s="37" t="s">
        <v>223</v>
      </c>
      <c r="C71" s="74">
        <v>37134</v>
      </c>
      <c r="D71" s="39">
        <v>6</v>
      </c>
      <c r="E71" s="39">
        <f>AVERAGE(D65:D71)</f>
        <v>6.6428571428571432</v>
      </c>
      <c r="F71" s="39">
        <f t="shared" si="4"/>
        <v>1.8288000000000002</v>
      </c>
      <c r="G71" s="39">
        <f t="shared" si="3"/>
        <v>51.301259197418318</v>
      </c>
      <c r="H71" s="39">
        <f>AVERAGE(G65:G71)</f>
        <v>49.897394024122896</v>
      </c>
      <c r="I71" s="73">
        <v>3</v>
      </c>
      <c r="J71" s="39">
        <f>AVERAGE(I65:I71)</f>
        <v>2.1833333333333331</v>
      </c>
      <c r="K71" s="39">
        <f t="shared" si="2"/>
        <v>41.377386551834157</v>
      </c>
      <c r="L71" s="73">
        <f>AVERAGE(K65:K71)</f>
        <v>37.874141570359441</v>
      </c>
      <c r="M71" s="73">
        <f>AVERAGE(L71,H71)</f>
        <v>43.885767797241172</v>
      </c>
    </row>
    <row r="72" spans="1:16" x14ac:dyDescent="0.2">
      <c r="A72" s="37">
        <v>3820020601</v>
      </c>
      <c r="B72" s="37" t="s">
        <v>223</v>
      </c>
      <c r="C72" s="74">
        <v>37428</v>
      </c>
      <c r="D72" s="39">
        <v>7.5</v>
      </c>
      <c r="F72" s="39">
        <f t="shared" si="4"/>
        <v>2.286</v>
      </c>
      <c r="G72" s="39">
        <f t="shared" si="3"/>
        <v>48.085760622980558</v>
      </c>
      <c r="I72" s="73">
        <v>3.69</v>
      </c>
      <c r="K72" s="39">
        <f t="shared" si="2"/>
        <v>43.408195553494394</v>
      </c>
      <c r="L72" s="73"/>
      <c r="M72" s="73"/>
    </row>
    <row r="73" spans="1:16" x14ac:dyDescent="0.2">
      <c r="A73" s="37">
        <v>3820020701</v>
      </c>
      <c r="B73" s="37" t="s">
        <v>223</v>
      </c>
      <c r="C73" s="74">
        <v>37440</v>
      </c>
      <c r="D73" s="39">
        <v>7.5</v>
      </c>
      <c r="F73" s="39">
        <f t="shared" si="4"/>
        <v>2.286</v>
      </c>
      <c r="G73" s="39">
        <f t="shared" si="3"/>
        <v>48.085760622980558</v>
      </c>
      <c r="I73" s="73">
        <v>3.15</v>
      </c>
      <c r="K73" s="39">
        <f t="shared" si="2"/>
        <v>41.85601806233629</v>
      </c>
      <c r="L73" s="73"/>
      <c r="M73" s="73"/>
    </row>
    <row r="74" spans="1:16" x14ac:dyDescent="0.2">
      <c r="A74" s="37">
        <v>3820020702</v>
      </c>
      <c r="B74" s="37" t="s">
        <v>223</v>
      </c>
      <c r="C74" s="74">
        <v>37460</v>
      </c>
      <c r="D74" s="39">
        <v>7</v>
      </c>
      <c r="F74" s="39">
        <f t="shared" si="4"/>
        <v>2.1335999999999999</v>
      </c>
      <c r="G74" s="39">
        <f t="shared" si="3"/>
        <v>49.079947901107531</v>
      </c>
      <c r="I74" s="73">
        <v>3.42</v>
      </c>
      <c r="K74" s="39">
        <f t="shared" si="2"/>
        <v>42.662773806040981</v>
      </c>
      <c r="L74" s="73"/>
      <c r="M74" s="73"/>
    </row>
    <row r="75" spans="1:16" x14ac:dyDescent="0.2">
      <c r="A75" s="37">
        <v>3820020801</v>
      </c>
      <c r="B75" s="37" t="s">
        <v>223</v>
      </c>
      <c r="C75" s="74">
        <v>37473</v>
      </c>
      <c r="D75" s="39">
        <v>5.5</v>
      </c>
      <c r="F75" s="39">
        <f t="shared" si="4"/>
        <v>1.6764000000000001</v>
      </c>
      <c r="G75" s="39">
        <f t="shared" si="3"/>
        <v>52.555093139838888</v>
      </c>
      <c r="I75" s="73">
        <v>1.95</v>
      </c>
      <c r="K75" s="39">
        <f t="shared" si="2"/>
        <v>37.151406144967183</v>
      </c>
      <c r="L75" s="73"/>
      <c r="M75" s="73"/>
    </row>
    <row r="76" spans="1:16" x14ac:dyDescent="0.2">
      <c r="A76" s="37">
        <v>3820020802</v>
      </c>
      <c r="B76" s="37" t="s">
        <v>223</v>
      </c>
      <c r="C76" s="74">
        <v>37490</v>
      </c>
      <c r="D76" s="39">
        <v>6</v>
      </c>
      <c r="F76" s="39">
        <f t="shared" si="4"/>
        <v>1.8288000000000002</v>
      </c>
      <c r="G76" s="39">
        <f t="shared" si="3"/>
        <v>51.301259197418318</v>
      </c>
      <c r="I76" s="73">
        <v>3.69</v>
      </c>
      <c r="K76" s="39">
        <f t="shared" si="2"/>
        <v>43.408195553494394</v>
      </c>
      <c r="L76" s="73"/>
      <c r="M76" s="73"/>
    </row>
    <row r="77" spans="1:16" x14ac:dyDescent="0.2">
      <c r="A77" s="37">
        <v>3820020901</v>
      </c>
      <c r="B77" s="37" t="s">
        <v>223</v>
      </c>
      <c r="C77" s="74">
        <v>37503</v>
      </c>
      <c r="D77" s="39">
        <v>6</v>
      </c>
      <c r="F77" s="39">
        <f t="shared" si="4"/>
        <v>1.8288000000000002</v>
      </c>
      <c r="G77" s="39">
        <f t="shared" si="3"/>
        <v>51.301259197418318</v>
      </c>
      <c r="I77" s="73">
        <v>4.49</v>
      </c>
      <c r="J77" s="39">
        <f>AVERAGE(I72:I76)</f>
        <v>3.1799999999999997</v>
      </c>
      <c r="K77" s="39">
        <f t="shared" si="2"/>
        <v>45.333175004208343</v>
      </c>
      <c r="L77" s="39">
        <f>AVERAGE(K72:K76)</f>
        <v>41.697317824066644</v>
      </c>
      <c r="M77" s="73">
        <f>AVERAGE(L77,H77)</f>
        <v>41.697317824066644</v>
      </c>
    </row>
    <row r="78" spans="1:16" x14ac:dyDescent="0.2">
      <c r="A78" s="37">
        <v>3820030601</v>
      </c>
      <c r="B78" s="37" t="s">
        <v>223</v>
      </c>
      <c r="C78" s="76">
        <v>37794</v>
      </c>
      <c r="D78" s="72">
        <v>13</v>
      </c>
      <c r="E78" s="72"/>
      <c r="F78" s="39">
        <f t="shared" si="4"/>
        <v>3.9624000000000001</v>
      </c>
      <c r="G78" s="39">
        <f t="shared" si="3"/>
        <v>40.159592907973853</v>
      </c>
      <c r="H78" s="72"/>
      <c r="I78" s="73">
        <v>0.85</v>
      </c>
      <c r="J78" s="72"/>
      <c r="K78" s="39">
        <f t="shared" si="2"/>
        <v>29.00568930162683</v>
      </c>
      <c r="L78" s="73"/>
      <c r="M78" s="73"/>
      <c r="N78" s="72"/>
    </row>
    <row r="79" spans="1:16" x14ac:dyDescent="0.2">
      <c r="A79" s="37">
        <v>3820030701</v>
      </c>
      <c r="B79" s="37" t="s">
        <v>223</v>
      </c>
      <c r="C79" s="76">
        <v>37805</v>
      </c>
      <c r="D79" s="72">
        <v>11</v>
      </c>
      <c r="E79" s="72"/>
      <c r="F79" s="39">
        <f t="shared" si="4"/>
        <v>3.3528000000000002</v>
      </c>
      <c r="G79" s="39">
        <f t="shared" si="3"/>
        <v>42.566842267970074</v>
      </c>
      <c r="H79" s="72"/>
      <c r="I79" s="73">
        <v>5</v>
      </c>
      <c r="J79" s="72"/>
      <c r="K79" s="39">
        <f t="shared" si="2"/>
        <v>46.388585920978528</v>
      </c>
      <c r="L79" s="73"/>
      <c r="M79" s="73"/>
      <c r="N79" s="72">
        <v>24</v>
      </c>
      <c r="P79" s="37" t="s">
        <v>1014</v>
      </c>
    </row>
    <row r="80" spans="1:16" x14ac:dyDescent="0.2">
      <c r="A80" s="37">
        <v>3820030702</v>
      </c>
      <c r="B80" s="37" t="s">
        <v>223</v>
      </c>
      <c r="C80" s="76">
        <v>37824</v>
      </c>
      <c r="D80" s="72">
        <v>10</v>
      </c>
      <c r="E80" s="72"/>
      <c r="F80" s="39">
        <f t="shared" si="4"/>
        <v>3.048</v>
      </c>
      <c r="G80" s="39">
        <f t="shared" si="3"/>
        <v>43.940261958950401</v>
      </c>
      <c r="H80" s="72"/>
      <c r="I80" s="73">
        <v>4</v>
      </c>
      <c r="J80" s="72"/>
      <c r="K80" s="39">
        <f t="shared" si="2"/>
        <v>44.199547682586129</v>
      </c>
      <c r="L80" s="73"/>
      <c r="M80" s="73"/>
      <c r="N80" s="72">
        <v>22</v>
      </c>
      <c r="P80" s="37" t="s">
        <v>1014</v>
      </c>
    </row>
    <row r="81" spans="1:16" x14ac:dyDescent="0.2">
      <c r="A81" s="37">
        <v>3820030703</v>
      </c>
      <c r="B81" s="37" t="s">
        <v>223</v>
      </c>
      <c r="C81" s="76">
        <v>37830</v>
      </c>
      <c r="D81" s="72">
        <v>9</v>
      </c>
      <c r="E81" s="72"/>
      <c r="F81" s="39">
        <f t="shared" si="4"/>
        <v>2.7432000000000003</v>
      </c>
      <c r="G81" s="39">
        <f t="shared" si="3"/>
        <v>45.458506989579675</v>
      </c>
      <c r="H81" s="72"/>
      <c r="I81" s="73"/>
      <c r="J81" s="72"/>
      <c r="L81" s="73"/>
      <c r="M81" s="73"/>
      <c r="N81" s="72"/>
    </row>
    <row r="82" spans="1:16" x14ac:dyDescent="0.2">
      <c r="A82" s="37">
        <v>3820030801</v>
      </c>
      <c r="B82" s="37" t="s">
        <v>223</v>
      </c>
      <c r="C82" s="76">
        <v>37837</v>
      </c>
      <c r="D82" s="72">
        <v>9</v>
      </c>
      <c r="E82" s="72"/>
      <c r="F82" s="39">
        <f t="shared" si="4"/>
        <v>2.7432000000000003</v>
      </c>
      <c r="G82" s="39">
        <f t="shared" si="3"/>
        <v>45.458506989579675</v>
      </c>
      <c r="H82" s="72"/>
      <c r="I82" s="73">
        <v>4.5999999999999996</v>
      </c>
      <c r="J82" s="72"/>
      <c r="K82" s="39">
        <f t="shared" ref="K82:K129" si="5">(9.81*(LN(I82)))+30.6</f>
        <v>45.570612337286434</v>
      </c>
      <c r="L82" s="73"/>
      <c r="M82" s="73"/>
      <c r="N82" s="72">
        <v>22</v>
      </c>
      <c r="P82" s="37" t="s">
        <v>1014</v>
      </c>
    </row>
    <row r="83" spans="1:16" x14ac:dyDescent="0.2">
      <c r="A83" s="37">
        <v>3820030802</v>
      </c>
      <c r="B83" s="37" t="s">
        <v>223</v>
      </c>
      <c r="C83" s="76">
        <v>37845</v>
      </c>
      <c r="D83" s="72">
        <v>8</v>
      </c>
      <c r="E83" s="72"/>
      <c r="F83" s="39">
        <f t="shared" si="4"/>
        <v>2.4384000000000001</v>
      </c>
      <c r="G83" s="39">
        <f t="shared" si="3"/>
        <v>47.155760533388161</v>
      </c>
      <c r="H83" s="72"/>
      <c r="I83" s="73"/>
      <c r="J83" s="72"/>
      <c r="L83" s="73"/>
      <c r="M83" s="73"/>
      <c r="N83" s="72"/>
    </row>
    <row r="84" spans="1:16" x14ac:dyDescent="0.2">
      <c r="A84" s="37">
        <v>3820030803</v>
      </c>
      <c r="B84" s="37" t="s">
        <v>223</v>
      </c>
      <c r="C84" s="76">
        <v>37855</v>
      </c>
      <c r="D84" s="72">
        <v>9</v>
      </c>
      <c r="E84" s="72"/>
      <c r="F84" s="39">
        <f t="shared" si="4"/>
        <v>2.7432000000000003</v>
      </c>
      <c r="G84" s="39">
        <f t="shared" si="3"/>
        <v>45.458506989579675</v>
      </c>
      <c r="H84" s="72"/>
      <c r="I84" s="73">
        <v>5.2</v>
      </c>
      <c r="J84" s="72"/>
      <c r="K84" s="39">
        <f t="shared" si="5"/>
        <v>46.773341117012215</v>
      </c>
      <c r="L84" s="73"/>
      <c r="M84" s="73"/>
      <c r="N84" s="72">
        <v>22</v>
      </c>
      <c r="P84" s="37" t="s">
        <v>1014</v>
      </c>
    </row>
    <row r="85" spans="1:16" x14ac:dyDescent="0.2">
      <c r="A85" s="37">
        <v>3820030804</v>
      </c>
      <c r="B85" s="37" t="s">
        <v>223</v>
      </c>
      <c r="C85" s="76">
        <v>37864</v>
      </c>
      <c r="D85" s="72">
        <v>9</v>
      </c>
      <c r="E85" s="72"/>
      <c r="F85" s="39">
        <f t="shared" si="4"/>
        <v>2.7432000000000003</v>
      </c>
      <c r="G85" s="39">
        <f t="shared" si="3"/>
        <v>45.458506989579675</v>
      </c>
      <c r="H85" s="72"/>
      <c r="I85" s="73">
        <v>5.2</v>
      </c>
      <c r="J85" s="72"/>
      <c r="K85" s="39">
        <f t="shared" si="5"/>
        <v>46.773341117012215</v>
      </c>
      <c r="L85" s="73"/>
      <c r="M85" s="73"/>
      <c r="N85" s="72">
        <v>22</v>
      </c>
      <c r="P85" s="37" t="s">
        <v>1014</v>
      </c>
    </row>
    <row r="86" spans="1:16" x14ac:dyDescent="0.2">
      <c r="A86" s="37">
        <v>3820030901</v>
      </c>
      <c r="B86" s="37" t="s">
        <v>223</v>
      </c>
      <c r="C86" s="76">
        <v>37871</v>
      </c>
      <c r="D86" s="72">
        <v>8.5</v>
      </c>
      <c r="E86" s="72"/>
      <c r="F86" s="39">
        <f t="shared" si="4"/>
        <v>2.5908000000000002</v>
      </c>
      <c r="G86" s="39">
        <f t="shared" si="3"/>
        <v>46.28215973301333</v>
      </c>
      <c r="H86" s="72"/>
      <c r="I86" s="73"/>
      <c r="J86" s="72">
        <f>AVERAGE(I78:I85)</f>
        <v>4.1416666666666666</v>
      </c>
      <c r="L86" s="73">
        <f>AVERAGE(K78:K85)</f>
        <v>43.118519579417061</v>
      </c>
      <c r="M86" s="73">
        <f>AVERAGE(L86,H86)</f>
        <v>43.118519579417061</v>
      </c>
      <c r="N86" s="72">
        <v>21</v>
      </c>
      <c r="P86" s="37" t="s">
        <v>1014</v>
      </c>
    </row>
    <row r="87" spans="1:16" x14ac:dyDescent="0.2">
      <c r="A87" s="37">
        <v>3820040601</v>
      </c>
      <c r="B87" s="37" t="s">
        <v>223</v>
      </c>
      <c r="C87" s="38">
        <v>38153</v>
      </c>
      <c r="D87" s="39">
        <v>16</v>
      </c>
      <c r="F87" s="39">
        <f t="shared" si="4"/>
        <v>4.8768000000000002</v>
      </c>
      <c r="G87" s="39">
        <f t="shared" si="3"/>
        <v>37.167509661519347</v>
      </c>
      <c r="I87" s="45"/>
      <c r="L87" s="45"/>
      <c r="M87" s="45"/>
    </row>
    <row r="88" spans="1:16" x14ac:dyDescent="0.2">
      <c r="A88" s="37">
        <v>3820040602</v>
      </c>
      <c r="B88" s="37" t="s">
        <v>223</v>
      </c>
      <c r="C88" s="38">
        <v>38158</v>
      </c>
      <c r="D88" s="39">
        <v>16</v>
      </c>
      <c r="F88" s="39">
        <f t="shared" si="4"/>
        <v>4.8768000000000002</v>
      </c>
      <c r="G88" s="39">
        <f t="shared" si="3"/>
        <v>37.167509661519347</v>
      </c>
      <c r="I88" s="45"/>
      <c r="L88" s="45"/>
      <c r="M88" s="45"/>
    </row>
    <row r="89" spans="1:16" x14ac:dyDescent="0.2">
      <c r="A89" s="37">
        <v>3820040603</v>
      </c>
      <c r="B89" s="37" t="s">
        <v>223</v>
      </c>
      <c r="C89" s="38">
        <v>38166</v>
      </c>
      <c r="D89" s="39">
        <v>9.5</v>
      </c>
      <c r="F89" s="39">
        <f t="shared" si="4"/>
        <v>2.8956</v>
      </c>
      <c r="G89" s="39">
        <f t="shared" si="3"/>
        <v>44.679398331074999</v>
      </c>
      <c r="I89" s="37">
        <v>4</v>
      </c>
      <c r="K89" s="39">
        <f t="shared" si="5"/>
        <v>44.199547682586129</v>
      </c>
      <c r="L89" s="37"/>
      <c r="M89" s="37"/>
      <c r="N89" s="39">
        <v>21.5</v>
      </c>
    </row>
    <row r="90" spans="1:16" x14ac:dyDescent="0.2">
      <c r="A90" s="37">
        <v>3820040701</v>
      </c>
      <c r="B90" s="37" t="s">
        <v>223</v>
      </c>
      <c r="C90" s="38">
        <v>38179</v>
      </c>
      <c r="D90" s="39">
        <v>9.5</v>
      </c>
      <c r="F90" s="39">
        <f t="shared" si="4"/>
        <v>2.8956</v>
      </c>
      <c r="G90" s="39">
        <f t="shared" si="3"/>
        <v>44.679398331074999</v>
      </c>
      <c r="I90" s="37">
        <v>1.8</v>
      </c>
      <c r="K90" s="39">
        <f t="shared" si="5"/>
        <v>36.366187182689792</v>
      </c>
      <c r="L90" s="37"/>
      <c r="M90" s="37"/>
      <c r="N90" s="39">
        <v>22</v>
      </c>
    </row>
    <row r="91" spans="1:16" x14ac:dyDescent="0.2">
      <c r="A91" s="37">
        <v>3820040702</v>
      </c>
      <c r="B91" s="37" t="s">
        <v>223</v>
      </c>
      <c r="C91" s="38">
        <v>38188</v>
      </c>
      <c r="D91" s="39">
        <v>8.5</v>
      </c>
      <c r="F91" s="39">
        <f t="shared" si="4"/>
        <v>2.5908000000000002</v>
      </c>
      <c r="G91" s="39">
        <f t="shared" si="3"/>
        <v>46.28215973301333</v>
      </c>
      <c r="N91" s="39">
        <v>24.5</v>
      </c>
    </row>
    <row r="92" spans="1:16" x14ac:dyDescent="0.2">
      <c r="A92" s="37">
        <v>3820040703</v>
      </c>
      <c r="B92" s="37" t="s">
        <v>223</v>
      </c>
      <c r="C92" s="38">
        <v>38194</v>
      </c>
      <c r="D92" s="39">
        <v>9.5</v>
      </c>
      <c r="F92" s="39">
        <f t="shared" si="4"/>
        <v>2.8956</v>
      </c>
      <c r="G92" s="39">
        <f t="shared" si="3"/>
        <v>44.679398331074999</v>
      </c>
      <c r="I92" s="37">
        <v>6.4</v>
      </c>
      <c r="K92" s="39">
        <f t="shared" si="5"/>
        <v>48.810283285486797</v>
      </c>
      <c r="L92" s="37"/>
      <c r="M92" s="37"/>
      <c r="N92" s="39">
        <v>24.5</v>
      </c>
    </row>
    <row r="93" spans="1:16" x14ac:dyDescent="0.2">
      <c r="A93" s="37">
        <v>3820040801</v>
      </c>
      <c r="B93" s="37" t="s">
        <v>223</v>
      </c>
      <c r="C93" s="38">
        <v>38201</v>
      </c>
      <c r="D93" s="39">
        <v>9</v>
      </c>
      <c r="F93" s="39">
        <f t="shared" si="4"/>
        <v>2.7432000000000003</v>
      </c>
      <c r="G93" s="39">
        <f t="shared" si="3"/>
        <v>45.458506989579675</v>
      </c>
      <c r="N93" s="39">
        <v>24</v>
      </c>
    </row>
    <row r="94" spans="1:16" x14ac:dyDescent="0.2">
      <c r="A94" s="37">
        <v>3820040802</v>
      </c>
      <c r="B94" s="37" t="s">
        <v>223</v>
      </c>
      <c r="C94" s="38">
        <v>38207</v>
      </c>
      <c r="D94" s="39">
        <v>8.5</v>
      </c>
      <c r="F94" s="39">
        <f t="shared" si="4"/>
        <v>2.5908000000000002</v>
      </c>
      <c r="G94" s="39">
        <f t="shared" si="3"/>
        <v>46.28215973301333</v>
      </c>
      <c r="I94" s="37">
        <v>7.4</v>
      </c>
      <c r="K94" s="39">
        <f t="shared" si="5"/>
        <v>50.234518802061316</v>
      </c>
      <c r="L94" s="37"/>
      <c r="M94" s="37"/>
      <c r="N94" s="39">
        <v>24</v>
      </c>
    </row>
    <row r="95" spans="1:16" x14ac:dyDescent="0.2">
      <c r="A95" s="37">
        <v>3820040803</v>
      </c>
      <c r="B95" s="37" t="s">
        <v>223</v>
      </c>
      <c r="C95" s="38">
        <v>38214</v>
      </c>
      <c r="D95" s="39">
        <v>10</v>
      </c>
      <c r="F95" s="39">
        <f t="shared" si="4"/>
        <v>3.048</v>
      </c>
      <c r="G95" s="39">
        <f t="shared" si="3"/>
        <v>43.940261958950401</v>
      </c>
      <c r="I95" s="37">
        <v>0.42</v>
      </c>
      <c r="K95" s="39">
        <f t="shared" si="5"/>
        <v>22.089819430816668</v>
      </c>
      <c r="L95" s="37"/>
      <c r="M95" s="37"/>
      <c r="N95" s="39">
        <v>21.3</v>
      </c>
    </row>
    <row r="96" spans="1:16" x14ac:dyDescent="0.2">
      <c r="A96" s="37">
        <v>3820040804</v>
      </c>
      <c r="B96" s="37" t="s">
        <v>223</v>
      </c>
      <c r="C96" s="38">
        <v>38226</v>
      </c>
      <c r="D96" s="39">
        <v>8</v>
      </c>
      <c r="F96" s="39">
        <f t="shared" si="4"/>
        <v>2.4384000000000001</v>
      </c>
      <c r="G96" s="39">
        <f t="shared" si="3"/>
        <v>47.155760533388161</v>
      </c>
      <c r="I96" s="37">
        <v>15.5</v>
      </c>
      <c r="K96" s="39">
        <f t="shared" si="5"/>
        <v>57.487640634706224</v>
      </c>
      <c r="L96" s="37"/>
      <c r="M96" s="37"/>
      <c r="N96" s="39">
        <v>22</v>
      </c>
    </row>
    <row r="97" spans="1:18" x14ac:dyDescent="0.2">
      <c r="A97" s="37">
        <v>3820040901</v>
      </c>
      <c r="B97" s="37" t="s">
        <v>223</v>
      </c>
      <c r="C97" s="38">
        <v>38240</v>
      </c>
      <c r="D97" s="39">
        <v>10</v>
      </c>
      <c r="E97" s="39">
        <f>AVERAGE(D87:D96)</f>
        <v>10.45</v>
      </c>
      <c r="F97" s="39">
        <f t="shared" si="4"/>
        <v>3.048</v>
      </c>
      <c r="G97" s="39">
        <f t="shared" si="3"/>
        <v>43.940261958950401</v>
      </c>
      <c r="H97" s="39">
        <f>AVERAGE(G87:G96)</f>
        <v>43.749206326420861</v>
      </c>
      <c r="I97" s="37">
        <v>5.8</v>
      </c>
      <c r="J97" s="39">
        <f>AVERAGE(I87:I96)</f>
        <v>5.9200000000000008</v>
      </c>
      <c r="K97" s="39">
        <f t="shared" si="5"/>
        <v>47.844586171188787</v>
      </c>
      <c r="L97" s="39">
        <f>AVERAGE(K87:K96)</f>
        <v>43.197999503057815</v>
      </c>
      <c r="M97" s="39">
        <f>AVERAGE(L97,H97)</f>
        <v>43.473602914739338</v>
      </c>
      <c r="N97" s="39">
        <v>22.5</v>
      </c>
    </row>
    <row r="98" spans="1:18" x14ac:dyDescent="0.2">
      <c r="A98" s="37">
        <v>3820050601</v>
      </c>
      <c r="B98" s="37" t="s">
        <v>223</v>
      </c>
      <c r="C98" s="38">
        <v>38529</v>
      </c>
      <c r="D98" s="39">
        <v>12</v>
      </c>
      <c r="E98" s="29"/>
      <c r="F98" s="39">
        <f t="shared" si="4"/>
        <v>3.6576000000000004</v>
      </c>
      <c r="G98" s="39">
        <f t="shared" si="3"/>
        <v>41.313008325549511</v>
      </c>
      <c r="H98" s="29"/>
      <c r="I98" s="30">
        <v>3.5</v>
      </c>
      <c r="J98" s="29"/>
      <c r="K98" s="39">
        <f t="shared" si="5"/>
        <v>42.889604720939559</v>
      </c>
      <c r="N98" s="39">
        <v>25</v>
      </c>
    </row>
    <row r="99" spans="1:18" x14ac:dyDescent="0.2">
      <c r="A99" s="37">
        <v>3820050701</v>
      </c>
      <c r="B99" s="37" t="s">
        <v>223</v>
      </c>
      <c r="C99" s="38">
        <v>38538</v>
      </c>
      <c r="D99" s="39">
        <v>12.5</v>
      </c>
      <c r="E99" s="29"/>
      <c r="F99" s="39">
        <f t="shared" si="4"/>
        <v>3.81</v>
      </c>
      <c r="G99" s="39">
        <f t="shared" si="3"/>
        <v>40.724763384512634</v>
      </c>
      <c r="H99" s="29"/>
      <c r="I99" s="30"/>
      <c r="J99" s="29"/>
      <c r="N99" s="39">
        <v>23.5</v>
      </c>
    </row>
    <row r="100" spans="1:18" x14ac:dyDescent="0.2">
      <c r="A100" s="37">
        <v>3820050702</v>
      </c>
      <c r="B100" s="37" t="s">
        <v>223</v>
      </c>
      <c r="C100" s="38">
        <v>38543</v>
      </c>
      <c r="D100" s="39">
        <v>12</v>
      </c>
      <c r="E100" s="29"/>
      <c r="F100" s="39">
        <f t="shared" si="4"/>
        <v>3.6576000000000004</v>
      </c>
      <c r="G100" s="39">
        <f t="shared" si="3"/>
        <v>41.313008325549511</v>
      </c>
      <c r="H100" s="29"/>
      <c r="I100" s="30">
        <v>0.73</v>
      </c>
      <c r="J100" s="29"/>
      <c r="K100" s="39">
        <f t="shared" si="5"/>
        <v>27.512687593122543</v>
      </c>
      <c r="N100" s="39">
        <v>25.5</v>
      </c>
    </row>
    <row r="101" spans="1:18" x14ac:dyDescent="0.2">
      <c r="A101" s="37">
        <v>3820050703</v>
      </c>
      <c r="B101" s="37" t="s">
        <v>223</v>
      </c>
      <c r="C101" s="38">
        <v>38549</v>
      </c>
      <c r="D101" s="39">
        <v>10.5</v>
      </c>
      <c r="E101" s="29"/>
      <c r="F101" s="39">
        <f t="shared" si="4"/>
        <v>3.2004000000000001</v>
      </c>
      <c r="G101" s="39">
        <f t="shared" si="3"/>
        <v>43.237195693268887</v>
      </c>
      <c r="H101" s="29"/>
      <c r="I101" s="30">
        <v>5.67</v>
      </c>
      <c r="J101" s="29"/>
      <c r="K101" s="39">
        <f t="shared" si="5"/>
        <v>47.622205245026073</v>
      </c>
      <c r="N101" s="39">
        <v>26.5</v>
      </c>
    </row>
    <row r="102" spans="1:18" x14ac:dyDescent="0.2">
      <c r="A102" s="37">
        <v>3820050704</v>
      </c>
      <c r="B102" s="37" t="s">
        <v>223</v>
      </c>
      <c r="C102" s="38">
        <v>38555</v>
      </c>
      <c r="D102" s="39">
        <v>10.5</v>
      </c>
      <c r="F102" s="39">
        <f t="shared" si="4"/>
        <v>3.2004000000000001</v>
      </c>
      <c r="G102" s="39">
        <f t="shared" si="3"/>
        <v>43.237195693268887</v>
      </c>
      <c r="N102" s="39">
        <v>25.5</v>
      </c>
    </row>
    <row r="103" spans="1:18" x14ac:dyDescent="0.2">
      <c r="A103" s="37">
        <v>3820050801</v>
      </c>
      <c r="B103" s="37" t="s">
        <v>223</v>
      </c>
      <c r="C103" s="38">
        <v>38565</v>
      </c>
      <c r="D103" s="39">
        <v>10.5</v>
      </c>
      <c r="E103" s="29"/>
      <c r="F103" s="39">
        <f t="shared" si="4"/>
        <v>3.2004000000000001</v>
      </c>
      <c r="G103" s="39">
        <f t="shared" si="3"/>
        <v>43.237195693268887</v>
      </c>
      <c r="H103" s="29"/>
      <c r="I103" s="30">
        <v>4.9000000000000004</v>
      </c>
      <c r="J103" s="29"/>
      <c r="K103" s="39">
        <f t="shared" si="5"/>
        <v>46.190397362193664</v>
      </c>
      <c r="N103" s="39">
        <v>26</v>
      </c>
    </row>
    <row r="104" spans="1:18" x14ac:dyDescent="0.2">
      <c r="A104" s="37">
        <v>3820050802</v>
      </c>
      <c r="B104" s="37" t="s">
        <v>223</v>
      </c>
      <c r="C104" s="38">
        <v>38571</v>
      </c>
      <c r="D104" s="39">
        <v>10</v>
      </c>
      <c r="E104" s="29"/>
      <c r="F104" s="39">
        <f t="shared" si="4"/>
        <v>3.048</v>
      </c>
      <c r="G104" s="39">
        <f t="shared" si="3"/>
        <v>43.940261958950401</v>
      </c>
      <c r="H104" s="29"/>
      <c r="I104" s="30"/>
      <c r="J104" s="29"/>
      <c r="N104" s="39">
        <v>26</v>
      </c>
    </row>
    <row r="105" spans="1:18" x14ac:dyDescent="0.2">
      <c r="A105" s="37">
        <v>3820050803</v>
      </c>
      <c r="B105" s="37" t="s">
        <v>223</v>
      </c>
      <c r="C105" s="38">
        <v>38578</v>
      </c>
      <c r="D105" s="39">
        <v>10</v>
      </c>
      <c r="E105" s="29"/>
      <c r="F105" s="39">
        <f t="shared" si="4"/>
        <v>3.048</v>
      </c>
      <c r="G105" s="39">
        <f t="shared" si="3"/>
        <v>43.940261958950401</v>
      </c>
      <c r="H105" s="29"/>
      <c r="I105" s="30">
        <v>3.8</v>
      </c>
      <c r="J105" s="29"/>
      <c r="K105" s="39">
        <f t="shared" si="5"/>
        <v>43.696360464644258</v>
      </c>
      <c r="N105" s="39">
        <v>23.5</v>
      </c>
    </row>
    <row r="106" spans="1:18" x14ac:dyDescent="0.2">
      <c r="A106" s="37">
        <v>3820050804</v>
      </c>
      <c r="B106" s="37" t="s">
        <v>223</v>
      </c>
      <c r="C106" s="38">
        <v>38587</v>
      </c>
      <c r="D106" s="39">
        <v>10</v>
      </c>
      <c r="E106" s="29"/>
      <c r="F106" s="39">
        <f t="shared" si="4"/>
        <v>3.048</v>
      </c>
      <c r="G106" s="39">
        <f t="shared" si="3"/>
        <v>43.940261958950401</v>
      </c>
      <c r="H106" s="29"/>
      <c r="I106" s="30"/>
      <c r="J106" s="29"/>
      <c r="N106" s="39">
        <v>23</v>
      </c>
    </row>
    <row r="107" spans="1:18" x14ac:dyDescent="0.2">
      <c r="A107" s="37">
        <v>3820050805</v>
      </c>
      <c r="B107" s="37" t="s">
        <v>223</v>
      </c>
      <c r="C107" s="38">
        <v>38595</v>
      </c>
      <c r="D107" s="39">
        <v>9.5</v>
      </c>
      <c r="F107" s="39">
        <f t="shared" si="4"/>
        <v>2.8956</v>
      </c>
      <c r="G107" s="39">
        <f t="shared" si="3"/>
        <v>44.679398331074999</v>
      </c>
      <c r="I107" s="30">
        <v>6.87</v>
      </c>
      <c r="J107" s="39">
        <f>AVERAGE(I98:I107)</f>
        <v>4.2450000000000001</v>
      </c>
      <c r="K107" s="39">
        <f t="shared" si="5"/>
        <v>49.50547988215807</v>
      </c>
      <c r="L107" s="39">
        <f>AVERAGE(K98:K107)</f>
        <v>42.902789211347361</v>
      </c>
      <c r="M107" s="39">
        <f>AVERAGE(L107,H107)</f>
        <v>42.902789211347361</v>
      </c>
      <c r="N107" s="39">
        <v>21.5</v>
      </c>
    </row>
    <row r="108" spans="1:18" x14ac:dyDescent="0.2">
      <c r="A108" s="37">
        <v>3820060601</v>
      </c>
      <c r="B108" s="37" t="s">
        <v>223</v>
      </c>
      <c r="C108" s="38">
        <v>38882</v>
      </c>
      <c r="D108" s="39">
        <v>12</v>
      </c>
      <c r="F108" s="39">
        <f t="shared" si="4"/>
        <v>3.6576000000000004</v>
      </c>
      <c r="G108" s="39">
        <f t="shared" si="3"/>
        <v>41.313008325549511</v>
      </c>
      <c r="I108" s="37">
        <v>2.9</v>
      </c>
      <c r="K108" s="39">
        <f t="shared" si="5"/>
        <v>41.04481232989572</v>
      </c>
      <c r="N108" s="39">
        <v>21</v>
      </c>
      <c r="O108" s="39">
        <v>23.333333333333336</v>
      </c>
      <c r="P108" s="37" t="s">
        <v>442</v>
      </c>
      <c r="Q108" s="37">
        <v>74</v>
      </c>
      <c r="R108" s="37">
        <f t="shared" ref="R108:R142" si="6">(Q108-32)*(5/9)</f>
        <v>23.333333333333336</v>
      </c>
    </row>
    <row r="109" spans="1:18" x14ac:dyDescent="0.2">
      <c r="A109" s="37">
        <v>3820060602</v>
      </c>
      <c r="B109" s="37" t="s">
        <v>223</v>
      </c>
      <c r="C109" s="38">
        <v>38890</v>
      </c>
      <c r="D109" s="39">
        <v>12</v>
      </c>
      <c r="F109" s="39">
        <f t="shared" si="4"/>
        <v>3.6576000000000004</v>
      </c>
      <c r="G109" s="39">
        <f t="shared" si="3"/>
        <v>41.313008325549511</v>
      </c>
      <c r="N109" s="39">
        <v>22</v>
      </c>
      <c r="O109" s="39">
        <v>22.222222222222221</v>
      </c>
      <c r="P109" s="37" t="s">
        <v>447</v>
      </c>
      <c r="Q109" s="37">
        <v>72</v>
      </c>
      <c r="R109" s="37">
        <f t="shared" si="6"/>
        <v>22.222222222222221</v>
      </c>
    </row>
    <row r="110" spans="1:18" x14ac:dyDescent="0.2">
      <c r="A110" s="37">
        <v>3820060603</v>
      </c>
      <c r="B110" s="37" t="s">
        <v>223</v>
      </c>
      <c r="C110" s="38">
        <v>38898</v>
      </c>
      <c r="D110" s="39">
        <v>10</v>
      </c>
      <c r="F110" s="39">
        <f t="shared" si="4"/>
        <v>3.048</v>
      </c>
      <c r="G110" s="39">
        <f t="shared" si="3"/>
        <v>43.940261958950401</v>
      </c>
      <c r="I110" s="37">
        <v>3.93</v>
      </c>
      <c r="K110" s="39">
        <f t="shared" si="5"/>
        <v>44.026352767894281</v>
      </c>
      <c r="N110" s="39">
        <v>23</v>
      </c>
      <c r="O110" s="39">
        <v>27.777777777777779</v>
      </c>
      <c r="P110" s="37" t="s">
        <v>534</v>
      </c>
      <c r="Q110" s="37">
        <v>82</v>
      </c>
      <c r="R110" s="37">
        <f t="shared" si="6"/>
        <v>27.777777777777779</v>
      </c>
    </row>
    <row r="111" spans="1:18" x14ac:dyDescent="0.2">
      <c r="A111" s="37">
        <v>3820060701</v>
      </c>
      <c r="B111" s="37" t="s">
        <v>223</v>
      </c>
      <c r="C111" s="38">
        <v>38903</v>
      </c>
      <c r="D111" s="39">
        <v>9</v>
      </c>
      <c r="F111" s="39">
        <f t="shared" si="4"/>
        <v>2.7432000000000003</v>
      </c>
      <c r="G111" s="39">
        <f t="shared" si="3"/>
        <v>45.458506989579675</v>
      </c>
      <c r="N111" s="39">
        <v>23</v>
      </c>
      <c r="O111" s="39">
        <v>26.666666666666668</v>
      </c>
      <c r="P111" s="37" t="s">
        <v>535</v>
      </c>
      <c r="Q111" s="37">
        <v>80</v>
      </c>
      <c r="R111" s="37">
        <f t="shared" si="6"/>
        <v>26.666666666666668</v>
      </c>
    </row>
    <row r="112" spans="1:18" x14ac:dyDescent="0.2">
      <c r="A112" s="37">
        <v>3820060702</v>
      </c>
      <c r="B112" s="37" t="s">
        <v>223</v>
      </c>
      <c r="C112" s="38">
        <v>38910</v>
      </c>
      <c r="D112" s="39">
        <v>8.5</v>
      </c>
      <c r="F112" s="39">
        <f t="shared" si="4"/>
        <v>2.5908000000000002</v>
      </c>
      <c r="G112" s="39">
        <f t="shared" si="3"/>
        <v>46.28215973301333</v>
      </c>
      <c r="I112" s="37">
        <v>4.9000000000000004</v>
      </c>
      <c r="K112" s="39">
        <f t="shared" si="5"/>
        <v>46.190397362193664</v>
      </c>
      <c r="N112" s="39">
        <v>24</v>
      </c>
      <c r="O112" s="39">
        <v>26.666666666666668</v>
      </c>
      <c r="P112" s="37" t="s">
        <v>536</v>
      </c>
      <c r="Q112" s="37">
        <v>80</v>
      </c>
      <c r="R112" s="37">
        <f t="shared" si="6"/>
        <v>26.666666666666668</v>
      </c>
    </row>
    <row r="113" spans="1:18" x14ac:dyDescent="0.2">
      <c r="A113" s="37">
        <v>3820060703</v>
      </c>
      <c r="B113" s="37" t="s">
        <v>223</v>
      </c>
      <c r="C113" s="38">
        <v>38917</v>
      </c>
      <c r="D113" s="39">
        <v>8</v>
      </c>
      <c r="F113" s="39">
        <f t="shared" si="4"/>
        <v>2.4384000000000001</v>
      </c>
      <c r="G113" s="39">
        <f t="shared" si="3"/>
        <v>47.155760533388161</v>
      </c>
      <c r="N113" s="39">
        <v>24.5</v>
      </c>
      <c r="O113" s="39">
        <v>27.222222222222225</v>
      </c>
      <c r="P113" s="37" t="s">
        <v>534</v>
      </c>
      <c r="Q113" s="37">
        <v>81</v>
      </c>
      <c r="R113" s="37">
        <f t="shared" si="6"/>
        <v>27.222222222222225</v>
      </c>
    </row>
    <row r="114" spans="1:18" x14ac:dyDescent="0.2">
      <c r="A114" s="37">
        <v>3820060704</v>
      </c>
      <c r="B114" s="37" t="s">
        <v>223</v>
      </c>
      <c r="C114" s="38">
        <v>38925</v>
      </c>
      <c r="D114" s="39">
        <v>8.5</v>
      </c>
      <c r="F114" s="39">
        <f t="shared" si="4"/>
        <v>2.5908000000000002</v>
      </c>
      <c r="G114" s="39">
        <f t="shared" si="3"/>
        <v>46.28215973301333</v>
      </c>
      <c r="I114" s="37">
        <v>5.85</v>
      </c>
      <c r="K114" s="39">
        <f t="shared" si="5"/>
        <v>47.928792696801338</v>
      </c>
      <c r="N114" s="39">
        <v>25</v>
      </c>
      <c r="O114" s="39">
        <v>28.888888888888889</v>
      </c>
      <c r="P114" s="37" t="s">
        <v>536</v>
      </c>
      <c r="Q114" s="37">
        <v>84</v>
      </c>
      <c r="R114" s="37">
        <f t="shared" si="6"/>
        <v>28.888888888888889</v>
      </c>
    </row>
    <row r="115" spans="1:18" x14ac:dyDescent="0.2">
      <c r="A115" s="37">
        <v>3820060801</v>
      </c>
      <c r="B115" s="37" t="s">
        <v>223</v>
      </c>
      <c r="C115" s="38">
        <v>38932</v>
      </c>
      <c r="D115" s="39">
        <v>9</v>
      </c>
      <c r="F115" s="39">
        <f t="shared" si="4"/>
        <v>2.7432000000000003</v>
      </c>
      <c r="G115" s="39">
        <f t="shared" si="3"/>
        <v>45.458506989579675</v>
      </c>
      <c r="N115" s="39">
        <v>25</v>
      </c>
      <c r="O115" s="39">
        <v>23.888888888888889</v>
      </c>
      <c r="P115" s="37" t="s">
        <v>536</v>
      </c>
      <c r="Q115" s="37">
        <v>75</v>
      </c>
      <c r="R115" s="37">
        <f t="shared" si="6"/>
        <v>23.888888888888889</v>
      </c>
    </row>
    <row r="116" spans="1:18" x14ac:dyDescent="0.2">
      <c r="A116" s="37">
        <v>3820060802</v>
      </c>
      <c r="B116" s="37" t="s">
        <v>223</v>
      </c>
      <c r="C116" s="38">
        <v>38945</v>
      </c>
      <c r="D116" s="39">
        <v>8</v>
      </c>
      <c r="F116" s="39">
        <f t="shared" si="4"/>
        <v>2.4384000000000001</v>
      </c>
      <c r="G116" s="39">
        <f t="shared" si="3"/>
        <v>47.155760533388161</v>
      </c>
      <c r="I116" s="37">
        <v>5.27</v>
      </c>
      <c r="K116" s="39">
        <f t="shared" si="5"/>
        <v>46.904517856647587</v>
      </c>
      <c r="N116" s="39">
        <v>24</v>
      </c>
      <c r="O116" s="39">
        <v>23.333333333333336</v>
      </c>
      <c r="P116" s="37" t="s">
        <v>536</v>
      </c>
      <c r="Q116" s="37">
        <v>74</v>
      </c>
      <c r="R116" s="37">
        <f t="shared" si="6"/>
        <v>23.333333333333336</v>
      </c>
    </row>
    <row r="117" spans="1:18" x14ac:dyDescent="0.2">
      <c r="A117" s="37">
        <v>3820060803</v>
      </c>
      <c r="B117" s="37" t="s">
        <v>223</v>
      </c>
      <c r="C117" s="38">
        <v>38951</v>
      </c>
      <c r="D117" s="39">
        <v>7.5</v>
      </c>
      <c r="F117" s="39">
        <f t="shared" si="4"/>
        <v>2.286</v>
      </c>
      <c r="G117" s="39">
        <f t="shared" si="3"/>
        <v>48.085760622980558</v>
      </c>
      <c r="N117" s="39">
        <v>22.5</v>
      </c>
      <c r="O117" s="39">
        <v>22.222222222222221</v>
      </c>
      <c r="P117" s="37" t="s">
        <v>534</v>
      </c>
      <c r="Q117" s="37">
        <v>72</v>
      </c>
      <c r="R117" s="37">
        <f t="shared" si="6"/>
        <v>22.222222222222221</v>
      </c>
    </row>
    <row r="118" spans="1:18" x14ac:dyDescent="0.2">
      <c r="A118" s="37">
        <v>3820060804</v>
      </c>
      <c r="B118" s="37" t="s">
        <v>223</v>
      </c>
      <c r="C118" s="38">
        <v>38960</v>
      </c>
      <c r="D118" s="39">
        <v>9</v>
      </c>
      <c r="E118" s="39">
        <f>AVERAGE(D108:D118)</f>
        <v>9.2272727272727266</v>
      </c>
      <c r="F118" s="39">
        <f t="shared" si="4"/>
        <v>2.7432000000000003</v>
      </c>
      <c r="G118" s="39">
        <f t="shared" si="3"/>
        <v>45.458506989579675</v>
      </c>
      <c r="H118" s="39">
        <f>AVERAGE(G108:G118)</f>
        <v>45.263945521324729</v>
      </c>
      <c r="I118" s="37">
        <v>8.1199999999999992</v>
      </c>
      <c r="J118" s="39">
        <f>AVERAGE(I108:I118)</f>
        <v>5.1616666666666662</v>
      </c>
      <c r="K118" s="39">
        <f t="shared" si="5"/>
        <v>51.145378812442885</v>
      </c>
      <c r="L118" s="39">
        <f>AVERAGE(K108:K118)</f>
        <v>46.20670863764591</v>
      </c>
      <c r="M118" s="39">
        <f>AVERAGE(L118,H118)</f>
        <v>45.735327079485316</v>
      </c>
      <c r="N118" s="39">
        <v>21.5</v>
      </c>
      <c r="O118" s="39">
        <v>21.111111111111111</v>
      </c>
      <c r="P118" s="37" t="s">
        <v>534</v>
      </c>
      <c r="Q118" s="37">
        <v>70</v>
      </c>
      <c r="R118" s="37">
        <f t="shared" si="6"/>
        <v>21.111111111111111</v>
      </c>
    </row>
    <row r="119" spans="1:18" x14ac:dyDescent="0.2">
      <c r="A119" s="37">
        <v>3820070601</v>
      </c>
      <c r="B119" s="37" t="s">
        <v>223</v>
      </c>
      <c r="C119" s="38">
        <v>39257</v>
      </c>
      <c r="D119" s="39">
        <v>11.5</v>
      </c>
      <c r="F119" s="39">
        <f t="shared" si="4"/>
        <v>3.5052000000000003</v>
      </c>
      <c r="G119" s="39">
        <f t="shared" si="3"/>
        <v>41.926292369324358</v>
      </c>
      <c r="I119" s="39">
        <v>4.25</v>
      </c>
      <c r="K119" s="39">
        <f t="shared" si="5"/>
        <v>44.79427522260535</v>
      </c>
      <c r="N119" s="39">
        <v>24</v>
      </c>
      <c r="O119" s="39">
        <v>26.666666666666668</v>
      </c>
      <c r="P119" s="37" t="s">
        <v>636</v>
      </c>
      <c r="Q119" s="37">
        <v>80</v>
      </c>
      <c r="R119" s="37">
        <f t="shared" si="6"/>
        <v>26.666666666666668</v>
      </c>
    </row>
    <row r="120" spans="1:18" x14ac:dyDescent="0.2">
      <c r="A120" s="37">
        <v>3820070701</v>
      </c>
      <c r="B120" s="37" t="s">
        <v>223</v>
      </c>
      <c r="C120" s="38">
        <v>39264</v>
      </c>
      <c r="D120" s="39">
        <v>12</v>
      </c>
      <c r="F120" s="39">
        <f t="shared" si="4"/>
        <v>3.6576000000000004</v>
      </c>
      <c r="G120" s="39">
        <f t="shared" si="3"/>
        <v>41.313008325549511</v>
      </c>
      <c r="N120" s="39">
        <v>23</v>
      </c>
      <c r="O120" s="39">
        <v>20</v>
      </c>
      <c r="P120" s="37" t="s">
        <v>637</v>
      </c>
      <c r="Q120" s="37">
        <v>68</v>
      </c>
      <c r="R120" s="37">
        <f t="shared" si="6"/>
        <v>20</v>
      </c>
    </row>
    <row r="121" spans="1:18" x14ac:dyDescent="0.2">
      <c r="A121" s="37">
        <v>3820070702</v>
      </c>
      <c r="B121" s="37" t="s">
        <v>223</v>
      </c>
      <c r="C121" s="38">
        <v>39272</v>
      </c>
      <c r="D121" s="39">
        <v>9</v>
      </c>
      <c r="F121" s="39">
        <f t="shared" si="4"/>
        <v>2.7432000000000003</v>
      </c>
      <c r="G121" s="39">
        <f t="shared" si="3"/>
        <v>45.458506989579675</v>
      </c>
      <c r="I121" s="39">
        <v>6.54</v>
      </c>
      <c r="K121" s="39">
        <f t="shared" si="5"/>
        <v>49.022563593251945</v>
      </c>
      <c r="N121" s="39">
        <v>24</v>
      </c>
      <c r="O121" s="39">
        <v>27.777777777777779</v>
      </c>
      <c r="P121" s="37" t="s">
        <v>638</v>
      </c>
      <c r="Q121" s="37">
        <v>82</v>
      </c>
      <c r="R121" s="37">
        <f t="shared" si="6"/>
        <v>27.777777777777779</v>
      </c>
    </row>
    <row r="122" spans="1:18" x14ac:dyDescent="0.2">
      <c r="A122" s="37">
        <v>3820070703</v>
      </c>
      <c r="B122" s="37" t="s">
        <v>223</v>
      </c>
      <c r="C122" s="38">
        <v>39278</v>
      </c>
      <c r="D122" s="39">
        <v>10</v>
      </c>
      <c r="F122" s="39">
        <f t="shared" si="4"/>
        <v>3.048</v>
      </c>
      <c r="G122" s="39">
        <f t="shared" si="3"/>
        <v>43.940261958950401</v>
      </c>
      <c r="N122" s="39">
        <v>22.5</v>
      </c>
      <c r="O122" s="39">
        <v>21.111111111111111</v>
      </c>
      <c r="P122" s="37" t="s">
        <v>637</v>
      </c>
      <c r="Q122" s="37">
        <v>70</v>
      </c>
      <c r="R122" s="37">
        <f t="shared" si="6"/>
        <v>21.111111111111111</v>
      </c>
    </row>
    <row r="123" spans="1:18" x14ac:dyDescent="0.2">
      <c r="A123" s="37">
        <v>3820070704</v>
      </c>
      <c r="B123" s="37" t="s">
        <v>223</v>
      </c>
      <c r="C123" s="38">
        <v>39287</v>
      </c>
      <c r="D123" s="39">
        <v>8</v>
      </c>
      <c r="F123" s="39">
        <f t="shared" si="4"/>
        <v>2.4384000000000001</v>
      </c>
      <c r="G123" s="39">
        <f t="shared" si="3"/>
        <v>47.155760533388161</v>
      </c>
      <c r="I123" s="39">
        <v>4.84</v>
      </c>
      <c r="K123" s="39">
        <f t="shared" si="5"/>
        <v>46.069533410346985</v>
      </c>
      <c r="N123" s="39">
        <v>24</v>
      </c>
      <c r="O123" s="39">
        <v>26.666666666666668</v>
      </c>
      <c r="P123" s="37" t="s">
        <v>536</v>
      </c>
      <c r="Q123" s="37">
        <v>80</v>
      </c>
      <c r="R123" s="37">
        <f t="shared" si="6"/>
        <v>26.666666666666668</v>
      </c>
    </row>
    <row r="124" spans="1:18" x14ac:dyDescent="0.2">
      <c r="A124" s="37">
        <v>3820070705</v>
      </c>
      <c r="B124" s="37" t="s">
        <v>223</v>
      </c>
      <c r="C124" s="38">
        <v>39293</v>
      </c>
      <c r="D124" s="39">
        <v>7</v>
      </c>
      <c r="F124" s="39">
        <f t="shared" si="4"/>
        <v>2.1335999999999999</v>
      </c>
      <c r="G124" s="39">
        <f t="shared" si="3"/>
        <v>49.079947901107531</v>
      </c>
      <c r="N124" s="39">
        <v>25</v>
      </c>
      <c r="O124" s="39">
        <v>32.222222222222221</v>
      </c>
      <c r="P124" s="37" t="s">
        <v>442</v>
      </c>
      <c r="Q124" s="37">
        <v>90</v>
      </c>
      <c r="R124" s="37">
        <f t="shared" si="6"/>
        <v>32.222222222222221</v>
      </c>
    </row>
    <row r="125" spans="1:18" x14ac:dyDescent="0.2">
      <c r="A125" s="37">
        <v>3820070801</v>
      </c>
      <c r="B125" s="37" t="s">
        <v>223</v>
      </c>
      <c r="C125" s="38">
        <v>39300</v>
      </c>
      <c r="D125" s="39">
        <v>6</v>
      </c>
      <c r="F125" s="39">
        <f t="shared" si="4"/>
        <v>1.8288000000000002</v>
      </c>
      <c r="G125" s="39">
        <f t="shared" si="3"/>
        <v>51.301259197418318</v>
      </c>
      <c r="I125" s="39">
        <v>4.82</v>
      </c>
      <c r="K125" s="39">
        <f t="shared" si="5"/>
        <v>46.028912234293216</v>
      </c>
      <c r="N125" s="39">
        <v>25</v>
      </c>
      <c r="O125" s="39">
        <v>29.444444444444446</v>
      </c>
      <c r="P125" s="37" t="s">
        <v>536</v>
      </c>
      <c r="Q125" s="37">
        <v>85</v>
      </c>
      <c r="R125" s="37">
        <f t="shared" si="6"/>
        <v>29.444444444444446</v>
      </c>
    </row>
    <row r="126" spans="1:18" x14ac:dyDescent="0.2">
      <c r="A126" s="37">
        <v>3820070802</v>
      </c>
      <c r="B126" s="37" t="s">
        <v>223</v>
      </c>
      <c r="C126" s="38">
        <v>39308</v>
      </c>
      <c r="D126" s="39">
        <v>10.5</v>
      </c>
      <c r="F126" s="39">
        <f t="shared" si="4"/>
        <v>3.2004000000000001</v>
      </c>
      <c r="G126" s="39">
        <f t="shared" si="3"/>
        <v>43.237195693268887</v>
      </c>
      <c r="N126" s="39">
        <v>23.5</v>
      </c>
      <c r="O126" s="39">
        <v>23.888888888888889</v>
      </c>
      <c r="P126" s="37" t="s">
        <v>639</v>
      </c>
      <c r="Q126" s="37">
        <v>75</v>
      </c>
      <c r="R126" s="37">
        <f t="shared" si="6"/>
        <v>23.888888888888889</v>
      </c>
    </row>
    <row r="127" spans="1:18" x14ac:dyDescent="0.2">
      <c r="A127" s="37">
        <v>3820070803</v>
      </c>
      <c r="B127" s="37" t="s">
        <v>223</v>
      </c>
      <c r="C127" s="38">
        <v>39315</v>
      </c>
      <c r="D127" s="39">
        <v>10</v>
      </c>
      <c r="F127" s="39">
        <f t="shared" si="4"/>
        <v>3.048</v>
      </c>
      <c r="G127" s="39">
        <f t="shared" si="3"/>
        <v>43.940261958950401</v>
      </c>
      <c r="I127" s="39">
        <v>5.47</v>
      </c>
      <c r="K127" s="39">
        <f t="shared" si="5"/>
        <v>47.269923227216459</v>
      </c>
      <c r="N127" s="39">
        <v>22</v>
      </c>
      <c r="O127" s="39">
        <v>22.222222222222221</v>
      </c>
      <c r="P127" s="37" t="s">
        <v>640</v>
      </c>
      <c r="Q127" s="37">
        <v>72</v>
      </c>
      <c r="R127" s="37">
        <f t="shared" si="6"/>
        <v>22.222222222222221</v>
      </c>
    </row>
    <row r="128" spans="1:18" x14ac:dyDescent="0.2">
      <c r="A128" s="37">
        <v>3820070804</v>
      </c>
      <c r="B128" s="37" t="s">
        <v>223</v>
      </c>
      <c r="C128" s="38">
        <v>39322</v>
      </c>
      <c r="D128" s="39">
        <v>11</v>
      </c>
      <c r="F128" s="39">
        <f t="shared" si="4"/>
        <v>3.3528000000000002</v>
      </c>
      <c r="G128" s="39">
        <f t="shared" si="3"/>
        <v>42.566842267970074</v>
      </c>
      <c r="N128" s="39">
        <v>23</v>
      </c>
      <c r="O128" s="39">
        <v>26.666666666666668</v>
      </c>
      <c r="P128" s="37" t="s">
        <v>641</v>
      </c>
      <c r="Q128" s="37">
        <v>80</v>
      </c>
      <c r="R128" s="37">
        <f t="shared" si="6"/>
        <v>26.666666666666668</v>
      </c>
    </row>
    <row r="129" spans="1:18" x14ac:dyDescent="0.2">
      <c r="A129" s="37">
        <v>3820070901</v>
      </c>
      <c r="B129" s="37" t="s">
        <v>223</v>
      </c>
      <c r="C129" s="38">
        <v>39328</v>
      </c>
      <c r="D129" s="39">
        <v>12</v>
      </c>
      <c r="F129" s="39">
        <f t="shared" si="4"/>
        <v>3.6576000000000004</v>
      </c>
      <c r="G129" s="39">
        <f t="shared" si="3"/>
        <v>41.313008325549511</v>
      </c>
      <c r="I129" s="39">
        <v>6.04</v>
      </c>
      <c r="K129" s="39">
        <f t="shared" si="5"/>
        <v>48.242343357197356</v>
      </c>
      <c r="N129" s="39">
        <v>22</v>
      </c>
      <c r="O129" s="39">
        <v>23.888888888888889</v>
      </c>
      <c r="P129" s="37" t="s">
        <v>642</v>
      </c>
      <c r="Q129" s="37">
        <v>75</v>
      </c>
      <c r="R129" s="37">
        <f t="shared" si="6"/>
        <v>23.888888888888889</v>
      </c>
    </row>
    <row r="130" spans="1:18" x14ac:dyDescent="0.2">
      <c r="A130" s="37">
        <v>3820070902</v>
      </c>
      <c r="B130" s="37" t="s">
        <v>223</v>
      </c>
      <c r="C130" s="38">
        <v>39333</v>
      </c>
      <c r="D130" s="39">
        <v>12</v>
      </c>
      <c r="F130" s="39">
        <f t="shared" si="4"/>
        <v>3.6576000000000004</v>
      </c>
      <c r="G130" s="39">
        <f t="shared" ref="G130:G163" si="7" xml:space="preserve"> 60-(14.41*(LN(F130)))</f>
        <v>41.313008325549511</v>
      </c>
      <c r="J130" s="39">
        <f>AVERAGE(I119:I128)</f>
        <v>5.1839999999999993</v>
      </c>
      <c r="L130" s="39">
        <f>AVERAGE(K119:K128)</f>
        <v>46.637041537542792</v>
      </c>
      <c r="M130" s="39">
        <f>AVERAGE(L130,H130)</f>
        <v>46.637041537542792</v>
      </c>
      <c r="N130" s="39">
        <v>22</v>
      </c>
      <c r="O130" s="39">
        <v>22.222222222222221</v>
      </c>
      <c r="P130" s="37" t="s">
        <v>536</v>
      </c>
      <c r="Q130" s="37">
        <v>72</v>
      </c>
      <c r="R130" s="37">
        <f t="shared" si="6"/>
        <v>22.222222222222221</v>
      </c>
    </row>
    <row r="131" spans="1:18" x14ac:dyDescent="0.2">
      <c r="A131" s="37">
        <v>3820080601</v>
      </c>
      <c r="B131" s="37" t="s">
        <v>223</v>
      </c>
      <c r="C131" s="38">
        <v>39621</v>
      </c>
      <c r="D131" s="39">
        <v>13</v>
      </c>
      <c r="F131" s="39">
        <f t="shared" si="4"/>
        <v>3.9624000000000001</v>
      </c>
      <c r="G131" s="39">
        <f t="shared" si="7"/>
        <v>40.159592907973853</v>
      </c>
      <c r="N131" s="39">
        <v>22</v>
      </c>
      <c r="O131" s="39">
        <v>26.666666666666668</v>
      </c>
      <c r="P131" s="37" t="s">
        <v>390</v>
      </c>
      <c r="Q131" s="37">
        <v>80</v>
      </c>
      <c r="R131" s="37">
        <f t="shared" si="6"/>
        <v>26.666666666666668</v>
      </c>
    </row>
    <row r="132" spans="1:18" x14ac:dyDescent="0.2">
      <c r="A132" s="37">
        <v>3820080701</v>
      </c>
      <c r="B132" s="37" t="s">
        <v>223</v>
      </c>
      <c r="C132" s="38">
        <v>39630</v>
      </c>
      <c r="D132" s="39">
        <v>13</v>
      </c>
      <c r="F132" s="39">
        <f t="shared" si="4"/>
        <v>3.9624000000000001</v>
      </c>
      <c r="G132" s="39">
        <f t="shared" si="7"/>
        <v>40.159592907973853</v>
      </c>
      <c r="I132" s="37">
        <v>4.13</v>
      </c>
      <c r="K132" s="39">
        <f>(9.81*(LN(I132)))+30.6</f>
        <v>44.513301362404555</v>
      </c>
      <c r="N132" s="39">
        <v>22</v>
      </c>
      <c r="O132" s="39">
        <v>26.666666666666668</v>
      </c>
      <c r="P132" s="37" t="s">
        <v>982</v>
      </c>
      <c r="Q132" s="37">
        <v>80</v>
      </c>
      <c r="R132" s="37">
        <f t="shared" si="6"/>
        <v>26.666666666666668</v>
      </c>
    </row>
    <row r="133" spans="1:18" x14ac:dyDescent="0.2">
      <c r="A133" s="37">
        <v>3820080702</v>
      </c>
      <c r="B133" s="37" t="s">
        <v>223</v>
      </c>
      <c r="C133" s="38">
        <v>39638</v>
      </c>
      <c r="D133" s="39">
        <v>10</v>
      </c>
      <c r="F133" s="39">
        <f t="shared" si="4"/>
        <v>3.048</v>
      </c>
      <c r="G133" s="39">
        <f t="shared" si="7"/>
        <v>43.940261958950401</v>
      </c>
      <c r="N133" s="39">
        <v>24</v>
      </c>
      <c r="O133" s="39">
        <v>21.111111111111111</v>
      </c>
      <c r="P133" s="37" t="s">
        <v>983</v>
      </c>
      <c r="Q133" s="37">
        <v>70</v>
      </c>
      <c r="R133" s="37">
        <f t="shared" si="6"/>
        <v>21.111111111111111</v>
      </c>
    </row>
    <row r="134" spans="1:18" x14ac:dyDescent="0.2">
      <c r="A134" s="37">
        <v>3820080703</v>
      </c>
      <c r="B134" s="37" t="s">
        <v>223</v>
      </c>
      <c r="C134" s="38">
        <v>39645</v>
      </c>
      <c r="D134" s="39">
        <v>10</v>
      </c>
      <c r="F134" s="39">
        <f t="shared" si="4"/>
        <v>3.048</v>
      </c>
      <c r="G134" s="39">
        <f t="shared" si="7"/>
        <v>43.940261958950401</v>
      </c>
      <c r="I134" s="37">
        <v>3.47</v>
      </c>
      <c r="K134" s="39">
        <f>(9.81*(LN(I134)))+30.6</f>
        <v>42.805156566735519</v>
      </c>
      <c r="N134" s="39">
        <v>24</v>
      </c>
      <c r="O134" s="39">
        <v>26.666666666666668</v>
      </c>
      <c r="P134" s="37" t="s">
        <v>984</v>
      </c>
      <c r="Q134" s="37">
        <v>80</v>
      </c>
      <c r="R134" s="37">
        <f t="shared" si="6"/>
        <v>26.666666666666668</v>
      </c>
    </row>
    <row r="135" spans="1:18" x14ac:dyDescent="0.2">
      <c r="A135" s="37">
        <v>3820080704</v>
      </c>
      <c r="B135" s="37" t="s">
        <v>223</v>
      </c>
      <c r="C135" s="38">
        <v>39653</v>
      </c>
      <c r="D135" s="39">
        <v>9</v>
      </c>
      <c r="F135" s="39">
        <f t="shared" si="4"/>
        <v>2.7432000000000003</v>
      </c>
      <c r="G135" s="39">
        <f t="shared" si="7"/>
        <v>45.458506989579675</v>
      </c>
      <c r="N135" s="39">
        <v>23</v>
      </c>
      <c r="O135" s="39">
        <v>26.666666666666668</v>
      </c>
      <c r="P135" s="37" t="s">
        <v>985</v>
      </c>
      <c r="Q135" s="37">
        <v>80</v>
      </c>
      <c r="R135" s="37">
        <f t="shared" si="6"/>
        <v>26.666666666666668</v>
      </c>
    </row>
    <row r="136" spans="1:18" x14ac:dyDescent="0.2">
      <c r="A136" s="37">
        <v>3820080801</v>
      </c>
      <c r="B136" s="37" t="s">
        <v>223</v>
      </c>
      <c r="C136" s="38">
        <v>39664</v>
      </c>
      <c r="D136" s="39">
        <v>9</v>
      </c>
      <c r="F136" s="39">
        <f t="shared" si="4"/>
        <v>2.7432000000000003</v>
      </c>
      <c r="G136" s="39">
        <f t="shared" si="7"/>
        <v>45.458506989579675</v>
      </c>
      <c r="I136" s="37">
        <v>2.6</v>
      </c>
      <c r="K136" s="39">
        <f>(9.81*(LN(I136)))+30.6</f>
        <v>39.973567275719148</v>
      </c>
      <c r="N136" s="39">
        <v>25</v>
      </c>
      <c r="O136" s="39">
        <v>26.666666666666668</v>
      </c>
      <c r="P136" s="37" t="s">
        <v>390</v>
      </c>
      <c r="Q136" s="37">
        <v>80</v>
      </c>
      <c r="R136" s="37">
        <f t="shared" si="6"/>
        <v>26.666666666666668</v>
      </c>
    </row>
    <row r="137" spans="1:18" x14ac:dyDescent="0.2">
      <c r="A137" s="37">
        <v>3820080802</v>
      </c>
      <c r="B137" s="37" t="s">
        <v>223</v>
      </c>
      <c r="C137" s="38">
        <v>39672</v>
      </c>
      <c r="D137" s="39">
        <v>8.5</v>
      </c>
      <c r="F137" s="39">
        <f t="shared" si="4"/>
        <v>2.5908000000000002</v>
      </c>
      <c r="G137" s="39">
        <f t="shared" si="7"/>
        <v>46.28215973301333</v>
      </c>
      <c r="N137" s="39">
        <v>23</v>
      </c>
      <c r="O137" s="39">
        <v>22.777777777777779</v>
      </c>
      <c r="P137" s="37" t="s">
        <v>390</v>
      </c>
      <c r="Q137" s="37">
        <v>73</v>
      </c>
      <c r="R137" s="37">
        <f t="shared" si="6"/>
        <v>22.777777777777779</v>
      </c>
    </row>
    <row r="138" spans="1:18" x14ac:dyDescent="0.2">
      <c r="A138" s="37">
        <v>3820080803</v>
      </c>
      <c r="B138" s="37" t="s">
        <v>223</v>
      </c>
      <c r="C138" s="38">
        <v>39684</v>
      </c>
      <c r="D138" s="39">
        <v>9</v>
      </c>
      <c r="F138" s="39">
        <f t="shared" si="4"/>
        <v>2.7432000000000003</v>
      </c>
      <c r="G138" s="39">
        <f t="shared" si="7"/>
        <v>45.458506989579675</v>
      </c>
      <c r="I138" s="37">
        <v>5.32</v>
      </c>
      <c r="K138" s="39">
        <f>(9.81*(LN(I138)))+30.6</f>
        <v>46.997153105898363</v>
      </c>
      <c r="N138" s="39">
        <v>21.5</v>
      </c>
      <c r="O138" s="39">
        <v>21.111111111111111</v>
      </c>
      <c r="P138" s="37" t="s">
        <v>390</v>
      </c>
      <c r="Q138" s="37">
        <v>70</v>
      </c>
      <c r="R138" s="37">
        <f t="shared" si="6"/>
        <v>21.111111111111111</v>
      </c>
    </row>
    <row r="139" spans="1:18" x14ac:dyDescent="0.2">
      <c r="A139" s="37">
        <v>3820080804</v>
      </c>
      <c r="B139" s="37" t="s">
        <v>223</v>
      </c>
      <c r="C139" s="38">
        <v>39690</v>
      </c>
      <c r="D139" s="39">
        <v>9.5</v>
      </c>
      <c r="F139" s="39">
        <f t="shared" si="4"/>
        <v>2.8956</v>
      </c>
      <c r="G139" s="39">
        <f t="shared" si="7"/>
        <v>44.679398331074999</v>
      </c>
      <c r="N139" s="39">
        <v>23</v>
      </c>
      <c r="O139" s="39">
        <v>27.777777777777779</v>
      </c>
      <c r="P139" s="37" t="s">
        <v>451</v>
      </c>
      <c r="Q139" s="37">
        <v>82</v>
      </c>
      <c r="R139" s="37">
        <f t="shared" si="6"/>
        <v>27.777777777777779</v>
      </c>
    </row>
    <row r="140" spans="1:18" x14ac:dyDescent="0.2">
      <c r="A140" s="37">
        <v>3820080901</v>
      </c>
      <c r="B140" s="37" t="s">
        <v>223</v>
      </c>
      <c r="C140" s="38">
        <v>39701</v>
      </c>
      <c r="D140" s="39">
        <v>8.5</v>
      </c>
      <c r="F140" s="39">
        <f t="shared" si="4"/>
        <v>2.5908000000000002</v>
      </c>
      <c r="G140" s="39">
        <f t="shared" si="7"/>
        <v>46.28215973301333</v>
      </c>
      <c r="I140" s="37">
        <v>3.89</v>
      </c>
      <c r="K140" s="39">
        <f>(9.81*(LN(I140)))+30.6</f>
        <v>43.925993836353783</v>
      </c>
      <c r="N140" s="39">
        <v>19</v>
      </c>
      <c r="O140" s="39">
        <v>17.777777777777779</v>
      </c>
      <c r="P140" s="37" t="s">
        <v>390</v>
      </c>
      <c r="Q140" s="37">
        <v>64</v>
      </c>
      <c r="R140" s="37">
        <f t="shared" si="6"/>
        <v>17.777777777777779</v>
      </c>
    </row>
    <row r="141" spans="1:18" x14ac:dyDescent="0.2">
      <c r="A141" s="37">
        <v>3820080902</v>
      </c>
      <c r="B141" s="37" t="s">
        <v>223</v>
      </c>
      <c r="C141" s="38">
        <v>39709</v>
      </c>
      <c r="D141" s="39">
        <v>11</v>
      </c>
      <c r="F141" s="39">
        <f t="shared" si="4"/>
        <v>3.3528000000000002</v>
      </c>
      <c r="G141" s="39">
        <f t="shared" si="7"/>
        <v>42.566842267970074</v>
      </c>
      <c r="N141" s="39">
        <v>17</v>
      </c>
      <c r="O141" s="39">
        <v>12.777777777777779</v>
      </c>
      <c r="P141" s="37" t="s">
        <v>390</v>
      </c>
      <c r="Q141" s="37">
        <v>55</v>
      </c>
      <c r="R141" s="37">
        <f t="shared" si="6"/>
        <v>12.777777777777779</v>
      </c>
    </row>
    <row r="142" spans="1:18" x14ac:dyDescent="0.2">
      <c r="A142" s="37">
        <v>3820080903</v>
      </c>
      <c r="B142" s="37" t="s">
        <v>223</v>
      </c>
      <c r="C142" s="38">
        <v>39714</v>
      </c>
      <c r="D142" s="39">
        <v>10.5</v>
      </c>
      <c r="F142" s="39">
        <f t="shared" si="4"/>
        <v>3.2004000000000001</v>
      </c>
      <c r="G142" s="39">
        <f t="shared" si="7"/>
        <v>43.237195693268887</v>
      </c>
      <c r="I142" s="37">
        <v>6.42</v>
      </c>
      <c r="K142" s="39">
        <f>(9.81*(LN(I142)))+30.6</f>
        <v>48.840891734655344</v>
      </c>
      <c r="N142" s="39">
        <v>18</v>
      </c>
      <c r="O142" s="39">
        <v>22.222222222222221</v>
      </c>
      <c r="P142" s="37" t="s">
        <v>390</v>
      </c>
      <c r="Q142" s="37">
        <v>72</v>
      </c>
      <c r="R142" s="37">
        <f t="shared" si="6"/>
        <v>22.222222222222221</v>
      </c>
    </row>
    <row r="143" spans="1:18" x14ac:dyDescent="0.2">
      <c r="A143" s="37">
        <v>3820090601</v>
      </c>
      <c r="B143" s="37" t="s">
        <v>223</v>
      </c>
      <c r="C143" s="38">
        <v>39983</v>
      </c>
      <c r="D143" s="39">
        <v>9</v>
      </c>
      <c r="F143" s="39">
        <f t="shared" si="4"/>
        <v>2.7432000000000003</v>
      </c>
      <c r="G143" s="39">
        <f t="shared" si="7"/>
        <v>45.458506989579675</v>
      </c>
      <c r="I143" s="37">
        <v>4.9000000000000004</v>
      </c>
      <c r="K143" s="39">
        <f>(9.81*(LN(I143)))+30.6</f>
        <v>46.190397362193664</v>
      </c>
      <c r="M143" s="38"/>
      <c r="N143" s="39">
        <v>22</v>
      </c>
      <c r="O143" s="39">
        <v>23.888888888888889</v>
      </c>
      <c r="P143" s="37" t="s">
        <v>1046</v>
      </c>
      <c r="Q143" s="37">
        <v>75</v>
      </c>
      <c r="R143" s="37">
        <f>(Q143-32)*(5/9)</f>
        <v>23.888888888888889</v>
      </c>
    </row>
    <row r="144" spans="1:18" x14ac:dyDescent="0.2">
      <c r="A144" s="37">
        <v>3820090602</v>
      </c>
      <c r="B144" s="37" t="s">
        <v>223</v>
      </c>
      <c r="C144" s="38">
        <v>39990</v>
      </c>
      <c r="D144" s="39">
        <v>10</v>
      </c>
      <c r="F144" s="39">
        <f t="shared" si="4"/>
        <v>3.048</v>
      </c>
      <c r="G144" s="39">
        <f t="shared" si="7"/>
        <v>43.940261958950401</v>
      </c>
      <c r="M144" s="38"/>
      <c r="N144" s="39">
        <v>24</v>
      </c>
      <c r="O144" s="39">
        <v>21.111111111111111</v>
      </c>
      <c r="P144" s="37" t="s">
        <v>1047</v>
      </c>
      <c r="Q144" s="37">
        <v>70</v>
      </c>
      <c r="R144" s="37">
        <f t="shared" ref="R144:R163" si="8">(Q144-32)*(5/9)</f>
        <v>21.111111111111111</v>
      </c>
    </row>
    <row r="145" spans="1:18" x14ac:dyDescent="0.2">
      <c r="A145" s="37">
        <v>3820090701</v>
      </c>
      <c r="B145" s="37" t="s">
        <v>223</v>
      </c>
      <c r="C145" s="38">
        <v>40004</v>
      </c>
      <c r="D145" s="39">
        <v>10</v>
      </c>
      <c r="F145" s="39">
        <f t="shared" si="4"/>
        <v>3.048</v>
      </c>
      <c r="G145" s="39">
        <f t="shared" si="7"/>
        <v>43.940261958950401</v>
      </c>
      <c r="I145" s="37">
        <v>4</v>
      </c>
      <c r="K145" s="39">
        <f>(9.81*(LN(I145)))+30.6</f>
        <v>44.199547682586129</v>
      </c>
      <c r="M145" s="38"/>
      <c r="N145" s="39">
        <v>22</v>
      </c>
      <c r="O145" s="39">
        <v>23.888888888888889</v>
      </c>
      <c r="P145" s="37" t="s">
        <v>1047</v>
      </c>
      <c r="Q145" s="37">
        <v>75</v>
      </c>
      <c r="R145" s="37">
        <f t="shared" si="8"/>
        <v>23.888888888888889</v>
      </c>
    </row>
    <row r="146" spans="1:18" x14ac:dyDescent="0.2">
      <c r="A146" s="37">
        <v>3820090702</v>
      </c>
      <c r="B146" s="37" t="s">
        <v>223</v>
      </c>
      <c r="C146" s="38">
        <v>40013</v>
      </c>
      <c r="D146" s="39">
        <v>10</v>
      </c>
      <c r="F146" s="39">
        <f t="shared" si="4"/>
        <v>3.048</v>
      </c>
      <c r="G146" s="39">
        <f t="shared" si="7"/>
        <v>43.940261958950401</v>
      </c>
      <c r="M146" s="38"/>
      <c r="N146" s="39">
        <v>20</v>
      </c>
      <c r="O146" s="39">
        <v>18.888888888888889</v>
      </c>
      <c r="P146" s="37" t="s">
        <v>1048</v>
      </c>
      <c r="Q146" s="37">
        <v>66</v>
      </c>
      <c r="R146" s="37">
        <f t="shared" si="8"/>
        <v>18.888888888888889</v>
      </c>
    </row>
    <row r="147" spans="1:18" x14ac:dyDescent="0.2">
      <c r="A147" s="37">
        <v>3820090703</v>
      </c>
      <c r="B147" s="37" t="s">
        <v>223</v>
      </c>
      <c r="C147" s="38">
        <v>40021</v>
      </c>
      <c r="D147" s="39">
        <v>8</v>
      </c>
      <c r="F147" s="39">
        <f t="shared" si="4"/>
        <v>2.4384000000000001</v>
      </c>
      <c r="G147" s="39">
        <f t="shared" si="7"/>
        <v>47.155760533388161</v>
      </c>
      <c r="I147" s="37">
        <v>4.5</v>
      </c>
      <c r="K147" s="39">
        <f>(9.81*(LN(I147)))+30.6</f>
        <v>45.354999262375252</v>
      </c>
      <c r="M147" s="38"/>
      <c r="N147" s="39">
        <v>23</v>
      </c>
      <c r="O147" s="39">
        <v>24.444444444444446</v>
      </c>
      <c r="P147" s="37" t="s">
        <v>1049</v>
      </c>
      <c r="Q147" s="37">
        <v>76</v>
      </c>
      <c r="R147" s="37">
        <f t="shared" si="8"/>
        <v>24.444444444444446</v>
      </c>
    </row>
    <row r="148" spans="1:18" x14ac:dyDescent="0.2">
      <c r="A148" s="37">
        <v>3820090801</v>
      </c>
      <c r="B148" s="37" t="s">
        <v>223</v>
      </c>
      <c r="C148" s="38">
        <v>40026</v>
      </c>
      <c r="D148" s="39">
        <v>8</v>
      </c>
      <c r="F148" s="39">
        <f t="shared" si="4"/>
        <v>2.4384000000000001</v>
      </c>
      <c r="G148" s="39">
        <f t="shared" si="7"/>
        <v>47.155760533388161</v>
      </c>
      <c r="M148" s="38"/>
      <c r="N148" s="39">
        <v>27</v>
      </c>
      <c r="O148" s="39">
        <v>21.111111111111111</v>
      </c>
      <c r="P148" s="37" t="s">
        <v>1050</v>
      </c>
      <c r="Q148" s="37">
        <v>70</v>
      </c>
      <c r="R148" s="37">
        <f t="shared" si="8"/>
        <v>21.111111111111111</v>
      </c>
    </row>
    <row r="149" spans="1:18" x14ac:dyDescent="0.2">
      <c r="A149" s="37">
        <v>3820090802</v>
      </c>
      <c r="B149" s="37" t="s">
        <v>223</v>
      </c>
      <c r="C149" s="38">
        <v>40035</v>
      </c>
      <c r="D149" s="39">
        <v>9</v>
      </c>
      <c r="F149" s="39">
        <f t="shared" si="4"/>
        <v>2.7432000000000003</v>
      </c>
      <c r="G149" s="39">
        <f t="shared" si="7"/>
        <v>45.458506989579675</v>
      </c>
      <c r="I149" s="37">
        <v>5.9</v>
      </c>
      <c r="K149" s="39">
        <f>(9.81*(LN(I149)))+30.6</f>
        <v>48.012282562443524</v>
      </c>
      <c r="N149" s="39">
        <v>23</v>
      </c>
      <c r="O149" s="39">
        <v>25</v>
      </c>
      <c r="P149" s="37" t="s">
        <v>1055</v>
      </c>
      <c r="Q149" s="37">
        <v>77</v>
      </c>
      <c r="R149" s="37">
        <f t="shared" si="8"/>
        <v>25</v>
      </c>
    </row>
    <row r="150" spans="1:18" x14ac:dyDescent="0.2">
      <c r="A150" s="37">
        <v>3820090803</v>
      </c>
      <c r="B150" s="37" t="s">
        <v>223</v>
      </c>
      <c r="C150" s="38">
        <v>40044</v>
      </c>
      <c r="D150" s="39">
        <v>8</v>
      </c>
      <c r="F150" s="39">
        <f t="shared" si="4"/>
        <v>2.4384000000000001</v>
      </c>
      <c r="G150" s="39">
        <f t="shared" si="7"/>
        <v>47.155760533388161</v>
      </c>
      <c r="N150" s="39">
        <v>23.5</v>
      </c>
      <c r="O150" s="39">
        <v>23.888888888888889</v>
      </c>
      <c r="P150" s="37" t="s">
        <v>1051</v>
      </c>
      <c r="Q150" s="37">
        <v>75</v>
      </c>
      <c r="R150" s="37">
        <f t="shared" si="8"/>
        <v>23.888888888888889</v>
      </c>
    </row>
    <row r="151" spans="1:18" x14ac:dyDescent="0.2">
      <c r="A151" s="37">
        <v>3820090804</v>
      </c>
      <c r="B151" s="37" t="s">
        <v>223</v>
      </c>
      <c r="C151" s="38">
        <v>40052</v>
      </c>
      <c r="D151" s="39">
        <v>9</v>
      </c>
      <c r="F151" s="39">
        <f t="shared" si="4"/>
        <v>2.7432000000000003</v>
      </c>
      <c r="G151" s="39">
        <f t="shared" si="7"/>
        <v>45.458506989579675</v>
      </c>
      <c r="I151" s="37">
        <v>5.0999999999999996</v>
      </c>
      <c r="K151" s="39">
        <f>(9.81*(LN(I151)))+30.6</f>
        <v>46.582849694754046</v>
      </c>
      <c r="N151" s="39">
        <v>23</v>
      </c>
      <c r="O151" s="39">
        <v>20</v>
      </c>
      <c r="P151" s="37" t="s">
        <v>1052</v>
      </c>
      <c r="Q151" s="37">
        <v>68</v>
      </c>
      <c r="R151" s="37">
        <f t="shared" si="8"/>
        <v>20</v>
      </c>
    </row>
    <row r="152" spans="1:18" x14ac:dyDescent="0.2">
      <c r="A152" s="37">
        <v>3820090901</v>
      </c>
      <c r="B152" s="37" t="s">
        <v>223</v>
      </c>
      <c r="C152" s="38">
        <v>40058</v>
      </c>
      <c r="D152" s="39">
        <v>10</v>
      </c>
      <c r="F152" s="39">
        <f t="shared" si="4"/>
        <v>3.048</v>
      </c>
      <c r="G152" s="39">
        <f t="shared" si="7"/>
        <v>43.940261958950401</v>
      </c>
      <c r="N152" s="39">
        <v>22</v>
      </c>
      <c r="O152" s="39">
        <v>22.222222222222221</v>
      </c>
      <c r="P152" s="37" t="s">
        <v>1053</v>
      </c>
      <c r="Q152" s="37">
        <v>72</v>
      </c>
      <c r="R152" s="37">
        <f t="shared" si="8"/>
        <v>22.222222222222221</v>
      </c>
    </row>
    <row r="153" spans="1:18" x14ac:dyDescent="0.2">
      <c r="A153" s="37">
        <v>3820090902</v>
      </c>
      <c r="B153" s="37" t="s">
        <v>223</v>
      </c>
      <c r="C153" s="38">
        <v>40069</v>
      </c>
      <c r="D153" s="39">
        <v>11</v>
      </c>
      <c r="E153" s="39">
        <f>AVERAGE(D143:D151)</f>
        <v>9</v>
      </c>
      <c r="F153" s="39">
        <f t="shared" si="4"/>
        <v>3.3528000000000002</v>
      </c>
      <c r="G153" s="39">
        <f t="shared" si="7"/>
        <v>42.566842267970074</v>
      </c>
      <c r="H153" s="39">
        <f>AVERAGE(G143:G151)</f>
        <v>45.518176493972746</v>
      </c>
      <c r="I153" s="37">
        <v>1.8</v>
      </c>
      <c r="J153" s="39">
        <f>AVERAGE(I143:I151)</f>
        <v>4.88</v>
      </c>
      <c r="K153" s="39">
        <f>(9.81*(LN(I153)))+30.6</f>
        <v>36.366187182689792</v>
      </c>
      <c r="L153" s="39">
        <f>AVERAGE(K143:K151)</f>
        <v>46.068015312870521</v>
      </c>
      <c r="M153" s="39">
        <f>AVERAGE(L153,H153)</f>
        <v>45.79309590342163</v>
      </c>
      <c r="N153" s="39">
        <v>22</v>
      </c>
      <c r="O153" s="39">
        <v>23.333333333333336</v>
      </c>
      <c r="P153" s="37" t="s">
        <v>1054</v>
      </c>
      <c r="Q153" s="37">
        <v>74</v>
      </c>
      <c r="R153" s="37">
        <f t="shared" si="8"/>
        <v>23.333333333333336</v>
      </c>
    </row>
    <row r="154" spans="1:18" x14ac:dyDescent="0.2">
      <c r="A154" s="37">
        <v>3820100601</v>
      </c>
      <c r="B154" s="37" t="s">
        <v>223</v>
      </c>
      <c r="C154" s="38">
        <v>40350</v>
      </c>
      <c r="D154" s="39">
        <v>12.5</v>
      </c>
      <c r="F154" s="39">
        <f t="shared" si="4"/>
        <v>3.81</v>
      </c>
      <c r="G154" s="39">
        <f t="shared" si="7"/>
        <v>40.724763384512634</v>
      </c>
      <c r="I154" s="46">
        <v>2.2999999999999998</v>
      </c>
      <c r="K154" s="39">
        <f>(9.81*(LN(I154)))+30.6</f>
        <v>38.770838495993374</v>
      </c>
      <c r="N154" s="39">
        <v>22</v>
      </c>
      <c r="O154" s="39">
        <v>23.89</v>
      </c>
      <c r="P154" s="37" t="s">
        <v>1381</v>
      </c>
      <c r="Q154" s="37">
        <v>75</v>
      </c>
      <c r="R154" s="37">
        <f t="shared" si="8"/>
        <v>23.888888888888889</v>
      </c>
    </row>
    <row r="155" spans="1:18" x14ac:dyDescent="0.2">
      <c r="A155" s="37">
        <v>3820100602</v>
      </c>
      <c r="B155" s="37" t="s">
        <v>223</v>
      </c>
      <c r="C155" s="38">
        <v>40358</v>
      </c>
      <c r="D155" s="39">
        <v>10</v>
      </c>
      <c r="F155" s="39">
        <f t="shared" si="4"/>
        <v>3.048</v>
      </c>
      <c r="G155" s="39">
        <f t="shared" si="7"/>
        <v>43.940261958950401</v>
      </c>
      <c r="N155" s="39">
        <v>20</v>
      </c>
      <c r="O155" s="39">
        <v>18.329999999999998</v>
      </c>
      <c r="P155" s="37" t="s">
        <v>1382</v>
      </c>
      <c r="Q155" s="37">
        <v>65</v>
      </c>
      <c r="R155" s="37">
        <f t="shared" si="8"/>
        <v>18.333333333333336</v>
      </c>
    </row>
    <row r="156" spans="1:18" x14ac:dyDescent="0.2">
      <c r="A156" s="37">
        <v>3820100701</v>
      </c>
      <c r="B156" s="37" t="s">
        <v>223</v>
      </c>
      <c r="C156" s="38">
        <v>40365</v>
      </c>
      <c r="D156" s="39">
        <v>8</v>
      </c>
      <c r="F156" s="39">
        <f t="shared" si="4"/>
        <v>2.4384000000000001</v>
      </c>
      <c r="G156" s="39">
        <f t="shared" si="7"/>
        <v>47.155760533388161</v>
      </c>
      <c r="I156" s="46">
        <v>5.0999999999999996</v>
      </c>
      <c r="K156" s="39">
        <f>(9.81*(LN(I156)))+30.6</f>
        <v>46.582849694754046</v>
      </c>
      <c r="N156" s="39">
        <v>25</v>
      </c>
      <c r="O156" s="39">
        <v>29.44</v>
      </c>
      <c r="P156" s="37" t="s">
        <v>1383</v>
      </c>
      <c r="Q156" s="37">
        <v>85</v>
      </c>
      <c r="R156" s="37">
        <f t="shared" si="8"/>
        <v>29.444444444444446</v>
      </c>
    </row>
    <row r="157" spans="1:18" x14ac:dyDescent="0.2">
      <c r="A157" s="37">
        <v>3820100702</v>
      </c>
      <c r="B157" s="37" t="s">
        <v>223</v>
      </c>
      <c r="C157" s="38">
        <v>40373</v>
      </c>
      <c r="D157" s="39">
        <v>7.5</v>
      </c>
      <c r="F157" s="39">
        <f t="shared" si="4"/>
        <v>2.286</v>
      </c>
      <c r="G157" s="39">
        <f t="shared" si="7"/>
        <v>48.085760622980558</v>
      </c>
      <c r="N157" s="39">
        <v>26</v>
      </c>
      <c r="O157" s="39">
        <v>29.44</v>
      </c>
      <c r="P157" s="37" t="s">
        <v>1384</v>
      </c>
      <c r="Q157" s="37">
        <v>85</v>
      </c>
      <c r="R157" s="37">
        <f t="shared" si="8"/>
        <v>29.444444444444446</v>
      </c>
    </row>
    <row r="158" spans="1:18" x14ac:dyDescent="0.2">
      <c r="A158" s="37">
        <v>3820100703</v>
      </c>
      <c r="B158" s="37" t="s">
        <v>223</v>
      </c>
      <c r="C158" s="38">
        <v>40379</v>
      </c>
      <c r="D158" s="39">
        <v>7.5</v>
      </c>
      <c r="F158" s="39">
        <f t="shared" si="4"/>
        <v>2.286</v>
      </c>
      <c r="G158" s="39">
        <f t="shared" si="7"/>
        <v>48.085760622980558</v>
      </c>
      <c r="I158" s="46">
        <v>3</v>
      </c>
      <c r="K158" s="39">
        <f>(9.81*(LN(I158)))+30.6</f>
        <v>41.377386551834157</v>
      </c>
      <c r="N158" s="39">
        <v>24.5</v>
      </c>
      <c r="O158" s="39">
        <v>23.89</v>
      </c>
      <c r="P158" s="37" t="s">
        <v>1385</v>
      </c>
      <c r="Q158" s="37">
        <v>75</v>
      </c>
      <c r="R158" s="37">
        <f t="shared" si="8"/>
        <v>23.888888888888889</v>
      </c>
    </row>
    <row r="159" spans="1:18" x14ac:dyDescent="0.2">
      <c r="A159" s="37">
        <v>3820100704</v>
      </c>
      <c r="B159" s="37" t="s">
        <v>223</v>
      </c>
      <c r="C159" s="38">
        <v>40387</v>
      </c>
      <c r="D159" s="39">
        <v>8</v>
      </c>
      <c r="F159" s="39">
        <f t="shared" si="4"/>
        <v>2.4384000000000001</v>
      </c>
      <c r="G159" s="39">
        <f t="shared" si="7"/>
        <v>47.155760533388161</v>
      </c>
      <c r="N159" s="39">
        <v>25</v>
      </c>
      <c r="O159" s="39">
        <v>26.67</v>
      </c>
      <c r="P159" s="37" t="s">
        <v>1386</v>
      </c>
      <c r="Q159" s="37">
        <v>80</v>
      </c>
      <c r="R159" s="37">
        <f t="shared" si="8"/>
        <v>26.666666666666668</v>
      </c>
    </row>
    <row r="160" spans="1:18" x14ac:dyDescent="0.2">
      <c r="A160" s="37">
        <v>3820100801</v>
      </c>
      <c r="B160" s="37" t="s">
        <v>223</v>
      </c>
      <c r="C160" s="38">
        <v>40397</v>
      </c>
      <c r="D160" s="39">
        <v>9</v>
      </c>
      <c r="F160" s="39">
        <f t="shared" si="4"/>
        <v>2.7432000000000003</v>
      </c>
      <c r="G160" s="39">
        <f t="shared" si="7"/>
        <v>45.458506989579675</v>
      </c>
      <c r="I160" s="46">
        <v>3.8</v>
      </c>
      <c r="K160" s="39">
        <f>(9.81*(LN(I160)))+30.6</f>
        <v>43.696360464644258</v>
      </c>
      <c r="N160" s="39">
        <v>23</v>
      </c>
      <c r="O160" s="39">
        <v>25.56</v>
      </c>
      <c r="P160" s="37" t="s">
        <v>1387</v>
      </c>
      <c r="Q160" s="37">
        <v>78</v>
      </c>
      <c r="R160" s="37">
        <f t="shared" si="8"/>
        <v>25.555555555555557</v>
      </c>
    </row>
    <row r="161" spans="1:18" x14ac:dyDescent="0.2">
      <c r="A161" s="37">
        <v>3820100802</v>
      </c>
      <c r="B161" s="37" t="s">
        <v>223</v>
      </c>
      <c r="C161" s="38">
        <v>40402</v>
      </c>
      <c r="D161" s="39">
        <v>11</v>
      </c>
      <c r="F161" s="39">
        <f t="shared" si="4"/>
        <v>3.3528000000000002</v>
      </c>
      <c r="G161" s="39">
        <f t="shared" si="7"/>
        <v>42.566842267970074</v>
      </c>
      <c r="N161" s="39">
        <v>26</v>
      </c>
      <c r="O161" s="39">
        <v>26.67</v>
      </c>
      <c r="P161" s="37" t="s">
        <v>1388</v>
      </c>
      <c r="Q161" s="37">
        <v>80</v>
      </c>
      <c r="R161" s="37">
        <f t="shared" si="8"/>
        <v>26.666666666666668</v>
      </c>
    </row>
    <row r="162" spans="1:18" x14ac:dyDescent="0.2">
      <c r="A162" s="37">
        <v>3820100803</v>
      </c>
      <c r="B162" s="37" t="s">
        <v>223</v>
      </c>
      <c r="C162" s="38">
        <v>40413</v>
      </c>
      <c r="D162" s="39">
        <v>8.5</v>
      </c>
      <c r="F162" s="39">
        <f t="shared" si="4"/>
        <v>2.5908000000000002</v>
      </c>
      <c r="G162" s="39">
        <f t="shared" si="7"/>
        <v>46.28215973301333</v>
      </c>
      <c r="I162" s="46">
        <v>4</v>
      </c>
      <c r="K162" s="39">
        <f>(9.81*(LN(I162)))+30.6</f>
        <v>44.199547682586129</v>
      </c>
      <c r="N162" s="39">
        <v>23</v>
      </c>
      <c r="O162" s="39">
        <v>23.89</v>
      </c>
      <c r="P162" s="37" t="s">
        <v>1389</v>
      </c>
      <c r="Q162" s="37">
        <v>75</v>
      </c>
      <c r="R162" s="37">
        <f t="shared" si="8"/>
        <v>23.888888888888889</v>
      </c>
    </row>
    <row r="163" spans="1:18" x14ac:dyDescent="0.2">
      <c r="A163" s="37">
        <v>3820100804</v>
      </c>
      <c r="B163" s="37" t="s">
        <v>223</v>
      </c>
      <c r="C163" s="38">
        <v>40419</v>
      </c>
      <c r="D163" s="39">
        <v>10</v>
      </c>
      <c r="E163" s="39">
        <f>AVERAGE(D154:D163)</f>
        <v>9.1999999999999993</v>
      </c>
      <c r="F163" s="39">
        <f t="shared" si="4"/>
        <v>3.048</v>
      </c>
      <c r="G163" s="39">
        <f t="shared" si="7"/>
        <v>43.940261958950401</v>
      </c>
      <c r="H163" s="39">
        <f>AVERAGE(G154:G163)</f>
        <v>45.339583860571395</v>
      </c>
      <c r="J163" s="39">
        <f>AVERAGE(I154:I163)</f>
        <v>3.6399999999999997</v>
      </c>
      <c r="L163" s="39">
        <f>AVERAGE(K154:K163)</f>
        <v>42.925396577962388</v>
      </c>
      <c r="M163" s="39">
        <f>AVERAGE(L163,H163)</f>
        <v>44.132490219266892</v>
      </c>
      <c r="N163" s="39">
        <v>23.5</v>
      </c>
      <c r="O163" s="39">
        <v>29.44</v>
      </c>
      <c r="P163" s="37" t="s">
        <v>1390</v>
      </c>
      <c r="Q163" s="37">
        <v>85</v>
      </c>
      <c r="R163" s="37">
        <f t="shared" si="8"/>
        <v>29.444444444444446</v>
      </c>
    </row>
    <row r="164" spans="1:18" x14ac:dyDescent="0.2">
      <c r="A164" s="37">
        <v>3820110701</v>
      </c>
      <c r="B164" s="37" t="s">
        <v>223</v>
      </c>
      <c r="C164" s="38">
        <v>40725</v>
      </c>
      <c r="D164" s="39">
        <v>7.5</v>
      </c>
      <c r="F164" s="39">
        <f t="shared" ref="F164:F204" si="9">D164*0.3048</f>
        <v>2.286</v>
      </c>
      <c r="G164" s="39">
        <f t="shared" ref="G164:G204" si="10" xml:space="preserve"> 60-(14.41*(LN(F164)))</f>
        <v>48.085760622980558</v>
      </c>
      <c r="I164" s="46">
        <v>5.0199999999999996</v>
      </c>
      <c r="K164" s="39">
        <f>(9.81*(LN(I164)))+30.6</f>
        <v>46.427747649632693</v>
      </c>
      <c r="N164" s="39">
        <v>21</v>
      </c>
      <c r="O164" s="39">
        <v>23.888888888888889</v>
      </c>
      <c r="P164" s="48" t="s">
        <v>1638</v>
      </c>
      <c r="Q164" s="39">
        <v>75</v>
      </c>
      <c r="R164" s="37">
        <f t="shared" ref="R164:R192" si="11">(Q164-32)*(5/9)</f>
        <v>23.888888888888889</v>
      </c>
    </row>
    <row r="165" spans="1:18" x14ac:dyDescent="0.2">
      <c r="A165" s="37">
        <v>3820110702</v>
      </c>
      <c r="B165" s="37" t="s">
        <v>223</v>
      </c>
      <c r="C165" s="38">
        <v>40733</v>
      </c>
      <c r="D165" s="39">
        <v>7.5</v>
      </c>
      <c r="F165" s="39">
        <f t="shared" si="9"/>
        <v>2.286</v>
      </c>
      <c r="G165" s="39">
        <f t="shared" si="10"/>
        <v>48.085760622980558</v>
      </c>
      <c r="O165" s="39">
        <v>26.666666666666668</v>
      </c>
      <c r="P165" s="48" t="s">
        <v>1639</v>
      </c>
      <c r="Q165" s="39">
        <v>80</v>
      </c>
      <c r="R165" s="37">
        <f t="shared" si="11"/>
        <v>26.666666666666668</v>
      </c>
    </row>
    <row r="166" spans="1:18" x14ac:dyDescent="0.2">
      <c r="A166" s="37">
        <v>3820110703</v>
      </c>
      <c r="B166" s="37" t="s">
        <v>223</v>
      </c>
      <c r="C166" s="38">
        <v>40736</v>
      </c>
      <c r="D166" s="39">
        <v>10</v>
      </c>
      <c r="F166" s="39">
        <f t="shared" si="9"/>
        <v>3.048</v>
      </c>
      <c r="G166" s="39">
        <f t="shared" si="10"/>
        <v>43.940261958950401</v>
      </c>
      <c r="I166" s="46">
        <v>5.14</v>
      </c>
      <c r="K166" s="39">
        <f t="shared" ref="K166:K192" si="12">(9.81*(LN(I166)))+30.6</f>
        <v>46.659490709571998</v>
      </c>
      <c r="N166" s="39">
        <v>24</v>
      </c>
      <c r="O166" s="39">
        <v>24.444444444444446</v>
      </c>
      <c r="P166" s="48" t="s">
        <v>1640</v>
      </c>
      <c r="Q166" s="39">
        <v>76</v>
      </c>
      <c r="R166" s="37">
        <f t="shared" si="11"/>
        <v>24.444444444444446</v>
      </c>
    </row>
    <row r="167" spans="1:18" x14ac:dyDescent="0.2">
      <c r="A167" s="37">
        <v>3820110704</v>
      </c>
      <c r="B167" s="37" t="s">
        <v>223</v>
      </c>
      <c r="C167" s="38">
        <v>40748</v>
      </c>
      <c r="D167" s="39">
        <v>7.67</v>
      </c>
      <c r="F167" s="39">
        <f t="shared" si="9"/>
        <v>2.3378160000000001</v>
      </c>
      <c r="G167" s="39">
        <f t="shared" si="10"/>
        <v>47.762780721380835</v>
      </c>
      <c r="N167" s="39">
        <v>25</v>
      </c>
      <c r="O167" s="39"/>
      <c r="P167" s="48" t="s">
        <v>1641</v>
      </c>
      <c r="Q167" s="39"/>
    </row>
    <row r="168" spans="1:18" x14ac:dyDescent="0.2">
      <c r="A168" s="37">
        <v>3820110705</v>
      </c>
      <c r="B168" s="37" t="s">
        <v>223</v>
      </c>
      <c r="C168" s="38">
        <v>40754</v>
      </c>
      <c r="D168" s="39">
        <v>10</v>
      </c>
      <c r="F168" s="39">
        <f t="shared" si="9"/>
        <v>3.048</v>
      </c>
      <c r="G168" s="39">
        <f t="shared" si="10"/>
        <v>43.940261958950401</v>
      </c>
      <c r="I168" s="46">
        <v>2.2799999999999998</v>
      </c>
      <c r="K168" s="39">
        <f t="shared" si="12"/>
        <v>38.685161095499893</v>
      </c>
      <c r="N168" s="39">
        <v>26</v>
      </c>
      <c r="O168" s="39">
        <v>29.444444444444446</v>
      </c>
      <c r="P168" s="48" t="s">
        <v>1642</v>
      </c>
      <c r="Q168" s="39">
        <v>85</v>
      </c>
      <c r="R168" s="37">
        <f t="shared" si="11"/>
        <v>29.444444444444446</v>
      </c>
    </row>
    <row r="169" spans="1:18" x14ac:dyDescent="0.2">
      <c r="A169" s="37">
        <v>3820110801</v>
      </c>
      <c r="B169" s="37" t="s">
        <v>223</v>
      </c>
      <c r="C169" s="38">
        <v>40767</v>
      </c>
      <c r="D169" s="39">
        <v>9</v>
      </c>
      <c r="F169" s="39">
        <f t="shared" si="9"/>
        <v>2.7432000000000003</v>
      </c>
      <c r="G169" s="39">
        <f t="shared" si="10"/>
        <v>45.458506989579675</v>
      </c>
      <c r="I169" s="39">
        <v>4.38</v>
      </c>
      <c r="K169" s="39">
        <f t="shared" si="12"/>
        <v>45.089847986249765</v>
      </c>
      <c r="N169" s="39">
        <v>25</v>
      </c>
      <c r="O169" s="39">
        <v>25.555555555555557</v>
      </c>
      <c r="P169" s="48" t="s">
        <v>1643</v>
      </c>
      <c r="Q169" s="39">
        <v>78</v>
      </c>
      <c r="R169" s="37">
        <f t="shared" si="11"/>
        <v>25.555555555555557</v>
      </c>
    </row>
    <row r="170" spans="1:18" x14ac:dyDescent="0.2">
      <c r="A170" s="37">
        <v>3820110802</v>
      </c>
      <c r="B170" s="37" t="s">
        <v>223</v>
      </c>
      <c r="C170" s="38">
        <v>40776</v>
      </c>
      <c r="D170" s="39">
        <v>10.67</v>
      </c>
      <c r="F170" s="39">
        <f t="shared" si="9"/>
        <v>3.2522160000000002</v>
      </c>
      <c r="G170" s="39">
        <f t="shared" si="10"/>
        <v>43.00575944782473</v>
      </c>
      <c r="I170" s="46">
        <v>6.59</v>
      </c>
      <c r="K170" s="39">
        <f t="shared" si="12"/>
        <v>49.097278348926423</v>
      </c>
      <c r="N170" s="39">
        <v>22</v>
      </c>
      <c r="O170" s="39">
        <v>25</v>
      </c>
      <c r="P170" s="48" t="s">
        <v>1644</v>
      </c>
      <c r="Q170" s="39">
        <v>77</v>
      </c>
      <c r="R170" s="37">
        <f t="shared" si="11"/>
        <v>25</v>
      </c>
    </row>
    <row r="171" spans="1:18" x14ac:dyDescent="0.2">
      <c r="A171" s="37">
        <v>3820110803</v>
      </c>
      <c r="B171" s="37" t="s">
        <v>223</v>
      </c>
      <c r="C171" s="38">
        <v>40783</v>
      </c>
      <c r="D171" s="39">
        <v>9</v>
      </c>
      <c r="F171" s="39">
        <f t="shared" si="9"/>
        <v>2.7432000000000003</v>
      </c>
      <c r="G171" s="39">
        <f t="shared" si="10"/>
        <v>45.458506989579675</v>
      </c>
      <c r="N171" s="39">
        <v>22</v>
      </c>
      <c r="O171" s="39">
        <v>24.444444444444446</v>
      </c>
      <c r="P171" s="48" t="s">
        <v>1645</v>
      </c>
      <c r="Q171" s="39">
        <v>76</v>
      </c>
      <c r="R171" s="37">
        <f t="shared" si="11"/>
        <v>24.444444444444446</v>
      </c>
    </row>
    <row r="172" spans="1:18" x14ac:dyDescent="0.2">
      <c r="A172" s="37">
        <v>3820110901</v>
      </c>
      <c r="B172" s="37" t="s">
        <v>223</v>
      </c>
      <c r="C172" s="38">
        <v>40794</v>
      </c>
      <c r="D172" s="39">
        <v>8.5</v>
      </c>
      <c r="F172" s="39">
        <f t="shared" si="9"/>
        <v>2.5908000000000002</v>
      </c>
      <c r="G172" s="39">
        <f t="shared" si="10"/>
        <v>46.28215973301333</v>
      </c>
      <c r="I172" s="46">
        <v>4.1500000000000004</v>
      </c>
      <c r="K172" s="39">
        <f t="shared" si="12"/>
        <v>44.560692758919977</v>
      </c>
      <c r="N172" s="39">
        <v>20</v>
      </c>
      <c r="O172" s="39">
        <v>25</v>
      </c>
      <c r="P172" s="48" t="s">
        <v>1646</v>
      </c>
      <c r="Q172" s="39">
        <v>77</v>
      </c>
      <c r="R172" s="37">
        <f t="shared" si="11"/>
        <v>25</v>
      </c>
    </row>
    <row r="173" spans="1:18" x14ac:dyDescent="0.2">
      <c r="A173" s="37">
        <v>3820110902</v>
      </c>
      <c r="B173" s="37" t="s">
        <v>223</v>
      </c>
      <c r="C173" s="38">
        <v>40801</v>
      </c>
      <c r="D173" s="39">
        <v>9</v>
      </c>
      <c r="F173" s="39">
        <f>D173*0.3048</f>
        <v>2.7432000000000003</v>
      </c>
      <c r="G173" s="39">
        <f xml:space="preserve"> 60-(14.41*(LN(F173)))</f>
        <v>45.458506989579675</v>
      </c>
      <c r="N173" s="39">
        <v>19</v>
      </c>
      <c r="O173" s="39">
        <v>18.333333333333336</v>
      </c>
      <c r="P173" s="48" t="s">
        <v>1647</v>
      </c>
      <c r="Q173" s="39">
        <v>65</v>
      </c>
      <c r="R173" s="37">
        <f>(Q173-32)*(5/9)</f>
        <v>18.333333333333336</v>
      </c>
    </row>
    <row r="174" spans="1:18" x14ac:dyDescent="0.2">
      <c r="A174" s="37">
        <v>3820110903</v>
      </c>
      <c r="B174" s="37" t="s">
        <v>223</v>
      </c>
      <c r="C174" s="38">
        <v>40811</v>
      </c>
      <c r="D174" s="39">
        <v>8.5</v>
      </c>
      <c r="F174" s="39">
        <f>D174*0.3048</f>
        <v>2.5908000000000002</v>
      </c>
      <c r="G174" s="39">
        <f xml:space="preserve"> 60-(14.41*(LN(F174)))</f>
        <v>46.28215973301333</v>
      </c>
      <c r="I174" s="46">
        <v>4.49</v>
      </c>
      <c r="K174" s="39">
        <f t="shared" si="12"/>
        <v>45.333175004208343</v>
      </c>
      <c r="N174" s="39">
        <v>15</v>
      </c>
      <c r="O174" s="39">
        <v>20.555555555555557</v>
      </c>
      <c r="P174" s="48" t="s">
        <v>1648</v>
      </c>
      <c r="Q174" s="39">
        <v>69</v>
      </c>
      <c r="R174" s="37">
        <f>(Q174-32)*(5/9)</f>
        <v>20.555555555555557</v>
      </c>
    </row>
    <row r="175" spans="1:18" x14ac:dyDescent="0.2">
      <c r="A175" s="37">
        <v>3820111001</v>
      </c>
      <c r="B175" s="37" t="s">
        <v>223</v>
      </c>
      <c r="C175" s="38">
        <v>40825</v>
      </c>
      <c r="D175" s="39">
        <v>11</v>
      </c>
      <c r="F175" s="39">
        <f t="shared" si="9"/>
        <v>3.3528000000000002</v>
      </c>
      <c r="G175" s="39">
        <f t="shared" si="10"/>
        <v>42.566842267970074</v>
      </c>
      <c r="I175" s="39">
        <v>0.15</v>
      </c>
      <c r="K175" s="39">
        <f t="shared" si="12"/>
        <v>11.989252948269506</v>
      </c>
      <c r="N175" s="39">
        <v>17</v>
      </c>
      <c r="O175" s="39">
        <v>25.555555555555557</v>
      </c>
      <c r="P175" s="48" t="s">
        <v>1649</v>
      </c>
      <c r="Q175" s="39">
        <v>78</v>
      </c>
      <c r="R175" s="37">
        <f t="shared" si="11"/>
        <v>25.555555555555557</v>
      </c>
    </row>
    <row r="176" spans="1:18" x14ac:dyDescent="0.2">
      <c r="A176" s="37">
        <v>3820120601</v>
      </c>
      <c r="B176" s="37" t="s">
        <v>223</v>
      </c>
      <c r="C176" s="38">
        <v>41076</v>
      </c>
      <c r="D176" s="39">
        <v>9.5</v>
      </c>
      <c r="F176" s="39">
        <f t="shared" si="9"/>
        <v>2.8956</v>
      </c>
      <c r="G176" s="39">
        <f t="shared" si="10"/>
        <v>44.679398331074999</v>
      </c>
      <c r="I176" s="39">
        <v>0.38</v>
      </c>
      <c r="K176" s="39">
        <f t="shared" si="12"/>
        <v>21.108000702372671</v>
      </c>
      <c r="N176" s="39">
        <v>24</v>
      </c>
      <c r="O176" s="39">
        <v>26.666666666666668</v>
      </c>
      <c r="P176" s="37" t="s">
        <v>1962</v>
      </c>
      <c r="Q176" s="37">
        <v>80</v>
      </c>
      <c r="R176" s="37">
        <f t="shared" si="11"/>
        <v>26.666666666666668</v>
      </c>
    </row>
    <row r="177" spans="1:18" x14ac:dyDescent="0.2">
      <c r="A177" s="37">
        <v>3820120701</v>
      </c>
      <c r="B177" s="37" t="s">
        <v>223</v>
      </c>
      <c r="C177" s="38">
        <v>41091</v>
      </c>
      <c r="D177" s="39">
        <v>9.5</v>
      </c>
      <c r="F177" s="39">
        <f t="shared" si="9"/>
        <v>2.8956</v>
      </c>
      <c r="G177" s="39">
        <f t="shared" si="10"/>
        <v>44.679398331074999</v>
      </c>
      <c r="N177" s="39">
        <v>25</v>
      </c>
      <c r="O177" s="39">
        <v>29.444444444444446</v>
      </c>
      <c r="P177" s="36" t="s">
        <v>1963</v>
      </c>
      <c r="Q177" s="39">
        <v>85</v>
      </c>
      <c r="R177" s="36">
        <f t="shared" si="11"/>
        <v>29.444444444444446</v>
      </c>
    </row>
    <row r="178" spans="1:18" x14ac:dyDescent="0.2">
      <c r="A178" s="37">
        <v>3820120702</v>
      </c>
      <c r="B178" s="37" t="s">
        <v>223</v>
      </c>
      <c r="C178" s="38">
        <v>41111</v>
      </c>
      <c r="D178" s="39">
        <v>8</v>
      </c>
      <c r="F178" s="39">
        <f t="shared" si="9"/>
        <v>2.4384000000000001</v>
      </c>
      <c r="G178" s="39">
        <f t="shared" si="10"/>
        <v>47.155760533388161</v>
      </c>
      <c r="I178" s="39">
        <v>0.16</v>
      </c>
      <c r="K178" s="39">
        <f t="shared" si="12"/>
        <v>12.622375840629076</v>
      </c>
      <c r="N178" s="39">
        <v>25</v>
      </c>
      <c r="O178" s="39">
        <v>26.666666666666668</v>
      </c>
      <c r="P178" s="36" t="s">
        <v>1964</v>
      </c>
      <c r="Q178" s="39">
        <v>80</v>
      </c>
      <c r="R178" s="36">
        <f t="shared" si="11"/>
        <v>26.666666666666668</v>
      </c>
    </row>
    <row r="179" spans="1:18" x14ac:dyDescent="0.2">
      <c r="A179" s="37">
        <v>3820120703</v>
      </c>
      <c r="B179" s="37" t="s">
        <v>223</v>
      </c>
      <c r="C179" s="38">
        <v>41118</v>
      </c>
      <c r="D179" s="39">
        <v>13.5</v>
      </c>
      <c r="F179" s="39">
        <f t="shared" si="9"/>
        <v>4.1147999999999998</v>
      </c>
      <c r="G179" s="39">
        <f t="shared" si="10"/>
        <v>39.615754781741025</v>
      </c>
      <c r="I179" s="39">
        <v>1.98</v>
      </c>
      <c r="K179" s="39">
        <f t="shared" si="12"/>
        <v>37.301180046570217</v>
      </c>
      <c r="N179" s="39">
        <v>24</v>
      </c>
      <c r="O179" s="39">
        <v>20</v>
      </c>
      <c r="P179" s="36" t="s">
        <v>1965</v>
      </c>
      <c r="Q179" s="39">
        <v>68</v>
      </c>
      <c r="R179" s="36">
        <f t="shared" si="11"/>
        <v>20</v>
      </c>
    </row>
    <row r="180" spans="1:18" x14ac:dyDescent="0.2">
      <c r="A180" s="37">
        <v>3820120801</v>
      </c>
      <c r="B180" s="37" t="s">
        <v>223</v>
      </c>
      <c r="C180" s="38">
        <v>41135</v>
      </c>
      <c r="D180" s="39">
        <v>10</v>
      </c>
      <c r="F180" s="39">
        <f t="shared" si="9"/>
        <v>3.048</v>
      </c>
      <c r="G180" s="39">
        <f t="shared" si="10"/>
        <v>43.940261958950401</v>
      </c>
      <c r="I180" s="39">
        <v>0.96</v>
      </c>
      <c r="K180" s="39">
        <f t="shared" si="12"/>
        <v>30.199536233756298</v>
      </c>
      <c r="N180" s="39">
        <v>22</v>
      </c>
      <c r="O180" s="39">
        <v>18.333333333333336</v>
      </c>
      <c r="P180" s="36" t="s">
        <v>1966</v>
      </c>
      <c r="Q180" s="39">
        <v>65</v>
      </c>
      <c r="R180" s="36">
        <f t="shared" si="11"/>
        <v>18.333333333333336</v>
      </c>
    </row>
    <row r="181" spans="1:18" s="40" customFormat="1" x14ac:dyDescent="0.2">
      <c r="A181" s="40">
        <v>3820120802</v>
      </c>
      <c r="B181" s="40" t="s">
        <v>223</v>
      </c>
      <c r="C181" s="41">
        <v>41142</v>
      </c>
      <c r="D181" s="42">
        <v>9.5</v>
      </c>
      <c r="E181" s="42"/>
      <c r="F181" s="42">
        <f t="shared" si="9"/>
        <v>2.8956</v>
      </c>
      <c r="G181" s="42">
        <f t="shared" si="10"/>
        <v>44.679398331074999</v>
      </c>
      <c r="H181" s="42"/>
      <c r="I181" s="42">
        <v>1.04</v>
      </c>
      <c r="J181" s="42">
        <f>AVERAGE(I176:I181)</f>
        <v>0.90399999999999991</v>
      </c>
      <c r="K181" s="42">
        <f t="shared" si="12"/>
        <v>30.984755196033692</v>
      </c>
      <c r="L181" s="42">
        <f>AVERAGE(K176:K181)</f>
        <v>26.443169603872388</v>
      </c>
      <c r="M181" s="42">
        <f>AVERAGE(L181,H181)</f>
        <v>26.443169603872388</v>
      </c>
      <c r="N181" s="42">
        <v>24</v>
      </c>
      <c r="O181" s="42">
        <v>22.222222222222221</v>
      </c>
      <c r="P181" s="336" t="s">
        <v>1967</v>
      </c>
      <c r="Q181" s="42">
        <v>72</v>
      </c>
      <c r="R181" s="336">
        <f t="shared" si="11"/>
        <v>22.222222222222221</v>
      </c>
    </row>
    <row r="182" spans="1:18" x14ac:dyDescent="0.2">
      <c r="A182" s="113">
        <f>IF(MONTH(C182)=MONTH(C181),(A181+1),(38*100000000+(YEAR(C182)*10000)+(MONTH(C182)*100)+1))</f>
        <v>3820130601</v>
      </c>
      <c r="B182" s="48" t="s">
        <v>223</v>
      </c>
      <c r="C182" s="38">
        <v>41430</v>
      </c>
      <c r="D182" s="39">
        <v>14.5</v>
      </c>
      <c r="F182" s="39">
        <f t="shared" si="9"/>
        <v>4.4196</v>
      </c>
      <c r="G182" s="39">
        <f t="shared" si="10"/>
        <v>38.586031110758313</v>
      </c>
      <c r="I182" s="39">
        <v>2.0724748658691321</v>
      </c>
      <c r="K182" s="39">
        <f t="shared" si="12"/>
        <v>37.748973543785851</v>
      </c>
      <c r="N182" s="39">
        <v>18</v>
      </c>
      <c r="O182" s="39">
        <v>21.111111111111111</v>
      </c>
      <c r="P182" s="48" t="s">
        <v>2125</v>
      </c>
      <c r="Q182" s="63">
        <v>70</v>
      </c>
      <c r="R182" s="36">
        <f t="shared" si="11"/>
        <v>21.111111111111111</v>
      </c>
    </row>
    <row r="183" spans="1:18" x14ac:dyDescent="0.2">
      <c r="A183" s="113">
        <f t="shared" ref="A183:A192" si="13">IF(MONTH(C183)=MONTH(C182),(A182+1),(38*100000000+(YEAR(C183)*10000)+(MONTH(C183)*100)+1))</f>
        <v>3820130602</v>
      </c>
      <c r="B183" s="48" t="s">
        <v>223</v>
      </c>
      <c r="C183" s="38">
        <v>41441</v>
      </c>
      <c r="D183" s="39">
        <v>8.5</v>
      </c>
      <c r="F183" s="39">
        <f t="shared" si="9"/>
        <v>2.5908000000000002</v>
      </c>
      <c r="G183" s="39">
        <f t="shared" si="10"/>
        <v>46.28215973301333</v>
      </c>
      <c r="I183" s="39">
        <v>2.2524376693479642</v>
      </c>
      <c r="K183" s="39">
        <f t="shared" si="12"/>
        <v>38.565847906231902</v>
      </c>
      <c r="N183" s="39">
        <v>20</v>
      </c>
      <c r="O183" s="39">
        <v>17.777777777777779</v>
      </c>
      <c r="P183" s="48" t="s">
        <v>2126</v>
      </c>
      <c r="Q183" s="63">
        <v>64</v>
      </c>
      <c r="R183" s="36">
        <f t="shared" si="11"/>
        <v>17.777777777777779</v>
      </c>
    </row>
    <row r="184" spans="1:18" x14ac:dyDescent="0.2">
      <c r="A184" s="113">
        <f t="shared" si="13"/>
        <v>3820130603</v>
      </c>
      <c r="B184" s="48" t="s">
        <v>223</v>
      </c>
      <c r="C184" s="38">
        <v>41448</v>
      </c>
      <c r="D184" s="39">
        <v>6.5</v>
      </c>
      <c r="F184" s="39">
        <f t="shared" si="9"/>
        <v>1.9812000000000001</v>
      </c>
      <c r="G184" s="39">
        <f t="shared" si="10"/>
        <v>50.147843779842667</v>
      </c>
      <c r="I184" s="39">
        <v>3.4831510350741716E-2</v>
      </c>
      <c r="K184" s="39">
        <f t="shared" si="12"/>
        <v>-2.3344540823451894</v>
      </c>
      <c r="N184" s="39">
        <v>24</v>
      </c>
      <c r="O184" s="39">
        <v>28.888888888888889</v>
      </c>
      <c r="P184" s="48" t="s">
        <v>2127</v>
      </c>
      <c r="Q184" s="63">
        <v>84</v>
      </c>
      <c r="R184" s="36">
        <f t="shared" si="11"/>
        <v>28.888888888888889</v>
      </c>
    </row>
    <row r="185" spans="1:18" x14ac:dyDescent="0.2">
      <c r="A185" s="113">
        <f t="shared" si="13"/>
        <v>3820130604</v>
      </c>
      <c r="B185" s="48" t="s">
        <v>223</v>
      </c>
      <c r="C185" s="38">
        <v>41455</v>
      </c>
      <c r="D185" s="39">
        <v>9.5</v>
      </c>
      <c r="F185" s="39">
        <f t="shared" si="9"/>
        <v>2.8956</v>
      </c>
      <c r="G185" s="39">
        <f t="shared" si="10"/>
        <v>44.679398331074999</v>
      </c>
      <c r="I185" s="39">
        <v>3.2567462177943511</v>
      </c>
      <c r="K185" s="39">
        <f t="shared" si="12"/>
        <v>42.182947607705245</v>
      </c>
      <c r="N185" s="39">
        <v>24</v>
      </c>
      <c r="O185" s="39">
        <v>23.333333333333336</v>
      </c>
      <c r="P185" s="48" t="s">
        <v>2128</v>
      </c>
      <c r="Q185" s="63">
        <v>74</v>
      </c>
      <c r="R185" s="36">
        <f t="shared" si="11"/>
        <v>23.333333333333336</v>
      </c>
    </row>
    <row r="186" spans="1:18" x14ac:dyDescent="0.2">
      <c r="A186" s="113">
        <f t="shared" si="13"/>
        <v>3820130701</v>
      </c>
      <c r="B186" s="48" t="s">
        <v>223</v>
      </c>
      <c r="C186" s="38">
        <v>41462</v>
      </c>
      <c r="D186" s="39">
        <v>10</v>
      </c>
      <c r="F186" s="39">
        <f t="shared" si="9"/>
        <v>3.048</v>
      </c>
      <c r="G186" s="39">
        <f t="shared" si="10"/>
        <v>43.940261958950401</v>
      </c>
      <c r="N186" s="39">
        <v>24</v>
      </c>
      <c r="O186" s="39">
        <v>24.444444444444446</v>
      </c>
      <c r="P186" s="48" t="s">
        <v>2129</v>
      </c>
      <c r="Q186" s="63">
        <v>76</v>
      </c>
      <c r="R186" s="36">
        <f t="shared" si="11"/>
        <v>24.444444444444446</v>
      </c>
    </row>
    <row r="187" spans="1:18" x14ac:dyDescent="0.2">
      <c r="A187" s="113">
        <f t="shared" si="13"/>
        <v>3820130702</v>
      </c>
      <c r="B187" s="48" t="s">
        <v>223</v>
      </c>
      <c r="C187" s="38">
        <v>41469</v>
      </c>
      <c r="D187" s="39">
        <v>12.5</v>
      </c>
      <c r="F187" s="39">
        <f t="shared" si="9"/>
        <v>3.81</v>
      </c>
      <c r="G187" s="39">
        <f t="shared" si="10"/>
        <v>40.724763384512634</v>
      </c>
      <c r="I187" s="39">
        <v>3.2509409660692272</v>
      </c>
      <c r="K187" s="39">
        <f t="shared" si="12"/>
        <v>42.165445372910995</v>
      </c>
      <c r="N187" s="39">
        <v>24</v>
      </c>
      <c r="O187" s="39">
        <v>23.333333333333336</v>
      </c>
      <c r="P187" s="48" t="s">
        <v>2130</v>
      </c>
      <c r="Q187" s="63">
        <v>74</v>
      </c>
      <c r="R187" s="36">
        <f t="shared" si="11"/>
        <v>23.333333333333336</v>
      </c>
    </row>
    <row r="188" spans="1:18" x14ac:dyDescent="0.2">
      <c r="A188" s="113">
        <f t="shared" si="13"/>
        <v>3820130703</v>
      </c>
      <c r="B188" s="48" t="s">
        <v>223</v>
      </c>
      <c r="C188" s="38">
        <v>41483</v>
      </c>
      <c r="D188" s="39">
        <v>8</v>
      </c>
      <c r="F188" s="39">
        <f t="shared" si="9"/>
        <v>2.4384000000000001</v>
      </c>
      <c r="G188" s="39">
        <f t="shared" si="10"/>
        <v>47.155760533388161</v>
      </c>
      <c r="I188" s="39">
        <v>6.1303458217305424</v>
      </c>
      <c r="K188" s="39">
        <f t="shared" si="12"/>
        <v>48.387993908979084</v>
      </c>
      <c r="N188" s="39">
        <v>23</v>
      </c>
      <c r="O188" s="39">
        <v>15.555555555555557</v>
      </c>
      <c r="P188" s="49" t="s">
        <v>2143</v>
      </c>
      <c r="Q188" s="63">
        <v>60</v>
      </c>
      <c r="R188" s="36">
        <f t="shared" si="11"/>
        <v>15.555555555555557</v>
      </c>
    </row>
    <row r="189" spans="1:18" x14ac:dyDescent="0.2">
      <c r="A189" s="113">
        <f t="shared" si="13"/>
        <v>3820130801</v>
      </c>
      <c r="B189" s="48" t="s">
        <v>223</v>
      </c>
      <c r="C189" s="38">
        <v>41490</v>
      </c>
      <c r="D189" s="39">
        <v>9</v>
      </c>
      <c r="F189" s="39">
        <f t="shared" si="9"/>
        <v>2.7432000000000003</v>
      </c>
      <c r="G189" s="39">
        <f t="shared" si="10"/>
        <v>45.458506989579675</v>
      </c>
      <c r="N189" s="39">
        <v>20</v>
      </c>
      <c r="O189" s="39">
        <v>18.333333333333336</v>
      </c>
      <c r="P189" s="48" t="s">
        <v>2131</v>
      </c>
      <c r="Q189" s="63">
        <v>65</v>
      </c>
      <c r="R189" s="36">
        <f t="shared" si="11"/>
        <v>18.333333333333336</v>
      </c>
    </row>
    <row r="190" spans="1:18" x14ac:dyDescent="0.2">
      <c r="A190" s="113">
        <f t="shared" si="13"/>
        <v>3820130802</v>
      </c>
      <c r="B190" s="48" t="s">
        <v>223</v>
      </c>
      <c r="C190" s="38">
        <v>41500</v>
      </c>
      <c r="D190" s="39">
        <v>7.5</v>
      </c>
      <c r="F190" s="39">
        <f t="shared" si="9"/>
        <v>2.286</v>
      </c>
      <c r="G190" s="39">
        <f t="shared" si="10"/>
        <v>48.085760622980558</v>
      </c>
      <c r="I190" s="39">
        <v>3.9707921799845556</v>
      </c>
      <c r="K190" s="39">
        <f t="shared" si="12"/>
        <v>44.127652696404809</v>
      </c>
      <c r="N190" s="39">
        <v>20</v>
      </c>
      <c r="O190" s="39">
        <v>18.333333333333336</v>
      </c>
      <c r="P190" s="48" t="s">
        <v>2132</v>
      </c>
      <c r="Q190" s="63">
        <v>65</v>
      </c>
      <c r="R190" s="36">
        <f t="shared" si="11"/>
        <v>18.333333333333336</v>
      </c>
    </row>
    <row r="191" spans="1:18" x14ac:dyDescent="0.2">
      <c r="A191" s="113">
        <f t="shared" si="13"/>
        <v>3820130803</v>
      </c>
      <c r="B191" s="48" t="s">
        <v>223</v>
      </c>
      <c r="C191" s="38">
        <v>41504</v>
      </c>
      <c r="D191" s="39">
        <v>9</v>
      </c>
      <c r="F191" s="39">
        <f t="shared" si="9"/>
        <v>2.7432000000000003</v>
      </c>
      <c r="G191" s="39">
        <f t="shared" si="10"/>
        <v>45.458506989579675</v>
      </c>
      <c r="N191" s="39">
        <v>24</v>
      </c>
      <c r="O191" s="39">
        <v>23.333333333333336</v>
      </c>
      <c r="P191" s="48" t="s">
        <v>2133</v>
      </c>
      <c r="Q191" s="63">
        <v>74</v>
      </c>
      <c r="R191" s="36">
        <f t="shared" si="11"/>
        <v>23.333333333333336</v>
      </c>
    </row>
    <row r="192" spans="1:18" x14ac:dyDescent="0.2">
      <c r="A192" s="113">
        <f t="shared" si="13"/>
        <v>3820130804</v>
      </c>
      <c r="B192" s="48" t="s">
        <v>223</v>
      </c>
      <c r="C192" s="38">
        <v>41511</v>
      </c>
      <c r="D192" s="39">
        <v>9.5</v>
      </c>
      <c r="E192" s="39">
        <f>AVERAGE(D182:D192)</f>
        <v>9.5</v>
      </c>
      <c r="F192" s="39">
        <f t="shared" si="9"/>
        <v>2.8956</v>
      </c>
      <c r="G192" s="39">
        <f t="shared" si="10"/>
        <v>44.679398331074999</v>
      </c>
      <c r="H192" s="39">
        <f>AVERAGE(G182:G192)</f>
        <v>45.018035614977762</v>
      </c>
      <c r="I192" s="39">
        <v>1.7009387554612208</v>
      </c>
      <c r="J192" s="39">
        <f>AVERAGE(I182:I193)</f>
        <v>2.8336884983259671</v>
      </c>
      <c r="K192" s="39">
        <f t="shared" si="12"/>
        <v>35.810878818985024</v>
      </c>
      <c r="L192" s="39">
        <f>AVERAGE(K182:K192)</f>
        <v>35.831910721582219</v>
      </c>
      <c r="M192" s="39">
        <f>AVERAGE(L192,H192)</f>
        <v>40.42497316827999</v>
      </c>
      <c r="N192" s="39">
        <v>25</v>
      </c>
      <c r="O192" s="39">
        <v>30</v>
      </c>
      <c r="P192" s="48" t="s">
        <v>2134</v>
      </c>
      <c r="Q192" s="63">
        <v>86</v>
      </c>
      <c r="R192" s="36">
        <f t="shared" si="11"/>
        <v>30</v>
      </c>
    </row>
    <row r="193" spans="1:16" x14ac:dyDescent="0.2">
      <c r="A193" s="37">
        <v>3820140601</v>
      </c>
      <c r="B193" s="48" t="s">
        <v>223</v>
      </c>
      <c r="C193" s="38">
        <v>41797</v>
      </c>
      <c r="D193" s="39">
        <v>12.5</v>
      </c>
      <c r="F193" s="39">
        <f t="shared" si="9"/>
        <v>3.81</v>
      </c>
      <c r="G193" s="39">
        <f t="shared" si="10"/>
        <v>40.724763384512634</v>
      </c>
      <c r="N193" s="39">
        <v>20</v>
      </c>
      <c r="O193" s="63">
        <v>21.666666666666668</v>
      </c>
      <c r="P193" s="48" t="s">
        <v>2583</v>
      </c>
    </row>
    <row r="194" spans="1:16" x14ac:dyDescent="0.2">
      <c r="A194" s="37">
        <v>3820140602</v>
      </c>
      <c r="B194" s="48" t="s">
        <v>223</v>
      </c>
      <c r="C194" s="38">
        <v>41806</v>
      </c>
      <c r="D194" s="39">
        <v>12.5</v>
      </c>
      <c r="F194" s="39">
        <f t="shared" si="9"/>
        <v>3.81</v>
      </c>
      <c r="G194" s="39">
        <f t="shared" si="10"/>
        <v>40.724763384512634</v>
      </c>
      <c r="N194" s="39">
        <v>20</v>
      </c>
      <c r="O194" s="63">
        <v>25</v>
      </c>
      <c r="P194" s="48" t="s">
        <v>2584</v>
      </c>
    </row>
    <row r="195" spans="1:16" x14ac:dyDescent="0.2">
      <c r="A195" s="37">
        <v>3820140603</v>
      </c>
      <c r="B195" s="48" t="s">
        <v>223</v>
      </c>
      <c r="C195" s="38">
        <v>41812</v>
      </c>
      <c r="D195" s="39">
        <v>11</v>
      </c>
      <c r="F195" s="39">
        <f t="shared" si="9"/>
        <v>3.3528000000000002</v>
      </c>
      <c r="G195" s="39">
        <f t="shared" si="10"/>
        <v>42.566842267970074</v>
      </c>
      <c r="N195" s="39">
        <v>24</v>
      </c>
      <c r="O195" s="63">
        <v>23.333333333333332</v>
      </c>
      <c r="P195" s="48" t="s">
        <v>2585</v>
      </c>
    </row>
    <row r="196" spans="1:16" x14ac:dyDescent="0.2">
      <c r="A196" s="36">
        <v>3820140604</v>
      </c>
      <c r="B196" s="48" t="s">
        <v>223</v>
      </c>
      <c r="C196" s="38">
        <v>41819</v>
      </c>
      <c r="D196" s="39">
        <v>11</v>
      </c>
      <c r="F196" s="39">
        <f t="shared" si="9"/>
        <v>3.3528000000000002</v>
      </c>
      <c r="G196" s="39">
        <f t="shared" si="10"/>
        <v>42.566842267970074</v>
      </c>
      <c r="N196" s="39">
        <v>24</v>
      </c>
      <c r="O196" s="63">
        <v>25.555555555555554</v>
      </c>
      <c r="P196" s="48" t="s">
        <v>2586</v>
      </c>
    </row>
    <row r="197" spans="1:16" x14ac:dyDescent="0.2">
      <c r="A197" s="36">
        <v>3820140701</v>
      </c>
      <c r="B197" s="48" t="s">
        <v>223</v>
      </c>
      <c r="C197" s="38">
        <v>41833</v>
      </c>
      <c r="D197" s="39">
        <v>8</v>
      </c>
      <c r="F197" s="39">
        <f t="shared" si="9"/>
        <v>2.4384000000000001</v>
      </c>
      <c r="G197" s="39">
        <f t="shared" si="10"/>
        <v>47.155760533388161</v>
      </c>
      <c r="N197" s="39">
        <v>24</v>
      </c>
      <c r="O197" s="63">
        <v>20</v>
      </c>
      <c r="P197" s="48" t="s">
        <v>428</v>
      </c>
    </row>
    <row r="198" spans="1:16" x14ac:dyDescent="0.2">
      <c r="A198" s="36">
        <v>3820140702</v>
      </c>
      <c r="B198" s="48" t="s">
        <v>223</v>
      </c>
      <c r="C198" s="38">
        <v>41840</v>
      </c>
      <c r="D198" s="39">
        <v>14</v>
      </c>
      <c r="F198" s="39">
        <f t="shared" si="9"/>
        <v>4.2671999999999999</v>
      </c>
      <c r="G198" s="39">
        <f t="shared" si="10"/>
        <v>39.091697029238723</v>
      </c>
      <c r="N198" s="39">
        <v>24</v>
      </c>
      <c r="O198" s="63">
        <v>28.888888888888889</v>
      </c>
      <c r="P198" s="48" t="s">
        <v>2587</v>
      </c>
    </row>
    <row r="199" spans="1:16" x14ac:dyDescent="0.2">
      <c r="A199" s="36">
        <v>3820140703</v>
      </c>
      <c r="B199" s="48" t="s">
        <v>223</v>
      </c>
      <c r="C199" s="38">
        <v>41848</v>
      </c>
      <c r="D199" s="39">
        <v>10</v>
      </c>
      <c r="F199" s="39">
        <f t="shared" si="9"/>
        <v>3.048</v>
      </c>
      <c r="G199" s="39">
        <f t="shared" si="10"/>
        <v>43.940261958950401</v>
      </c>
      <c r="N199" s="39">
        <v>2</v>
      </c>
      <c r="O199" s="63">
        <v>21.111111111111111</v>
      </c>
      <c r="P199" s="48" t="s">
        <v>2588</v>
      </c>
    </row>
    <row r="200" spans="1:16" x14ac:dyDescent="0.2">
      <c r="A200" s="36">
        <v>3820140801</v>
      </c>
      <c r="B200" s="48" t="s">
        <v>223</v>
      </c>
      <c r="C200" s="38">
        <v>41854</v>
      </c>
      <c r="D200" s="39">
        <v>10.5</v>
      </c>
      <c r="F200" s="39">
        <f t="shared" si="9"/>
        <v>3.2004000000000001</v>
      </c>
      <c r="G200" s="39">
        <f t="shared" si="10"/>
        <v>43.237195693268887</v>
      </c>
      <c r="N200" s="39">
        <v>24</v>
      </c>
      <c r="O200" s="63">
        <v>27.777777777777779</v>
      </c>
      <c r="P200" s="48" t="s">
        <v>2589</v>
      </c>
    </row>
    <row r="201" spans="1:16" x14ac:dyDescent="0.2">
      <c r="A201" s="36">
        <v>3820140802</v>
      </c>
      <c r="B201" s="48" t="s">
        <v>223</v>
      </c>
      <c r="C201" s="38">
        <v>41862</v>
      </c>
      <c r="D201" s="39">
        <v>10</v>
      </c>
      <c r="F201" s="39">
        <f t="shared" si="9"/>
        <v>3.048</v>
      </c>
      <c r="G201" s="39">
        <f t="shared" si="10"/>
        <v>43.940261958950401</v>
      </c>
      <c r="N201" s="39">
        <v>22</v>
      </c>
      <c r="O201" s="63">
        <v>21.111111111111111</v>
      </c>
      <c r="P201" s="48" t="s">
        <v>2590</v>
      </c>
    </row>
    <row r="202" spans="1:16" x14ac:dyDescent="0.2">
      <c r="A202" s="36">
        <v>3820140803</v>
      </c>
      <c r="B202" s="48" t="s">
        <v>223</v>
      </c>
      <c r="C202" s="38">
        <v>41869</v>
      </c>
      <c r="D202" s="39">
        <v>8.5</v>
      </c>
      <c r="F202" s="39">
        <f t="shared" si="9"/>
        <v>2.5908000000000002</v>
      </c>
      <c r="G202" s="39">
        <f t="shared" si="10"/>
        <v>46.28215973301333</v>
      </c>
      <c r="N202" s="39">
        <v>20</v>
      </c>
      <c r="O202" s="63">
        <v>22.222222222222221</v>
      </c>
      <c r="P202" s="48" t="s">
        <v>2591</v>
      </c>
    </row>
    <row r="203" spans="1:16" x14ac:dyDescent="0.2">
      <c r="A203" s="36">
        <v>3820140804</v>
      </c>
      <c r="B203" s="48" t="s">
        <v>223</v>
      </c>
      <c r="C203" s="38">
        <v>41875</v>
      </c>
      <c r="D203" s="39">
        <v>10</v>
      </c>
      <c r="F203" s="39">
        <f t="shared" si="9"/>
        <v>3.048</v>
      </c>
      <c r="G203" s="39">
        <f t="shared" si="10"/>
        <v>43.940261958950401</v>
      </c>
      <c r="N203" s="39">
        <v>23</v>
      </c>
      <c r="O203" s="63">
        <v>25.555555555555554</v>
      </c>
      <c r="P203" s="48" t="s">
        <v>2592</v>
      </c>
    </row>
    <row r="204" spans="1:16" x14ac:dyDescent="0.2">
      <c r="A204" s="36">
        <v>3820140805</v>
      </c>
      <c r="B204" s="48" t="s">
        <v>223</v>
      </c>
      <c r="C204" s="38">
        <v>41882</v>
      </c>
      <c r="D204" s="39">
        <v>9</v>
      </c>
      <c r="F204" s="39">
        <f t="shared" si="9"/>
        <v>2.7432000000000003</v>
      </c>
      <c r="G204" s="39">
        <f t="shared" si="10"/>
        <v>45.458506989579675</v>
      </c>
      <c r="H204" s="39">
        <f>AVERAGE(G193:G204)</f>
        <v>43.302443096692109</v>
      </c>
      <c r="N204" s="39">
        <v>22</v>
      </c>
      <c r="O204" s="63">
        <v>21.111111111111111</v>
      </c>
      <c r="P204" s="48" t="s">
        <v>2593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5"/>
  <sheetViews>
    <sheetView workbookViewId="0">
      <pane xSplit="3" ySplit="1" topLeftCell="D312" activePane="bottomRight" state="frozen"/>
      <selection pane="topRight" activeCell="D1" sqref="D1"/>
      <selection pane="bottomLeft" activeCell="A2" sqref="A2"/>
      <selection pane="bottomRight" activeCell="K323" sqref="K323:M335"/>
    </sheetView>
  </sheetViews>
  <sheetFormatPr defaultRowHeight="12.75" x14ac:dyDescent="0.2"/>
  <cols>
    <col min="1" max="1" width="12.42578125" style="37" bestFit="1" customWidth="1"/>
    <col min="2" max="2" width="11" style="37" customWidth="1"/>
    <col min="3" max="3" width="10.140625" style="37" bestFit="1" customWidth="1"/>
    <col min="4" max="13" width="9.140625" style="39"/>
    <col min="14" max="14" width="15" style="39" bestFit="1" customWidth="1"/>
    <col min="15" max="15" width="12.140625" style="37" bestFit="1" customWidth="1"/>
    <col min="16" max="16" width="36.8554687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81" t="s">
        <v>860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8" t="s">
        <v>264</v>
      </c>
      <c r="Q1" s="268" t="s">
        <v>294</v>
      </c>
      <c r="R1" s="271" t="s">
        <v>692</v>
      </c>
      <c r="S1" s="272" t="s">
        <v>279</v>
      </c>
      <c r="T1" s="274" t="s">
        <v>860</v>
      </c>
    </row>
    <row r="2" spans="1:20" ht="15" x14ac:dyDescent="0.25">
      <c r="A2" s="37">
        <v>3919900601</v>
      </c>
      <c r="B2" s="37" t="s">
        <v>224</v>
      </c>
      <c r="C2" s="38">
        <v>33031</v>
      </c>
      <c r="I2" s="39">
        <v>2.2000000000000002</v>
      </c>
      <c r="K2" s="39">
        <f t="shared" ref="K2:K64" si="0">(9.81*(LN(I2)))+30.6</f>
        <v>38.334766705173493</v>
      </c>
      <c r="Q2" s="267">
        <v>1990</v>
      </c>
      <c r="R2" s="269"/>
      <c r="S2" s="269"/>
      <c r="T2" s="270">
        <v>2.8250000000000002</v>
      </c>
    </row>
    <row r="3" spans="1:20" ht="15" x14ac:dyDescent="0.25">
      <c r="A3" s="37">
        <v>3919900602</v>
      </c>
      <c r="B3" s="37" t="s">
        <v>224</v>
      </c>
      <c r="C3" s="38">
        <v>33045</v>
      </c>
      <c r="I3" s="39">
        <v>2.8</v>
      </c>
      <c r="K3" s="39">
        <f t="shared" si="0"/>
        <v>40.70056648254716</v>
      </c>
      <c r="Q3" s="267">
        <v>1991</v>
      </c>
      <c r="R3" s="269"/>
      <c r="S3" s="269"/>
      <c r="T3" s="270">
        <v>2.5666666666666664</v>
      </c>
    </row>
    <row r="4" spans="1:20" ht="15" x14ac:dyDescent="0.25">
      <c r="A4" s="37">
        <v>3919900701</v>
      </c>
      <c r="B4" s="37" t="s">
        <v>224</v>
      </c>
      <c r="C4" s="38">
        <v>33085</v>
      </c>
      <c r="I4" s="39">
        <v>2.8</v>
      </c>
      <c r="K4" s="39">
        <f t="shared" si="0"/>
        <v>40.70056648254716</v>
      </c>
      <c r="Q4" s="267">
        <v>1992</v>
      </c>
      <c r="R4" s="270">
        <v>9.5500000000000007</v>
      </c>
      <c r="S4" s="270">
        <v>44.613479151138549</v>
      </c>
      <c r="T4" s="270">
        <v>2.0333333333333332</v>
      </c>
    </row>
    <row r="5" spans="1:20" ht="15" x14ac:dyDescent="0.25">
      <c r="A5" s="37">
        <v>3919900801</v>
      </c>
      <c r="B5" s="37" t="s">
        <v>224</v>
      </c>
      <c r="C5" s="38">
        <v>33100</v>
      </c>
      <c r="I5" s="39">
        <v>3.5</v>
      </c>
      <c r="K5" s="39">
        <f t="shared" si="0"/>
        <v>42.889604720939559</v>
      </c>
      <c r="Q5" s="267">
        <v>1993</v>
      </c>
      <c r="R5" s="270">
        <v>11.8</v>
      </c>
      <c r="S5" s="270">
        <v>41.674254465584291</v>
      </c>
      <c r="T5" s="270">
        <v>1.5785714285714287</v>
      </c>
    </row>
    <row r="6" spans="1:20" ht="15" x14ac:dyDescent="0.25">
      <c r="A6" s="37">
        <v>3919900901</v>
      </c>
      <c r="B6" s="37" t="s">
        <v>224</v>
      </c>
      <c r="C6" s="38">
        <v>33121</v>
      </c>
      <c r="I6" s="39">
        <v>4.3</v>
      </c>
      <c r="K6" s="39">
        <f t="shared" si="0"/>
        <v>44.90901337268226</v>
      </c>
      <c r="Q6" s="267">
        <v>1994</v>
      </c>
      <c r="R6" s="270">
        <v>8.5416666666666661</v>
      </c>
      <c r="S6" s="270">
        <v>46.29331079472481</v>
      </c>
      <c r="T6" s="270">
        <v>1.4433333333333334</v>
      </c>
    </row>
    <row r="7" spans="1:20" ht="15" x14ac:dyDescent="0.25">
      <c r="A7" s="37">
        <v>3919900902</v>
      </c>
      <c r="B7" s="37" t="s">
        <v>224</v>
      </c>
      <c r="C7" s="38">
        <v>33136</v>
      </c>
      <c r="I7" s="39">
        <v>4.0999999999999996</v>
      </c>
      <c r="J7" s="39">
        <f>AVERAGE(I2:I5)</f>
        <v>2.8250000000000002</v>
      </c>
      <c r="K7" s="39">
        <f t="shared" si="0"/>
        <v>44.441782212097671</v>
      </c>
      <c r="L7" s="39">
        <f>AVERAGE(K2:K5)</f>
        <v>40.656376097801839</v>
      </c>
      <c r="M7" s="39">
        <f>AVERAGE(L7)</f>
        <v>40.656376097801839</v>
      </c>
      <c r="Q7" s="267">
        <v>1995</v>
      </c>
      <c r="R7" s="270">
        <v>9.4583333333333339</v>
      </c>
      <c r="S7" s="270">
        <v>44.847415594455924</v>
      </c>
      <c r="T7" s="270">
        <v>1.2957142857142858</v>
      </c>
    </row>
    <row r="8" spans="1:20" ht="15" x14ac:dyDescent="0.25">
      <c r="A8" s="37">
        <v>3919910501</v>
      </c>
      <c r="B8" s="37" t="s">
        <v>224</v>
      </c>
      <c r="C8" s="38">
        <v>33379</v>
      </c>
      <c r="I8" s="39">
        <v>0.9</v>
      </c>
      <c r="K8" s="39">
        <f t="shared" si="0"/>
        <v>29.566413341396725</v>
      </c>
      <c r="Q8" s="267">
        <v>1996</v>
      </c>
      <c r="R8" s="270">
        <v>8.9615384615384617</v>
      </c>
      <c r="S8" s="270">
        <v>45.701866393881588</v>
      </c>
      <c r="T8" s="270">
        <v>2.2571428571428571</v>
      </c>
    </row>
    <row r="9" spans="1:20" ht="15" x14ac:dyDescent="0.25">
      <c r="A9" s="37">
        <v>3919910601</v>
      </c>
      <c r="B9" s="37" t="s">
        <v>224</v>
      </c>
      <c r="C9" s="38">
        <v>33395</v>
      </c>
      <c r="I9" s="39">
        <v>1.4</v>
      </c>
      <c r="K9" s="39">
        <f t="shared" si="0"/>
        <v>33.9007926412541</v>
      </c>
      <c r="Q9" s="267">
        <v>1997</v>
      </c>
      <c r="R9" s="270">
        <v>11.346153846153847</v>
      </c>
      <c r="S9" s="270">
        <v>42.275596373621234</v>
      </c>
      <c r="T9" s="270">
        <v>0.92500000000000016</v>
      </c>
    </row>
    <row r="10" spans="1:20" ht="15" x14ac:dyDescent="0.25">
      <c r="A10" s="37">
        <v>3919910602</v>
      </c>
      <c r="B10" s="37" t="s">
        <v>224</v>
      </c>
      <c r="C10" s="38">
        <v>33410</v>
      </c>
      <c r="I10" s="39">
        <v>2.2000000000000002</v>
      </c>
      <c r="K10" s="39">
        <f t="shared" si="0"/>
        <v>38.334766705173493</v>
      </c>
      <c r="Q10" s="267">
        <v>1998</v>
      </c>
      <c r="R10" s="270">
        <v>8.125</v>
      </c>
      <c r="S10" s="270">
        <v>47.118538405810511</v>
      </c>
      <c r="T10" s="270">
        <v>2.6999999999999997</v>
      </c>
    </row>
    <row r="11" spans="1:20" ht="15" x14ac:dyDescent="0.25">
      <c r="A11" s="37">
        <v>3919910701</v>
      </c>
      <c r="B11" s="37" t="s">
        <v>224</v>
      </c>
      <c r="C11" s="38">
        <v>33428</v>
      </c>
      <c r="I11" s="39">
        <v>1.8</v>
      </c>
      <c r="K11" s="39">
        <f t="shared" si="0"/>
        <v>36.366187182689792</v>
      </c>
      <c r="Q11" s="267">
        <v>1999</v>
      </c>
      <c r="R11" s="270">
        <v>10.333333333333334</v>
      </c>
      <c r="S11" s="270">
        <v>43.610447731767401</v>
      </c>
      <c r="T11" s="270">
        <v>2.0500000000000003</v>
      </c>
    </row>
    <row r="12" spans="1:20" ht="15" x14ac:dyDescent="0.25">
      <c r="A12" s="37">
        <v>3919910702</v>
      </c>
      <c r="B12" s="37" t="s">
        <v>224</v>
      </c>
      <c r="C12" s="38">
        <v>33443</v>
      </c>
      <c r="I12" s="39">
        <v>2.8</v>
      </c>
      <c r="K12" s="39">
        <f t="shared" si="0"/>
        <v>40.70056648254716</v>
      </c>
      <c r="Q12" s="267">
        <v>2000</v>
      </c>
      <c r="R12" s="270">
        <v>7.5</v>
      </c>
      <c r="S12" s="270">
        <v>48.168403370091873</v>
      </c>
      <c r="T12" s="270">
        <v>2.1085714285714285</v>
      </c>
    </row>
    <row r="13" spans="1:20" ht="15" x14ac:dyDescent="0.25">
      <c r="A13" s="37">
        <v>3919910801</v>
      </c>
      <c r="B13" s="37" t="s">
        <v>224</v>
      </c>
      <c r="C13" s="38">
        <v>33456</v>
      </c>
      <c r="I13" s="39">
        <v>4.5999999999999996</v>
      </c>
      <c r="K13" s="39">
        <f t="shared" si="0"/>
        <v>45.570612337286434</v>
      </c>
      <c r="Q13" s="267">
        <v>2001</v>
      </c>
      <c r="R13" s="270">
        <v>14.708333333333334</v>
      </c>
      <c r="S13" s="270">
        <v>38.757954607273859</v>
      </c>
      <c r="T13" s="270">
        <v>1.0466666666666666</v>
      </c>
    </row>
    <row r="14" spans="1:20" ht="15" x14ac:dyDescent="0.25">
      <c r="A14" s="37">
        <v>3919910802</v>
      </c>
      <c r="B14" s="37" t="s">
        <v>224</v>
      </c>
      <c r="C14" s="38">
        <v>33472</v>
      </c>
      <c r="I14" s="39">
        <v>2.6</v>
      </c>
      <c r="K14" s="39">
        <f t="shared" si="0"/>
        <v>39.973567275719148</v>
      </c>
      <c r="Q14" s="267">
        <v>2002</v>
      </c>
      <c r="R14" s="270">
        <v>10.318181818181818</v>
      </c>
      <c r="S14" s="270">
        <v>43.860158622827221</v>
      </c>
      <c r="T14" s="270">
        <v>1.3949999999999998</v>
      </c>
    </row>
    <row r="15" spans="1:20" ht="15" x14ac:dyDescent="0.25">
      <c r="A15" s="37">
        <v>3919910901</v>
      </c>
      <c r="B15" s="37" t="s">
        <v>224</v>
      </c>
      <c r="C15" s="38">
        <v>33510</v>
      </c>
      <c r="I15" s="39">
        <v>1.6</v>
      </c>
      <c r="J15" s="39">
        <f>AVERAGE(I9:I14)</f>
        <v>2.5666666666666664</v>
      </c>
      <c r="K15" s="39">
        <f t="shared" si="0"/>
        <v>35.21073560290067</v>
      </c>
      <c r="L15" s="39">
        <f>AVERAGE(K9:K14)</f>
        <v>39.141082104111682</v>
      </c>
      <c r="M15" s="39">
        <f>L15</f>
        <v>39.141082104111682</v>
      </c>
      <c r="Q15" s="267">
        <v>2003</v>
      </c>
      <c r="R15" s="273">
        <v>14.85</v>
      </c>
      <c r="S15" s="273">
        <v>38.721960695805464</v>
      </c>
      <c r="T15" s="273">
        <v>1.4450000000000001</v>
      </c>
    </row>
    <row r="16" spans="1:20" ht="15" x14ac:dyDescent="0.25">
      <c r="A16" s="37">
        <v>3919920501</v>
      </c>
      <c r="B16" s="37" t="s">
        <v>224</v>
      </c>
      <c r="C16" s="38">
        <v>33734</v>
      </c>
      <c r="D16" s="39">
        <v>11.5</v>
      </c>
      <c r="F16" s="39">
        <f t="shared" ref="F16:F65" si="1">D16*0.3048</f>
        <v>3.5052000000000003</v>
      </c>
      <c r="G16" s="39">
        <f t="shared" ref="G16:G65" si="2" xml:space="preserve"> 60-(14.41*(LN(F16)))</f>
        <v>41.926292369324358</v>
      </c>
      <c r="Q16" s="267">
        <v>2004</v>
      </c>
      <c r="R16" s="270">
        <v>11.666666666666666</v>
      </c>
      <c r="S16" s="270">
        <v>42.030340021686619</v>
      </c>
      <c r="T16" s="270">
        <v>1.1466666666666667</v>
      </c>
    </row>
    <row r="17" spans="1:20" ht="15" x14ac:dyDescent="0.25">
      <c r="A17" s="37">
        <v>3919920502</v>
      </c>
      <c r="B17" s="37" t="s">
        <v>224</v>
      </c>
      <c r="C17" s="38">
        <v>33743</v>
      </c>
      <c r="D17" s="39">
        <v>10</v>
      </c>
      <c r="F17" s="39">
        <f t="shared" si="1"/>
        <v>3.048</v>
      </c>
      <c r="G17" s="39">
        <f t="shared" si="2"/>
        <v>43.940261958950401</v>
      </c>
      <c r="I17" s="39">
        <v>1.1000000000000001</v>
      </c>
      <c r="K17" s="39">
        <f t="shared" si="0"/>
        <v>31.534992863880429</v>
      </c>
      <c r="Q17" s="267">
        <v>2005</v>
      </c>
      <c r="R17" s="270">
        <v>11.916666666666666</v>
      </c>
      <c r="S17" s="270">
        <v>41.94718296107154</v>
      </c>
      <c r="T17" s="270">
        <v>1.3133333333333335</v>
      </c>
    </row>
    <row r="18" spans="1:20" ht="15" x14ac:dyDescent="0.25">
      <c r="A18" s="37">
        <v>3919920503</v>
      </c>
      <c r="B18" s="37" t="s">
        <v>224</v>
      </c>
      <c r="C18" s="38">
        <v>33753</v>
      </c>
      <c r="D18" s="39">
        <v>9.5</v>
      </c>
      <c r="F18" s="39">
        <f t="shared" si="1"/>
        <v>2.8956</v>
      </c>
      <c r="G18" s="39">
        <f t="shared" si="2"/>
        <v>44.679398331074999</v>
      </c>
      <c r="Q18" s="267">
        <v>2006</v>
      </c>
      <c r="R18" s="270">
        <v>12.666666666666666</v>
      </c>
      <c r="S18" s="270">
        <v>40.91911859351319</v>
      </c>
      <c r="T18" s="270">
        <v>1.5899999999999999</v>
      </c>
    </row>
    <row r="19" spans="1:20" ht="15" x14ac:dyDescent="0.25">
      <c r="A19" s="37">
        <v>3919920601</v>
      </c>
      <c r="B19" s="37" t="s">
        <v>224</v>
      </c>
      <c r="C19" s="38">
        <v>33763</v>
      </c>
      <c r="D19" s="39">
        <v>9.5</v>
      </c>
      <c r="F19" s="39">
        <f t="shared" si="1"/>
        <v>2.8956</v>
      </c>
      <c r="G19" s="39">
        <f t="shared" si="2"/>
        <v>44.679398331074999</v>
      </c>
      <c r="I19" s="39">
        <v>1.4</v>
      </c>
      <c r="K19" s="39">
        <f t="shared" si="0"/>
        <v>33.9007926412541</v>
      </c>
      <c r="Q19" s="267">
        <v>2007</v>
      </c>
      <c r="R19" s="270">
        <v>13.076923076923077</v>
      </c>
      <c r="S19" s="270">
        <v>40.618237619682617</v>
      </c>
      <c r="T19" s="270">
        <v>1.54</v>
      </c>
    </row>
    <row r="20" spans="1:20" ht="15" x14ac:dyDescent="0.25">
      <c r="A20" s="37">
        <v>3919920602</v>
      </c>
      <c r="B20" s="37" t="s">
        <v>224</v>
      </c>
      <c r="C20" s="38">
        <v>33773</v>
      </c>
      <c r="D20" s="39">
        <v>9</v>
      </c>
      <c r="F20" s="39">
        <f t="shared" si="1"/>
        <v>2.7432000000000003</v>
      </c>
      <c r="G20" s="39">
        <f t="shared" si="2"/>
        <v>45.458506989579675</v>
      </c>
      <c r="Q20" s="267">
        <v>2008</v>
      </c>
      <c r="R20" s="269"/>
      <c r="S20" s="269"/>
      <c r="T20" s="270">
        <v>1.25</v>
      </c>
    </row>
    <row r="21" spans="1:20" ht="15" x14ac:dyDescent="0.25">
      <c r="A21" s="37">
        <v>3919920603</v>
      </c>
      <c r="B21" s="37" t="s">
        <v>224</v>
      </c>
      <c r="C21" s="38">
        <v>33782</v>
      </c>
      <c r="D21" s="39">
        <v>9.5</v>
      </c>
      <c r="F21" s="39">
        <f t="shared" si="1"/>
        <v>2.8956</v>
      </c>
      <c r="G21" s="39">
        <f t="shared" si="2"/>
        <v>44.679398331074999</v>
      </c>
      <c r="I21" s="39">
        <v>2</v>
      </c>
      <c r="K21" s="39">
        <f t="shared" si="0"/>
        <v>37.399773841293069</v>
      </c>
      <c r="Q21" s="267">
        <v>2009</v>
      </c>
      <c r="R21" s="270">
        <v>14.178571428571429</v>
      </c>
      <c r="S21" s="270">
        <v>39.087447120862635</v>
      </c>
      <c r="T21" s="270">
        <v>1.4885714285714282</v>
      </c>
    </row>
    <row r="22" spans="1:20" ht="15" x14ac:dyDescent="0.25">
      <c r="A22" s="37">
        <v>3919920701</v>
      </c>
      <c r="B22" s="37" t="s">
        <v>224</v>
      </c>
      <c r="C22" s="38">
        <v>33791</v>
      </c>
      <c r="D22" s="39">
        <v>10</v>
      </c>
      <c r="F22" s="39">
        <f t="shared" si="1"/>
        <v>3.048</v>
      </c>
      <c r="G22" s="39">
        <f t="shared" si="2"/>
        <v>43.940261958950401</v>
      </c>
      <c r="Q22" s="267">
        <v>2010</v>
      </c>
      <c r="R22" s="270">
        <v>11.708333333333334</v>
      </c>
      <c r="S22" s="270">
        <v>42.122875490788843</v>
      </c>
      <c r="T22" s="270">
        <v>1.8</v>
      </c>
    </row>
    <row r="23" spans="1:20" ht="15" x14ac:dyDescent="0.25">
      <c r="A23" s="37">
        <v>3919920702</v>
      </c>
      <c r="B23" s="37" t="s">
        <v>224</v>
      </c>
      <c r="C23" s="38">
        <v>33801</v>
      </c>
      <c r="D23" s="39">
        <v>10</v>
      </c>
      <c r="F23" s="39">
        <f t="shared" si="1"/>
        <v>3.048</v>
      </c>
      <c r="G23" s="39">
        <f t="shared" si="2"/>
        <v>43.940261958950401</v>
      </c>
      <c r="I23" s="39">
        <v>1.3</v>
      </c>
      <c r="K23" s="39">
        <f t="shared" si="0"/>
        <v>33.173793434426088</v>
      </c>
      <c r="Q23" s="267">
        <v>2011</v>
      </c>
      <c r="R23" s="270">
        <v>14</v>
      </c>
      <c r="S23" s="270">
        <v>39.491069120770774</v>
      </c>
      <c r="T23" s="270">
        <v>1.3442857142857143</v>
      </c>
    </row>
    <row r="24" spans="1:20" ht="15" x14ac:dyDescent="0.25">
      <c r="A24" s="37">
        <v>3919920703</v>
      </c>
      <c r="B24" s="37" t="s">
        <v>224</v>
      </c>
      <c r="C24" s="38">
        <v>33808</v>
      </c>
      <c r="D24" s="39">
        <v>9.5</v>
      </c>
      <c r="F24" s="39">
        <f t="shared" si="1"/>
        <v>2.8956</v>
      </c>
      <c r="G24" s="39">
        <f t="shared" si="2"/>
        <v>44.679398331074999</v>
      </c>
      <c r="Q24" s="267">
        <v>2012</v>
      </c>
      <c r="R24" s="270">
        <v>11.041666666666666</v>
      </c>
      <c r="S24" s="270">
        <v>42.943867855371472</v>
      </c>
      <c r="T24" s="270">
        <v>1.61</v>
      </c>
    </row>
    <row r="25" spans="1:20" ht="15" x14ac:dyDescent="0.25">
      <c r="A25" s="37">
        <v>3919920704</v>
      </c>
      <c r="B25" s="37" t="s">
        <v>224</v>
      </c>
      <c r="C25" s="38">
        <v>33815</v>
      </c>
      <c r="D25" s="39">
        <v>9.5</v>
      </c>
      <c r="F25" s="39">
        <f t="shared" si="1"/>
        <v>2.8956</v>
      </c>
      <c r="G25" s="39">
        <f t="shared" si="2"/>
        <v>44.679398331074999</v>
      </c>
      <c r="I25" s="39">
        <v>2.2999999999999998</v>
      </c>
      <c r="K25" s="39">
        <f t="shared" si="0"/>
        <v>38.770838495993374</v>
      </c>
      <c r="Q25" s="359">
        <v>2013</v>
      </c>
      <c r="R25" s="39">
        <v>15.375</v>
      </c>
      <c r="S25" s="39">
        <v>38.379457619348621</v>
      </c>
      <c r="T25" s="39">
        <v>1.18</v>
      </c>
    </row>
    <row r="26" spans="1:20" x14ac:dyDescent="0.2">
      <c r="A26" s="37">
        <v>3919920801</v>
      </c>
      <c r="B26" s="37" t="s">
        <v>224</v>
      </c>
      <c r="C26" s="38">
        <v>33824</v>
      </c>
      <c r="D26" s="39">
        <v>10</v>
      </c>
      <c r="F26" s="39">
        <f t="shared" si="1"/>
        <v>3.048</v>
      </c>
      <c r="G26" s="39">
        <f t="shared" si="2"/>
        <v>43.940261958950401</v>
      </c>
    </row>
    <row r="27" spans="1:20" x14ac:dyDescent="0.2">
      <c r="A27" s="37">
        <v>3919920802</v>
      </c>
      <c r="B27" s="37" t="s">
        <v>224</v>
      </c>
      <c r="C27" s="38">
        <v>33831</v>
      </c>
      <c r="D27" s="39">
        <v>9.5</v>
      </c>
      <c r="F27" s="39">
        <f t="shared" si="1"/>
        <v>2.8956</v>
      </c>
      <c r="G27" s="39">
        <f t="shared" si="2"/>
        <v>44.679398331074999</v>
      </c>
      <c r="I27" s="39">
        <v>2.2000000000000002</v>
      </c>
      <c r="K27" s="39">
        <f t="shared" si="0"/>
        <v>38.334766705173493</v>
      </c>
    </row>
    <row r="28" spans="1:20" x14ac:dyDescent="0.2">
      <c r="A28" s="37">
        <v>3919920803</v>
      </c>
      <c r="B28" s="37" t="s">
        <v>224</v>
      </c>
      <c r="C28" s="38">
        <v>33846</v>
      </c>
      <c r="D28" s="39">
        <v>9</v>
      </c>
      <c r="F28" s="39">
        <f t="shared" si="1"/>
        <v>2.7432000000000003</v>
      </c>
      <c r="G28" s="39">
        <f t="shared" si="2"/>
        <v>45.458506989579675</v>
      </c>
      <c r="I28" s="39">
        <v>3</v>
      </c>
      <c r="K28" s="39">
        <f t="shared" si="0"/>
        <v>41.377386551834157</v>
      </c>
    </row>
    <row r="29" spans="1:20" x14ac:dyDescent="0.2">
      <c r="A29" s="37">
        <v>3919920901</v>
      </c>
      <c r="B29" s="37" t="s">
        <v>224</v>
      </c>
      <c r="C29" s="38">
        <v>33852</v>
      </c>
      <c r="D29" s="39">
        <v>8.5</v>
      </c>
      <c r="F29" s="39">
        <f t="shared" si="1"/>
        <v>2.5908000000000002</v>
      </c>
      <c r="G29" s="39">
        <f t="shared" si="2"/>
        <v>46.28215973301333</v>
      </c>
    </row>
    <row r="30" spans="1:20" x14ac:dyDescent="0.2">
      <c r="A30" s="37">
        <v>3919920902</v>
      </c>
      <c r="B30" s="37" t="s">
        <v>224</v>
      </c>
      <c r="C30" s="38">
        <v>33859</v>
      </c>
      <c r="D30" s="39">
        <v>8.5</v>
      </c>
      <c r="F30" s="39">
        <f t="shared" si="1"/>
        <v>2.5908000000000002</v>
      </c>
      <c r="G30" s="39">
        <f t="shared" si="2"/>
        <v>46.28215973301333</v>
      </c>
      <c r="I30" s="39">
        <v>2.2999999999999998</v>
      </c>
      <c r="K30" s="39">
        <f t="shared" si="0"/>
        <v>38.770838495993374</v>
      </c>
    </row>
    <row r="31" spans="1:20" x14ac:dyDescent="0.2">
      <c r="A31" s="37">
        <v>3919920903</v>
      </c>
      <c r="B31" s="37" t="s">
        <v>224</v>
      </c>
      <c r="C31" s="38">
        <v>33866</v>
      </c>
      <c r="D31" s="39">
        <v>9</v>
      </c>
      <c r="E31" s="39">
        <f>AVERAGE(D19:D28)</f>
        <v>9.5500000000000007</v>
      </c>
      <c r="F31" s="39">
        <f t="shared" si="1"/>
        <v>2.7432000000000003</v>
      </c>
      <c r="G31" s="39">
        <f t="shared" si="2"/>
        <v>45.458506989579675</v>
      </c>
      <c r="H31" s="39">
        <f>AVERAGE(G19:G28)</f>
        <v>44.613479151138549</v>
      </c>
      <c r="J31" s="39">
        <f>AVERAGE(I19:I28)</f>
        <v>2.0333333333333332</v>
      </c>
      <c r="L31" s="39">
        <f>AVERAGE(K19:K28)</f>
        <v>37.159558611662383</v>
      </c>
      <c r="M31" s="39">
        <f>AVERAGE(L31,H31)</f>
        <v>40.886518881400463</v>
      </c>
    </row>
    <row r="32" spans="1:20" x14ac:dyDescent="0.2">
      <c r="A32" s="37">
        <v>3919930601</v>
      </c>
      <c r="B32" s="37" t="s">
        <v>224</v>
      </c>
      <c r="C32" s="38">
        <v>34123</v>
      </c>
      <c r="D32" s="39">
        <v>14.5</v>
      </c>
      <c r="F32" s="39">
        <f t="shared" si="1"/>
        <v>4.4196</v>
      </c>
      <c r="G32" s="39">
        <f t="shared" si="2"/>
        <v>38.586031110758313</v>
      </c>
      <c r="I32" s="39">
        <v>1</v>
      </c>
      <c r="K32" s="39">
        <f t="shared" si="0"/>
        <v>30.6</v>
      </c>
      <c r="O32" s="39">
        <v>10</v>
      </c>
    </row>
    <row r="33" spans="1:15" x14ac:dyDescent="0.2">
      <c r="A33" s="37">
        <v>3919930602</v>
      </c>
      <c r="B33" s="37" t="s">
        <v>224</v>
      </c>
      <c r="C33" s="38">
        <v>34127</v>
      </c>
      <c r="D33" s="39">
        <v>12</v>
      </c>
      <c r="F33" s="39">
        <f t="shared" si="1"/>
        <v>3.6576000000000004</v>
      </c>
      <c r="G33" s="39">
        <f t="shared" si="2"/>
        <v>41.313008325549511</v>
      </c>
      <c r="O33" s="39"/>
    </row>
    <row r="34" spans="1:15" x14ac:dyDescent="0.2">
      <c r="A34" s="37">
        <v>3919930603</v>
      </c>
      <c r="B34" s="37" t="s">
        <v>224</v>
      </c>
      <c r="C34" s="38">
        <v>34144</v>
      </c>
      <c r="D34" s="39">
        <v>13.5</v>
      </c>
      <c r="F34" s="39">
        <f t="shared" si="1"/>
        <v>4.1147999999999998</v>
      </c>
      <c r="G34" s="39">
        <f t="shared" si="2"/>
        <v>39.615754781741025</v>
      </c>
      <c r="I34" s="39">
        <v>0.95</v>
      </c>
      <c r="K34" s="39">
        <f t="shared" si="0"/>
        <v>30.09681278205813</v>
      </c>
      <c r="O34" s="39">
        <v>22.22</v>
      </c>
    </row>
    <row r="35" spans="1:15" x14ac:dyDescent="0.2">
      <c r="A35" s="37">
        <v>3919930701</v>
      </c>
      <c r="B35" s="37" t="s">
        <v>224</v>
      </c>
      <c r="C35" s="38">
        <v>34154</v>
      </c>
      <c r="D35" s="39">
        <v>12.5</v>
      </c>
      <c r="F35" s="39">
        <f t="shared" si="1"/>
        <v>3.81</v>
      </c>
      <c r="G35" s="39">
        <f t="shared" si="2"/>
        <v>40.724763384512634</v>
      </c>
      <c r="O35" s="39"/>
    </row>
    <row r="36" spans="1:15" x14ac:dyDescent="0.2">
      <c r="A36" s="37">
        <v>3919930702</v>
      </c>
      <c r="B36" s="37" t="s">
        <v>224</v>
      </c>
      <c r="C36" s="38">
        <v>34160</v>
      </c>
      <c r="D36" s="39">
        <v>12.5</v>
      </c>
      <c r="F36" s="39">
        <f t="shared" si="1"/>
        <v>3.81</v>
      </c>
      <c r="G36" s="39">
        <f t="shared" si="2"/>
        <v>40.724763384512634</v>
      </c>
      <c r="I36" s="39">
        <v>1.6</v>
      </c>
      <c r="K36" s="39">
        <f t="shared" si="0"/>
        <v>35.21073560290067</v>
      </c>
      <c r="O36" s="39">
        <v>25.55</v>
      </c>
    </row>
    <row r="37" spans="1:15" x14ac:dyDescent="0.2">
      <c r="A37" s="37">
        <v>3919930703</v>
      </c>
      <c r="B37" s="37" t="s">
        <v>224</v>
      </c>
      <c r="C37" s="38">
        <v>34170</v>
      </c>
      <c r="D37" s="39">
        <v>11.5</v>
      </c>
      <c r="F37" s="39">
        <f t="shared" si="1"/>
        <v>3.5052000000000003</v>
      </c>
      <c r="G37" s="39">
        <f t="shared" si="2"/>
        <v>41.926292369324358</v>
      </c>
      <c r="I37" s="39">
        <v>1.6</v>
      </c>
      <c r="K37" s="39">
        <f t="shared" si="0"/>
        <v>35.21073560290067</v>
      </c>
      <c r="O37" s="39">
        <v>22.22</v>
      </c>
    </row>
    <row r="38" spans="1:15" x14ac:dyDescent="0.2">
      <c r="A38" s="37">
        <v>3919930704</v>
      </c>
      <c r="B38" s="37" t="s">
        <v>224</v>
      </c>
      <c r="C38" s="38">
        <v>34181</v>
      </c>
      <c r="D38" s="39">
        <v>11</v>
      </c>
      <c r="F38" s="39">
        <f t="shared" si="1"/>
        <v>3.3528000000000002</v>
      </c>
      <c r="G38" s="39">
        <f t="shared" si="2"/>
        <v>42.566842267970074</v>
      </c>
      <c r="I38" s="39">
        <v>1.9</v>
      </c>
      <c r="K38" s="39">
        <f t="shared" si="0"/>
        <v>36.896586623351197</v>
      </c>
      <c r="O38" s="39">
        <v>21.11</v>
      </c>
    </row>
    <row r="39" spans="1:15" x14ac:dyDescent="0.2">
      <c r="A39" s="37">
        <v>3919930801</v>
      </c>
      <c r="B39" s="37" t="s">
        <v>224</v>
      </c>
      <c r="C39" s="38">
        <v>34191</v>
      </c>
      <c r="D39" s="39">
        <v>9.5</v>
      </c>
      <c r="F39" s="39">
        <f t="shared" si="1"/>
        <v>2.8956</v>
      </c>
      <c r="G39" s="39">
        <f t="shared" si="2"/>
        <v>44.679398331074999</v>
      </c>
      <c r="I39" s="39">
        <v>2.1</v>
      </c>
      <c r="K39" s="39">
        <f t="shared" si="0"/>
        <v>37.878405351795195</v>
      </c>
      <c r="O39" s="39">
        <v>26.66</v>
      </c>
    </row>
    <row r="40" spans="1:15" x14ac:dyDescent="0.2">
      <c r="A40" s="37">
        <v>3919930802</v>
      </c>
      <c r="B40" s="37" t="s">
        <v>224</v>
      </c>
      <c r="C40" s="38">
        <v>34199</v>
      </c>
      <c r="D40" s="39">
        <v>11.5</v>
      </c>
      <c r="F40" s="39">
        <f t="shared" si="1"/>
        <v>3.5052000000000003</v>
      </c>
      <c r="G40" s="39">
        <f t="shared" si="2"/>
        <v>41.926292369324358</v>
      </c>
      <c r="O40" s="39">
        <v>23.88</v>
      </c>
    </row>
    <row r="41" spans="1:15" x14ac:dyDescent="0.2">
      <c r="A41" s="37">
        <v>3919930803</v>
      </c>
      <c r="B41" s="37" t="s">
        <v>224</v>
      </c>
      <c r="C41" s="38">
        <v>34206</v>
      </c>
      <c r="D41" s="39">
        <v>9.5</v>
      </c>
      <c r="F41" s="39">
        <f t="shared" si="1"/>
        <v>2.8956</v>
      </c>
      <c r="G41" s="39">
        <f t="shared" si="2"/>
        <v>44.679398331074999</v>
      </c>
      <c r="I41" s="39">
        <v>1.9</v>
      </c>
      <c r="K41" s="39">
        <f t="shared" si="0"/>
        <v>36.896586623351197</v>
      </c>
      <c r="O41" s="39">
        <v>26.66</v>
      </c>
    </row>
    <row r="42" spans="1:15" x14ac:dyDescent="0.2">
      <c r="A42" s="37">
        <v>3919930901</v>
      </c>
      <c r="B42" s="37" t="s">
        <v>224</v>
      </c>
      <c r="C42" s="38">
        <v>34223</v>
      </c>
      <c r="D42" s="39">
        <v>9</v>
      </c>
      <c r="F42" s="39">
        <f t="shared" si="1"/>
        <v>2.7432000000000003</v>
      </c>
      <c r="G42" s="39">
        <f t="shared" si="2"/>
        <v>45.458506989579675</v>
      </c>
      <c r="I42" s="39">
        <v>2.7</v>
      </c>
      <c r="K42" s="39">
        <f t="shared" si="0"/>
        <v>40.34379989323088</v>
      </c>
      <c r="O42" s="39">
        <v>12.77</v>
      </c>
    </row>
    <row r="43" spans="1:15" x14ac:dyDescent="0.2">
      <c r="A43" s="37">
        <v>3919930902</v>
      </c>
      <c r="B43" s="37" t="s">
        <v>224</v>
      </c>
      <c r="C43" s="38">
        <v>34233</v>
      </c>
      <c r="D43" s="39">
        <v>10.5</v>
      </c>
      <c r="F43" s="39">
        <f t="shared" si="1"/>
        <v>3.2004000000000001</v>
      </c>
      <c r="G43" s="39">
        <f t="shared" si="2"/>
        <v>43.237195693268887</v>
      </c>
    </row>
    <row r="44" spans="1:15" x14ac:dyDescent="0.2">
      <c r="A44" s="37">
        <v>3919931001</v>
      </c>
      <c r="B44" s="37" t="s">
        <v>224</v>
      </c>
      <c r="C44" s="38">
        <v>34265</v>
      </c>
      <c r="D44" s="39">
        <v>7</v>
      </c>
      <c r="E44" s="39">
        <f>AVERAGE(D32:D41)</f>
        <v>11.8</v>
      </c>
      <c r="F44" s="39">
        <f t="shared" si="1"/>
        <v>2.1335999999999999</v>
      </c>
      <c r="G44" s="39">
        <f t="shared" si="2"/>
        <v>49.079947901107531</v>
      </c>
      <c r="H44" s="39">
        <f>AVERAGE(G32:G41)</f>
        <v>41.674254465584291</v>
      </c>
      <c r="J44" s="39">
        <f>AVERAGE(I32:I41)</f>
        <v>1.5785714285714287</v>
      </c>
      <c r="L44" s="39">
        <f>AVERAGE(K32:K41)</f>
        <v>34.684266083765294</v>
      </c>
      <c r="M44" s="39">
        <f>AVERAGE(L44,H44)</f>
        <v>38.179260274674789</v>
      </c>
    </row>
    <row r="45" spans="1:15" x14ac:dyDescent="0.2">
      <c r="A45" s="37">
        <v>3919940601</v>
      </c>
      <c r="B45" s="37" t="s">
        <v>224</v>
      </c>
      <c r="C45" s="38">
        <v>34487</v>
      </c>
      <c r="D45" s="39">
        <v>9</v>
      </c>
      <c r="F45" s="39">
        <f t="shared" si="1"/>
        <v>2.7432000000000003</v>
      </c>
      <c r="G45" s="39">
        <f t="shared" si="2"/>
        <v>45.458506989579675</v>
      </c>
      <c r="I45" s="39">
        <v>0.16</v>
      </c>
      <c r="K45" s="39">
        <f t="shared" si="0"/>
        <v>12.622375840629076</v>
      </c>
    </row>
    <row r="46" spans="1:15" x14ac:dyDescent="0.2">
      <c r="A46" s="37">
        <v>3919940602</v>
      </c>
      <c r="B46" s="37" t="s">
        <v>224</v>
      </c>
      <c r="C46" s="38">
        <v>34495</v>
      </c>
      <c r="D46" s="39">
        <v>10</v>
      </c>
      <c r="F46" s="39">
        <f t="shared" si="1"/>
        <v>3.048</v>
      </c>
      <c r="G46" s="39">
        <f t="shared" si="2"/>
        <v>43.940261958950401</v>
      </c>
    </row>
    <row r="47" spans="1:15" x14ac:dyDescent="0.2">
      <c r="A47" s="37">
        <v>3919940603</v>
      </c>
      <c r="B47" s="37" t="s">
        <v>224</v>
      </c>
      <c r="C47" s="38">
        <v>34501</v>
      </c>
      <c r="D47" s="39">
        <v>9.5</v>
      </c>
      <c r="F47" s="39">
        <f t="shared" si="1"/>
        <v>2.8956</v>
      </c>
      <c r="G47" s="39">
        <f t="shared" si="2"/>
        <v>44.679398331074999</v>
      </c>
      <c r="I47" s="39">
        <v>1.2</v>
      </c>
      <c r="K47" s="39">
        <f t="shared" si="0"/>
        <v>32.388574472148697</v>
      </c>
    </row>
    <row r="48" spans="1:15" x14ac:dyDescent="0.2">
      <c r="A48" s="37">
        <v>3919940604</v>
      </c>
      <c r="B48" s="37" t="s">
        <v>224</v>
      </c>
      <c r="C48" s="38">
        <v>34509</v>
      </c>
      <c r="D48" s="39">
        <v>9</v>
      </c>
      <c r="F48" s="39">
        <f t="shared" si="1"/>
        <v>2.7432000000000003</v>
      </c>
      <c r="G48" s="39">
        <f t="shared" si="2"/>
        <v>45.458506989579675</v>
      </c>
    </row>
    <row r="49" spans="1:13" x14ac:dyDescent="0.2">
      <c r="A49" s="37">
        <v>3919940701</v>
      </c>
      <c r="B49" s="37" t="s">
        <v>224</v>
      </c>
      <c r="C49" s="38">
        <v>34516</v>
      </c>
      <c r="D49" s="39">
        <v>9</v>
      </c>
      <c r="F49" s="39">
        <f t="shared" si="1"/>
        <v>2.7432000000000003</v>
      </c>
      <c r="G49" s="39">
        <f t="shared" si="2"/>
        <v>45.458506989579675</v>
      </c>
      <c r="I49" s="39">
        <v>1.5</v>
      </c>
      <c r="K49" s="39">
        <f t="shared" si="0"/>
        <v>34.577612710541096</v>
      </c>
    </row>
    <row r="50" spans="1:13" x14ac:dyDescent="0.2">
      <c r="A50" s="37">
        <v>3919940702</v>
      </c>
      <c r="B50" s="37" t="s">
        <v>224</v>
      </c>
      <c r="C50" s="38">
        <v>34523</v>
      </c>
      <c r="D50" s="39">
        <v>9.5</v>
      </c>
      <c r="F50" s="39">
        <f t="shared" si="1"/>
        <v>2.8956</v>
      </c>
      <c r="G50" s="39">
        <f t="shared" si="2"/>
        <v>44.679398331074999</v>
      </c>
    </row>
    <row r="51" spans="1:13" x14ac:dyDescent="0.2">
      <c r="A51" s="37">
        <v>3919940703</v>
      </c>
      <c r="B51" s="37" t="s">
        <v>224</v>
      </c>
      <c r="C51" s="38">
        <v>34532</v>
      </c>
      <c r="D51" s="39">
        <v>8.5</v>
      </c>
      <c r="F51" s="39">
        <f t="shared" si="1"/>
        <v>2.5908000000000002</v>
      </c>
      <c r="G51" s="39">
        <f t="shared" si="2"/>
        <v>46.28215973301333</v>
      </c>
      <c r="I51" s="39">
        <v>1.8</v>
      </c>
      <c r="K51" s="39">
        <f t="shared" si="0"/>
        <v>36.366187182689792</v>
      </c>
    </row>
    <row r="52" spans="1:13" x14ac:dyDescent="0.2">
      <c r="A52" s="37">
        <v>3919940704</v>
      </c>
      <c r="B52" s="37" t="s">
        <v>224</v>
      </c>
      <c r="C52" s="38">
        <v>34544</v>
      </c>
      <c r="D52" s="39">
        <v>7.5</v>
      </c>
      <c r="F52" s="39">
        <f t="shared" si="1"/>
        <v>2.286</v>
      </c>
      <c r="G52" s="39">
        <f t="shared" si="2"/>
        <v>48.085760622980558</v>
      </c>
    </row>
    <row r="53" spans="1:13" x14ac:dyDescent="0.2">
      <c r="A53" s="37">
        <v>3919940801</v>
      </c>
      <c r="B53" s="37" t="s">
        <v>224</v>
      </c>
      <c r="C53" s="38">
        <v>34549</v>
      </c>
      <c r="D53" s="39">
        <v>7.5</v>
      </c>
      <c r="F53" s="39">
        <f t="shared" si="1"/>
        <v>2.286</v>
      </c>
      <c r="G53" s="39">
        <f t="shared" si="2"/>
        <v>48.085760622980558</v>
      </c>
      <c r="I53" s="39">
        <v>1.8</v>
      </c>
      <c r="K53" s="39">
        <f t="shared" si="0"/>
        <v>36.366187182689792</v>
      </c>
    </row>
    <row r="54" spans="1:13" x14ac:dyDescent="0.2">
      <c r="A54" s="37">
        <v>3919940802</v>
      </c>
      <c r="B54" s="37" t="s">
        <v>224</v>
      </c>
      <c r="C54" s="38">
        <v>34557</v>
      </c>
      <c r="D54" s="39">
        <v>8</v>
      </c>
      <c r="F54" s="39">
        <f t="shared" si="1"/>
        <v>2.4384000000000001</v>
      </c>
      <c r="G54" s="39">
        <f t="shared" si="2"/>
        <v>47.155760533388161</v>
      </c>
    </row>
    <row r="55" spans="1:13" x14ac:dyDescent="0.2">
      <c r="A55" s="37">
        <v>3919940803</v>
      </c>
      <c r="B55" s="37" t="s">
        <v>224</v>
      </c>
      <c r="C55" s="38">
        <v>34564</v>
      </c>
      <c r="D55" s="39">
        <v>8</v>
      </c>
      <c r="F55" s="39">
        <f t="shared" si="1"/>
        <v>2.4384000000000001</v>
      </c>
      <c r="G55" s="39">
        <f t="shared" si="2"/>
        <v>47.155760533388161</v>
      </c>
      <c r="I55" s="39">
        <v>2.2000000000000002</v>
      </c>
      <c r="K55" s="39">
        <f t="shared" si="0"/>
        <v>38.334766705173493</v>
      </c>
    </row>
    <row r="56" spans="1:13" x14ac:dyDescent="0.2">
      <c r="A56" s="37">
        <v>3919940804</v>
      </c>
      <c r="B56" s="37" t="s">
        <v>224</v>
      </c>
      <c r="C56" s="38">
        <v>34571</v>
      </c>
      <c r="D56" s="39">
        <v>7</v>
      </c>
      <c r="F56" s="39">
        <f t="shared" si="1"/>
        <v>2.1335999999999999</v>
      </c>
      <c r="G56" s="39">
        <f t="shared" si="2"/>
        <v>49.079947901107531</v>
      </c>
    </row>
    <row r="57" spans="1:13" x14ac:dyDescent="0.2">
      <c r="A57" s="37">
        <v>3919940901</v>
      </c>
      <c r="B57" s="37" t="s">
        <v>224</v>
      </c>
      <c r="C57" s="38">
        <v>34579</v>
      </c>
      <c r="D57" s="39">
        <v>7</v>
      </c>
      <c r="F57" s="39">
        <f t="shared" si="1"/>
        <v>2.1335999999999999</v>
      </c>
      <c r="G57" s="39">
        <f t="shared" si="2"/>
        <v>49.079947901107531</v>
      </c>
      <c r="I57" s="39">
        <v>2.8</v>
      </c>
      <c r="K57" s="39">
        <f t="shared" si="0"/>
        <v>40.70056648254716</v>
      </c>
    </row>
    <row r="58" spans="1:13" x14ac:dyDescent="0.2">
      <c r="A58" s="37">
        <v>3919940902</v>
      </c>
      <c r="B58" s="37" t="s">
        <v>224</v>
      </c>
      <c r="C58" s="38">
        <v>34585</v>
      </c>
      <c r="D58" s="39">
        <v>6.5</v>
      </c>
      <c r="F58" s="39">
        <f t="shared" si="1"/>
        <v>1.9812000000000001</v>
      </c>
      <c r="G58" s="39">
        <f t="shared" si="2"/>
        <v>50.147843779842667</v>
      </c>
    </row>
    <row r="59" spans="1:13" x14ac:dyDescent="0.2">
      <c r="A59" s="37">
        <v>3919940903</v>
      </c>
      <c r="B59" s="37" t="s">
        <v>224</v>
      </c>
      <c r="C59" s="38">
        <v>34592</v>
      </c>
      <c r="D59" s="39">
        <v>8</v>
      </c>
      <c r="E59" s="39">
        <f>AVERAGE(D45:D56)</f>
        <v>8.5416666666666661</v>
      </c>
      <c r="F59" s="39">
        <f t="shared" si="1"/>
        <v>2.4384000000000001</v>
      </c>
      <c r="G59" s="39">
        <f t="shared" si="2"/>
        <v>47.155760533388161</v>
      </c>
      <c r="H59" s="39">
        <f>AVERAGE(G45:G56)</f>
        <v>46.29331079472481</v>
      </c>
      <c r="I59" s="39">
        <v>0.05</v>
      </c>
      <c r="J59" s="39">
        <f>AVERAGE(I45:I56)</f>
        <v>1.4433333333333334</v>
      </c>
      <c r="K59" s="39">
        <f t="shared" si="0"/>
        <v>1.2118663964353509</v>
      </c>
      <c r="L59" s="39">
        <f>AVERAGE(K45:K56)</f>
        <v>31.775950682311997</v>
      </c>
      <c r="M59" s="39">
        <f>AVERAGE(L59,H59)</f>
        <v>39.034630738518402</v>
      </c>
    </row>
    <row r="60" spans="1:13" x14ac:dyDescent="0.2">
      <c r="A60" s="37">
        <v>3919950601</v>
      </c>
      <c r="B60" s="37" t="s">
        <v>224</v>
      </c>
      <c r="C60" s="38">
        <v>34851</v>
      </c>
      <c r="D60" s="39">
        <v>10.5</v>
      </c>
      <c r="F60" s="39">
        <f t="shared" si="1"/>
        <v>3.2004000000000001</v>
      </c>
      <c r="G60" s="39">
        <f t="shared" si="2"/>
        <v>43.237195693268887</v>
      </c>
      <c r="I60" s="39">
        <v>0.23</v>
      </c>
      <c r="K60" s="39">
        <f t="shared" si="0"/>
        <v>16.182478733721783</v>
      </c>
    </row>
    <row r="61" spans="1:13" x14ac:dyDescent="0.2">
      <c r="A61" s="37">
        <v>3919950602</v>
      </c>
      <c r="B61" s="37" t="s">
        <v>224</v>
      </c>
      <c r="C61" s="38">
        <v>34858</v>
      </c>
      <c r="D61" s="39">
        <v>9</v>
      </c>
      <c r="F61" s="39">
        <f t="shared" si="1"/>
        <v>2.7432000000000003</v>
      </c>
      <c r="G61" s="39">
        <f t="shared" si="2"/>
        <v>45.458506989579675</v>
      </c>
    </row>
    <row r="62" spans="1:13" x14ac:dyDescent="0.2">
      <c r="A62" s="37">
        <v>3919950603</v>
      </c>
      <c r="B62" s="37" t="s">
        <v>224</v>
      </c>
      <c r="C62" s="38">
        <v>34865</v>
      </c>
      <c r="D62" s="39">
        <v>8.5</v>
      </c>
      <c r="F62" s="39">
        <f t="shared" si="1"/>
        <v>2.5908000000000002</v>
      </c>
      <c r="G62" s="39">
        <f t="shared" si="2"/>
        <v>46.28215973301333</v>
      </c>
      <c r="I62" s="39">
        <v>0.87</v>
      </c>
      <c r="K62" s="39">
        <f t="shared" si="0"/>
        <v>29.233839119458292</v>
      </c>
    </row>
    <row r="63" spans="1:13" x14ac:dyDescent="0.2">
      <c r="A63" s="37">
        <v>3919950604</v>
      </c>
      <c r="B63" s="37" t="s">
        <v>224</v>
      </c>
      <c r="C63" s="38">
        <v>34872</v>
      </c>
      <c r="D63" s="39">
        <v>11</v>
      </c>
      <c r="F63" s="39">
        <f t="shared" si="1"/>
        <v>3.3528000000000002</v>
      </c>
      <c r="G63" s="39">
        <f t="shared" si="2"/>
        <v>42.566842267970074</v>
      </c>
    </row>
    <row r="64" spans="1:13" x14ac:dyDescent="0.2">
      <c r="A64" s="37">
        <v>3919950701</v>
      </c>
      <c r="B64" s="37" t="s">
        <v>224</v>
      </c>
      <c r="C64" s="38">
        <v>34882</v>
      </c>
      <c r="D64" s="39">
        <v>9.5</v>
      </c>
      <c r="F64" s="39">
        <f t="shared" si="1"/>
        <v>2.8956</v>
      </c>
      <c r="G64" s="39">
        <f t="shared" si="2"/>
        <v>44.679398331074999</v>
      </c>
      <c r="I64" s="39">
        <v>1.3</v>
      </c>
      <c r="K64" s="39">
        <f t="shared" si="0"/>
        <v>33.173793434426088</v>
      </c>
    </row>
    <row r="65" spans="1:13" x14ac:dyDescent="0.2">
      <c r="A65" s="37">
        <v>3919950702</v>
      </c>
      <c r="B65" s="37" t="s">
        <v>224</v>
      </c>
      <c r="C65" s="38">
        <v>34887</v>
      </c>
      <c r="D65" s="39">
        <v>9.5</v>
      </c>
      <c r="F65" s="39">
        <f t="shared" si="1"/>
        <v>2.8956</v>
      </c>
      <c r="G65" s="39">
        <f t="shared" si="2"/>
        <v>44.679398331074999</v>
      </c>
    </row>
    <row r="66" spans="1:13" x14ac:dyDescent="0.2">
      <c r="A66" s="37">
        <v>3919950703</v>
      </c>
      <c r="B66" s="37" t="s">
        <v>224</v>
      </c>
      <c r="C66" s="38">
        <v>34893</v>
      </c>
      <c r="D66" s="39">
        <v>12</v>
      </c>
      <c r="F66" s="39">
        <f t="shared" ref="F66:F129" si="3">D66*0.3048</f>
        <v>3.6576000000000004</v>
      </c>
      <c r="G66" s="39">
        <f t="shared" ref="G66:G129" si="4" xml:space="preserve"> 60-(14.41*(LN(F66)))</f>
        <v>41.313008325549511</v>
      </c>
      <c r="I66" s="39">
        <v>1.7</v>
      </c>
      <c r="K66" s="39">
        <f t="shared" ref="K66:K129" si="5">(9.81*(LN(I66)))+30.6</f>
        <v>35.805463142919891</v>
      </c>
    </row>
    <row r="67" spans="1:13" x14ac:dyDescent="0.2">
      <c r="A67" s="37">
        <v>3919950704</v>
      </c>
      <c r="B67" s="37" t="s">
        <v>224</v>
      </c>
      <c r="C67" s="38">
        <v>34900</v>
      </c>
      <c r="D67" s="39">
        <v>9.5</v>
      </c>
      <c r="F67" s="39">
        <f t="shared" si="3"/>
        <v>2.8956</v>
      </c>
      <c r="G67" s="39">
        <f t="shared" si="4"/>
        <v>44.679398331074999</v>
      </c>
    </row>
    <row r="68" spans="1:13" x14ac:dyDescent="0.2">
      <c r="A68" s="37">
        <v>3919950705</v>
      </c>
      <c r="B68" s="37" t="s">
        <v>224</v>
      </c>
      <c r="C68" s="38">
        <v>34907</v>
      </c>
      <c r="D68" s="39">
        <v>9.5</v>
      </c>
      <c r="F68" s="39">
        <f t="shared" si="3"/>
        <v>2.8956</v>
      </c>
      <c r="G68" s="39">
        <f t="shared" si="4"/>
        <v>44.679398331074999</v>
      </c>
      <c r="I68" s="39">
        <v>0.97</v>
      </c>
      <c r="K68" s="39">
        <f t="shared" si="5"/>
        <v>30.30119517457501</v>
      </c>
    </row>
    <row r="69" spans="1:13" x14ac:dyDescent="0.2">
      <c r="A69" s="37">
        <v>3919950801</v>
      </c>
      <c r="B69" s="37" t="s">
        <v>224</v>
      </c>
      <c r="C69" s="38">
        <v>34916</v>
      </c>
      <c r="D69" s="39">
        <v>8.5</v>
      </c>
      <c r="F69" s="39">
        <f t="shared" si="3"/>
        <v>2.5908000000000002</v>
      </c>
      <c r="G69" s="39">
        <f t="shared" si="4"/>
        <v>46.28215973301333</v>
      </c>
    </row>
    <row r="70" spans="1:13" x14ac:dyDescent="0.2">
      <c r="A70" s="37">
        <v>3919950802</v>
      </c>
      <c r="B70" s="37" t="s">
        <v>224</v>
      </c>
      <c r="C70" s="38">
        <v>34924</v>
      </c>
      <c r="D70" s="39">
        <v>8</v>
      </c>
      <c r="F70" s="39">
        <f t="shared" si="3"/>
        <v>2.4384000000000001</v>
      </c>
      <c r="G70" s="39">
        <f t="shared" si="4"/>
        <v>47.155760533388161</v>
      </c>
      <c r="I70" s="39">
        <v>2.1</v>
      </c>
      <c r="K70" s="39">
        <f t="shared" si="5"/>
        <v>37.878405351795195</v>
      </c>
    </row>
    <row r="71" spans="1:13" x14ac:dyDescent="0.2">
      <c r="A71" s="37">
        <v>3919950803</v>
      </c>
      <c r="B71" s="37" t="s">
        <v>224</v>
      </c>
      <c r="C71" s="38">
        <v>34935</v>
      </c>
      <c r="D71" s="39">
        <v>8</v>
      </c>
      <c r="F71" s="39">
        <f t="shared" si="3"/>
        <v>2.4384000000000001</v>
      </c>
      <c r="G71" s="39">
        <f t="shared" si="4"/>
        <v>47.155760533388161</v>
      </c>
      <c r="I71" s="39">
        <v>1.9</v>
      </c>
      <c r="K71" s="39">
        <f t="shared" si="5"/>
        <v>36.896586623351197</v>
      </c>
    </row>
    <row r="72" spans="1:13" x14ac:dyDescent="0.2">
      <c r="A72" s="37">
        <v>3919950901</v>
      </c>
      <c r="B72" s="37" t="s">
        <v>224</v>
      </c>
      <c r="C72" s="38">
        <v>34944</v>
      </c>
      <c r="D72" s="39">
        <v>8</v>
      </c>
      <c r="F72" s="39">
        <f t="shared" si="3"/>
        <v>2.4384000000000001</v>
      </c>
      <c r="G72" s="39">
        <f t="shared" si="4"/>
        <v>47.155760533388161</v>
      </c>
      <c r="I72" s="39">
        <v>0.05</v>
      </c>
      <c r="K72" s="39">
        <f t="shared" si="5"/>
        <v>1.2118663964353509</v>
      </c>
    </row>
    <row r="73" spans="1:13" x14ac:dyDescent="0.2">
      <c r="A73" s="37">
        <v>3919950902</v>
      </c>
      <c r="B73" s="37" t="s">
        <v>224</v>
      </c>
      <c r="C73" s="38">
        <v>34951</v>
      </c>
      <c r="D73" s="39">
        <v>8</v>
      </c>
      <c r="E73" s="39">
        <f>AVERAGE(D60:D71)</f>
        <v>9.4583333333333339</v>
      </c>
      <c r="F73" s="39">
        <f t="shared" si="3"/>
        <v>2.4384000000000001</v>
      </c>
      <c r="G73" s="39">
        <f t="shared" si="4"/>
        <v>47.155760533388161</v>
      </c>
      <c r="H73" s="39">
        <f>AVERAGE(G60:G71)</f>
        <v>44.847415594455924</v>
      </c>
      <c r="J73" s="39">
        <f>AVERAGE(I60:I71)</f>
        <v>1.2957142857142858</v>
      </c>
      <c r="L73" s="39">
        <f>AVERAGE(K60:K71)</f>
        <v>31.353108797178209</v>
      </c>
      <c r="M73" s="39">
        <f>AVERAGE(L73,H73)</f>
        <v>38.100262195817066</v>
      </c>
    </row>
    <row r="74" spans="1:13" x14ac:dyDescent="0.2">
      <c r="A74" s="37">
        <v>3919960601</v>
      </c>
      <c r="B74" s="37" t="s">
        <v>224</v>
      </c>
      <c r="C74" s="38">
        <v>35221</v>
      </c>
      <c r="D74" s="39">
        <v>8.5</v>
      </c>
      <c r="F74" s="39">
        <f t="shared" si="3"/>
        <v>2.5908000000000002</v>
      </c>
      <c r="G74" s="39">
        <f t="shared" si="4"/>
        <v>46.28215973301333</v>
      </c>
      <c r="I74" s="39">
        <v>1.7</v>
      </c>
      <c r="K74" s="39">
        <f t="shared" si="5"/>
        <v>35.805463142919891</v>
      </c>
    </row>
    <row r="75" spans="1:13" x14ac:dyDescent="0.2">
      <c r="A75" s="37">
        <v>3919960602</v>
      </c>
      <c r="B75" s="37" t="s">
        <v>224</v>
      </c>
      <c r="C75" s="38">
        <v>35229</v>
      </c>
      <c r="D75" s="39">
        <v>10.5</v>
      </c>
      <c r="F75" s="39">
        <f t="shared" si="3"/>
        <v>3.2004000000000001</v>
      </c>
      <c r="G75" s="39">
        <f t="shared" si="4"/>
        <v>43.237195693268887</v>
      </c>
    </row>
    <row r="76" spans="1:13" x14ac:dyDescent="0.2">
      <c r="A76" s="37">
        <v>3919960603</v>
      </c>
      <c r="B76" s="37" t="s">
        <v>224</v>
      </c>
      <c r="C76" s="38">
        <v>35237</v>
      </c>
      <c r="D76" s="39">
        <v>11.5</v>
      </c>
      <c r="F76" s="39">
        <f t="shared" si="3"/>
        <v>3.5052000000000003</v>
      </c>
      <c r="G76" s="39">
        <f t="shared" si="4"/>
        <v>41.926292369324358</v>
      </c>
      <c r="I76" s="39">
        <v>2.2999999999999998</v>
      </c>
      <c r="K76" s="39">
        <f t="shared" si="5"/>
        <v>38.770838495993374</v>
      </c>
    </row>
    <row r="77" spans="1:13" x14ac:dyDescent="0.2">
      <c r="A77" s="37">
        <v>3919960604</v>
      </c>
      <c r="B77" s="37" t="s">
        <v>224</v>
      </c>
      <c r="C77" s="38">
        <v>35244</v>
      </c>
      <c r="D77" s="39">
        <v>10</v>
      </c>
      <c r="F77" s="39">
        <f t="shared" si="3"/>
        <v>3.048</v>
      </c>
      <c r="G77" s="39">
        <f t="shared" si="4"/>
        <v>43.940261958950401</v>
      </c>
    </row>
    <row r="78" spans="1:13" x14ac:dyDescent="0.2">
      <c r="A78" s="37">
        <v>3919960701</v>
      </c>
      <c r="B78" s="37" t="s">
        <v>224</v>
      </c>
      <c r="C78" s="38">
        <v>35251</v>
      </c>
      <c r="D78" s="39">
        <v>10.5</v>
      </c>
      <c r="F78" s="39">
        <f t="shared" si="3"/>
        <v>3.2004000000000001</v>
      </c>
      <c r="G78" s="39">
        <f t="shared" si="4"/>
        <v>43.237195693268887</v>
      </c>
      <c r="I78" s="39">
        <v>1.1000000000000001</v>
      </c>
      <c r="K78" s="39">
        <f t="shared" si="5"/>
        <v>31.534992863880429</v>
      </c>
    </row>
    <row r="79" spans="1:13" x14ac:dyDescent="0.2">
      <c r="A79" s="37">
        <v>3919960702</v>
      </c>
      <c r="B79" s="37" t="s">
        <v>224</v>
      </c>
      <c r="C79" s="38">
        <v>35257</v>
      </c>
      <c r="D79" s="39">
        <v>9.5</v>
      </c>
      <c r="F79" s="39">
        <f t="shared" si="3"/>
        <v>2.8956</v>
      </c>
      <c r="G79" s="39">
        <f t="shared" si="4"/>
        <v>44.679398331074999</v>
      </c>
    </row>
    <row r="80" spans="1:13" x14ac:dyDescent="0.2">
      <c r="A80" s="37">
        <v>3919960703</v>
      </c>
      <c r="B80" s="37" t="s">
        <v>224</v>
      </c>
      <c r="C80" s="38">
        <v>35263</v>
      </c>
      <c r="D80" s="39">
        <v>10</v>
      </c>
      <c r="F80" s="39">
        <f t="shared" si="3"/>
        <v>3.048</v>
      </c>
      <c r="G80" s="39">
        <f t="shared" si="4"/>
        <v>43.940261958950401</v>
      </c>
      <c r="I80" s="39">
        <v>1.8</v>
      </c>
      <c r="K80" s="39">
        <f t="shared" si="5"/>
        <v>36.366187182689792</v>
      </c>
    </row>
    <row r="81" spans="1:13" x14ac:dyDescent="0.2">
      <c r="A81" s="37">
        <v>3919960704</v>
      </c>
      <c r="B81" s="37" t="s">
        <v>224</v>
      </c>
      <c r="C81" s="38">
        <v>35270</v>
      </c>
      <c r="D81" s="39">
        <v>9</v>
      </c>
      <c r="F81" s="39">
        <f t="shared" si="3"/>
        <v>2.7432000000000003</v>
      </c>
      <c r="G81" s="39">
        <f t="shared" si="4"/>
        <v>45.458506989579675</v>
      </c>
    </row>
    <row r="82" spans="1:13" x14ac:dyDescent="0.2">
      <c r="A82" s="37">
        <v>3919960801</v>
      </c>
      <c r="B82" s="37" t="s">
        <v>224</v>
      </c>
      <c r="C82" s="38">
        <v>35279</v>
      </c>
      <c r="D82" s="39">
        <v>7.5</v>
      </c>
      <c r="F82" s="39">
        <f t="shared" si="3"/>
        <v>2.286</v>
      </c>
      <c r="G82" s="39">
        <f t="shared" si="4"/>
        <v>48.085760622980558</v>
      </c>
      <c r="I82" s="39">
        <v>2.8</v>
      </c>
      <c r="K82" s="39">
        <f t="shared" si="5"/>
        <v>40.70056648254716</v>
      </c>
    </row>
    <row r="83" spans="1:13" x14ac:dyDescent="0.2">
      <c r="A83" s="37">
        <v>3919960802</v>
      </c>
      <c r="B83" s="37" t="s">
        <v>224</v>
      </c>
      <c r="C83" s="38">
        <v>35287</v>
      </c>
      <c r="D83" s="39">
        <v>7.5</v>
      </c>
      <c r="F83" s="39">
        <f t="shared" si="3"/>
        <v>2.286</v>
      </c>
      <c r="G83" s="39">
        <f t="shared" si="4"/>
        <v>48.085760622980558</v>
      </c>
    </row>
    <row r="84" spans="1:13" x14ac:dyDescent="0.2">
      <c r="A84" s="37">
        <v>3919960803</v>
      </c>
      <c r="B84" s="37" t="s">
        <v>224</v>
      </c>
      <c r="C84" s="38">
        <v>35294</v>
      </c>
      <c r="D84" s="39">
        <v>7</v>
      </c>
      <c r="F84" s="39">
        <f t="shared" si="3"/>
        <v>2.1335999999999999</v>
      </c>
      <c r="G84" s="39">
        <f t="shared" si="4"/>
        <v>49.079947901107531</v>
      </c>
      <c r="I84" s="39">
        <v>3.1</v>
      </c>
      <c r="K84" s="39">
        <f t="shared" si="5"/>
        <v>41.699054713727698</v>
      </c>
    </row>
    <row r="85" spans="1:13" x14ac:dyDescent="0.2">
      <c r="A85" s="37">
        <v>3919960804</v>
      </c>
      <c r="B85" s="37" t="s">
        <v>224</v>
      </c>
      <c r="C85" s="38">
        <v>35301</v>
      </c>
      <c r="D85" s="39">
        <v>7.5</v>
      </c>
      <c r="F85" s="39">
        <f t="shared" si="3"/>
        <v>2.286</v>
      </c>
      <c r="G85" s="39">
        <f t="shared" si="4"/>
        <v>48.085760622980558</v>
      </c>
    </row>
    <row r="86" spans="1:13" x14ac:dyDescent="0.2">
      <c r="A86" s="37">
        <v>3919960805</v>
      </c>
      <c r="B86" s="37" t="s">
        <v>224</v>
      </c>
      <c r="C86" s="38">
        <v>35308</v>
      </c>
      <c r="D86" s="39">
        <v>7.5</v>
      </c>
      <c r="F86" s="39">
        <f t="shared" si="3"/>
        <v>2.286</v>
      </c>
      <c r="G86" s="39">
        <f t="shared" si="4"/>
        <v>48.085760622980558</v>
      </c>
      <c r="I86" s="39">
        <v>3</v>
      </c>
      <c r="K86" s="39">
        <f t="shared" si="5"/>
        <v>41.377386551834157</v>
      </c>
    </row>
    <row r="87" spans="1:13" x14ac:dyDescent="0.2">
      <c r="A87" s="37">
        <v>3919960901</v>
      </c>
      <c r="B87" s="37" t="s">
        <v>224</v>
      </c>
      <c r="C87" s="38">
        <v>35315</v>
      </c>
      <c r="D87" s="39">
        <v>6.5</v>
      </c>
      <c r="F87" s="39">
        <f t="shared" si="3"/>
        <v>1.9812000000000001</v>
      </c>
      <c r="G87" s="39">
        <f t="shared" si="4"/>
        <v>50.147843779842667</v>
      </c>
    </row>
    <row r="88" spans="1:13" x14ac:dyDescent="0.2">
      <c r="A88" s="37">
        <v>3919960902</v>
      </c>
      <c r="B88" s="37" t="s">
        <v>224</v>
      </c>
      <c r="C88" s="38">
        <v>35322</v>
      </c>
      <c r="D88" s="39">
        <v>6.5</v>
      </c>
      <c r="E88" s="39">
        <f>AVERAGE(D74:D86)</f>
        <v>8.9615384615384617</v>
      </c>
      <c r="F88" s="39">
        <f t="shared" si="3"/>
        <v>1.9812000000000001</v>
      </c>
      <c r="G88" s="39">
        <f t="shared" si="4"/>
        <v>50.147843779842667</v>
      </c>
      <c r="H88" s="39">
        <f>AVERAGE(G74:G86)</f>
        <v>45.701866393881588</v>
      </c>
      <c r="I88" s="39">
        <v>2.8</v>
      </c>
      <c r="J88" s="39">
        <f>AVERAGE(I74:I86)</f>
        <v>2.2571428571428571</v>
      </c>
      <c r="K88" s="39">
        <f t="shared" si="5"/>
        <v>40.70056648254716</v>
      </c>
      <c r="L88" s="39">
        <f>AVERAGE(K74:K86)</f>
        <v>38.036355633370363</v>
      </c>
      <c r="M88" s="39">
        <f>AVERAGE(L88,H88)</f>
        <v>41.869111013625975</v>
      </c>
    </row>
    <row r="89" spans="1:13" x14ac:dyDescent="0.2">
      <c r="A89" s="37">
        <v>3919970601</v>
      </c>
      <c r="B89" s="37" t="s">
        <v>224</v>
      </c>
      <c r="C89" s="38">
        <v>35584</v>
      </c>
      <c r="D89" s="39">
        <v>11</v>
      </c>
      <c r="F89" s="39">
        <f t="shared" si="3"/>
        <v>3.3528000000000002</v>
      </c>
      <c r="G89" s="39">
        <f t="shared" si="4"/>
        <v>42.566842267970074</v>
      </c>
    </row>
    <row r="90" spans="1:13" x14ac:dyDescent="0.2">
      <c r="A90" s="37">
        <v>3919970602</v>
      </c>
      <c r="B90" s="37" t="s">
        <v>224</v>
      </c>
      <c r="C90" s="38">
        <v>35591</v>
      </c>
      <c r="D90" s="39">
        <v>13</v>
      </c>
      <c r="F90" s="39">
        <f t="shared" si="3"/>
        <v>3.9624000000000001</v>
      </c>
      <c r="G90" s="39">
        <f t="shared" si="4"/>
        <v>40.159592907973853</v>
      </c>
      <c r="I90" s="39">
        <v>0.15</v>
      </c>
      <c r="K90" s="39">
        <f t="shared" si="5"/>
        <v>11.989252948269506</v>
      </c>
    </row>
    <row r="91" spans="1:13" x14ac:dyDescent="0.2">
      <c r="A91" s="37">
        <v>3919970603</v>
      </c>
      <c r="B91" s="37" t="s">
        <v>224</v>
      </c>
      <c r="C91" s="38">
        <v>35599</v>
      </c>
      <c r="D91" s="39">
        <v>12</v>
      </c>
      <c r="F91" s="39">
        <f t="shared" si="3"/>
        <v>3.6576000000000004</v>
      </c>
      <c r="G91" s="39">
        <f t="shared" si="4"/>
        <v>41.313008325549511</v>
      </c>
    </row>
    <row r="92" spans="1:13" x14ac:dyDescent="0.2">
      <c r="A92" s="37">
        <v>3919970604</v>
      </c>
      <c r="B92" s="37" t="s">
        <v>224</v>
      </c>
      <c r="C92" s="38">
        <v>35607</v>
      </c>
      <c r="D92" s="39">
        <v>14</v>
      </c>
      <c r="F92" s="39">
        <f t="shared" si="3"/>
        <v>4.2671999999999999</v>
      </c>
      <c r="G92" s="39">
        <f t="shared" si="4"/>
        <v>39.091697029238723</v>
      </c>
      <c r="I92" s="39">
        <v>0.92</v>
      </c>
      <c r="K92" s="39">
        <f t="shared" si="5"/>
        <v>29.782026416307911</v>
      </c>
    </row>
    <row r="93" spans="1:13" x14ac:dyDescent="0.2">
      <c r="A93" s="37">
        <v>3919970701</v>
      </c>
      <c r="B93" s="37" t="s">
        <v>224</v>
      </c>
      <c r="C93" s="38">
        <v>35614</v>
      </c>
      <c r="D93" s="39">
        <v>13</v>
      </c>
      <c r="F93" s="39">
        <f t="shared" si="3"/>
        <v>3.9624000000000001</v>
      </c>
      <c r="G93" s="39">
        <f t="shared" si="4"/>
        <v>40.159592907973853</v>
      </c>
    </row>
    <row r="94" spans="1:13" x14ac:dyDescent="0.2">
      <c r="A94" s="37">
        <v>3919970702</v>
      </c>
      <c r="B94" s="37" t="s">
        <v>224</v>
      </c>
      <c r="C94" s="38">
        <v>35621</v>
      </c>
      <c r="D94" s="39">
        <v>13.5</v>
      </c>
      <c r="F94" s="39">
        <f t="shared" si="3"/>
        <v>4.1147999999999998</v>
      </c>
      <c r="G94" s="39">
        <f t="shared" si="4"/>
        <v>39.615754781741025</v>
      </c>
      <c r="I94" s="39">
        <v>0.18</v>
      </c>
      <c r="K94" s="39">
        <f t="shared" si="5"/>
        <v>13.777827420418202</v>
      </c>
    </row>
    <row r="95" spans="1:13" x14ac:dyDescent="0.2">
      <c r="A95" s="37">
        <v>3919970703</v>
      </c>
      <c r="B95" s="37" t="s">
        <v>224</v>
      </c>
      <c r="C95" s="38">
        <v>35626</v>
      </c>
      <c r="D95" s="39">
        <v>12</v>
      </c>
      <c r="F95" s="39">
        <f t="shared" si="3"/>
        <v>3.6576000000000004</v>
      </c>
      <c r="G95" s="39">
        <f t="shared" si="4"/>
        <v>41.313008325549511</v>
      </c>
    </row>
    <row r="96" spans="1:13" x14ac:dyDescent="0.2">
      <c r="A96" s="37">
        <v>3919970704</v>
      </c>
      <c r="B96" s="37" t="s">
        <v>224</v>
      </c>
      <c r="C96" s="38">
        <v>35634</v>
      </c>
      <c r="D96" s="39">
        <v>11.5</v>
      </c>
      <c r="F96" s="39">
        <f t="shared" si="3"/>
        <v>3.5052000000000003</v>
      </c>
      <c r="G96" s="39">
        <f t="shared" si="4"/>
        <v>41.926292369324358</v>
      </c>
      <c r="I96" s="39">
        <v>1.2</v>
      </c>
      <c r="K96" s="39">
        <f t="shared" si="5"/>
        <v>32.388574472148697</v>
      </c>
    </row>
    <row r="97" spans="1:13" x14ac:dyDescent="0.2">
      <c r="A97" s="37">
        <v>3919970705</v>
      </c>
      <c r="B97" s="37" t="s">
        <v>224</v>
      </c>
      <c r="C97" s="38">
        <v>35641</v>
      </c>
      <c r="D97" s="39">
        <v>10</v>
      </c>
      <c r="F97" s="39">
        <f t="shared" si="3"/>
        <v>3.048</v>
      </c>
      <c r="G97" s="39">
        <f t="shared" si="4"/>
        <v>43.940261958950401</v>
      </c>
    </row>
    <row r="98" spans="1:13" x14ac:dyDescent="0.2">
      <c r="A98" s="37">
        <v>3919970801</v>
      </c>
      <c r="B98" s="37" t="s">
        <v>224</v>
      </c>
      <c r="C98" s="38">
        <v>35648</v>
      </c>
      <c r="D98" s="39">
        <v>9.5</v>
      </c>
      <c r="F98" s="39">
        <f t="shared" si="3"/>
        <v>2.8956</v>
      </c>
      <c r="G98" s="39">
        <f t="shared" si="4"/>
        <v>44.679398331074999</v>
      </c>
      <c r="I98" s="39">
        <v>1.6</v>
      </c>
      <c r="K98" s="39">
        <f t="shared" si="5"/>
        <v>35.21073560290067</v>
      </c>
    </row>
    <row r="99" spans="1:13" x14ac:dyDescent="0.2">
      <c r="A99" s="37">
        <v>3919970802</v>
      </c>
      <c r="B99" s="37" t="s">
        <v>224</v>
      </c>
      <c r="C99" s="38">
        <v>35655</v>
      </c>
      <c r="D99" s="39">
        <v>9.5</v>
      </c>
      <c r="F99" s="39">
        <f t="shared" si="3"/>
        <v>2.8956</v>
      </c>
      <c r="G99" s="39">
        <f t="shared" si="4"/>
        <v>44.679398331074999</v>
      </c>
    </row>
    <row r="100" spans="1:13" x14ac:dyDescent="0.2">
      <c r="A100" s="37">
        <v>3919970803</v>
      </c>
      <c r="B100" s="37" t="s">
        <v>224</v>
      </c>
      <c r="C100" s="38">
        <v>35665</v>
      </c>
      <c r="D100" s="39">
        <v>9.5</v>
      </c>
      <c r="F100" s="39">
        <f t="shared" si="3"/>
        <v>2.8956</v>
      </c>
      <c r="G100" s="39">
        <f t="shared" si="4"/>
        <v>44.679398331074999</v>
      </c>
      <c r="I100" s="39">
        <v>1.5</v>
      </c>
      <c r="K100" s="39">
        <f t="shared" si="5"/>
        <v>34.577612710541096</v>
      </c>
    </row>
    <row r="101" spans="1:13" x14ac:dyDescent="0.2">
      <c r="A101" s="37">
        <v>3919970804</v>
      </c>
      <c r="B101" s="37" t="s">
        <v>224</v>
      </c>
      <c r="C101" s="38">
        <v>35672</v>
      </c>
      <c r="D101" s="39">
        <v>9</v>
      </c>
      <c r="F101" s="39">
        <f t="shared" si="3"/>
        <v>2.7432000000000003</v>
      </c>
      <c r="G101" s="39">
        <f t="shared" si="4"/>
        <v>45.458506989579675</v>
      </c>
    </row>
    <row r="102" spans="1:13" x14ac:dyDescent="0.2">
      <c r="A102" s="37">
        <v>3919970901</v>
      </c>
      <c r="B102" s="37" t="s">
        <v>224</v>
      </c>
      <c r="C102" s="38">
        <v>35680</v>
      </c>
      <c r="D102" s="39">
        <v>8.5</v>
      </c>
      <c r="F102" s="39">
        <f t="shared" si="3"/>
        <v>2.5908000000000002</v>
      </c>
      <c r="G102" s="39">
        <f t="shared" si="4"/>
        <v>46.28215973301333</v>
      </c>
      <c r="I102" s="39">
        <v>1.2</v>
      </c>
      <c r="K102" s="39">
        <f t="shared" si="5"/>
        <v>32.388574472148697</v>
      </c>
    </row>
    <row r="103" spans="1:13" x14ac:dyDescent="0.2">
      <c r="A103" s="37">
        <v>3919970902</v>
      </c>
      <c r="B103" s="37" t="s">
        <v>224</v>
      </c>
      <c r="C103" s="38">
        <v>35686</v>
      </c>
      <c r="D103" s="39">
        <v>10.5</v>
      </c>
      <c r="F103" s="39">
        <f t="shared" si="3"/>
        <v>3.2004000000000001</v>
      </c>
      <c r="G103" s="39">
        <f t="shared" si="4"/>
        <v>43.237195693268887</v>
      </c>
    </row>
    <row r="104" spans="1:13" x14ac:dyDescent="0.2">
      <c r="A104" s="37">
        <v>3919970903</v>
      </c>
      <c r="B104" s="37" t="s">
        <v>224</v>
      </c>
      <c r="C104" s="38">
        <v>35694</v>
      </c>
      <c r="D104" s="39">
        <v>9.5</v>
      </c>
      <c r="F104" s="39">
        <f t="shared" si="3"/>
        <v>2.8956</v>
      </c>
      <c r="G104" s="39">
        <f t="shared" si="4"/>
        <v>44.679398331074999</v>
      </c>
      <c r="I104" s="39">
        <v>1.8</v>
      </c>
      <c r="K104" s="39">
        <f t="shared" si="5"/>
        <v>36.366187182689792</v>
      </c>
    </row>
    <row r="105" spans="1:13" x14ac:dyDescent="0.2">
      <c r="A105" s="37">
        <v>3919970904</v>
      </c>
      <c r="B105" s="37" t="s">
        <v>224</v>
      </c>
      <c r="C105" s="38">
        <v>35701</v>
      </c>
      <c r="D105" s="39">
        <v>10</v>
      </c>
      <c r="E105" s="39">
        <f>AVERAGE(D89:D101)</f>
        <v>11.346153846153847</v>
      </c>
      <c r="F105" s="39">
        <f t="shared" si="3"/>
        <v>3.048</v>
      </c>
      <c r="G105" s="39">
        <f t="shared" si="4"/>
        <v>43.940261958950401</v>
      </c>
      <c r="H105" s="39">
        <f>AVERAGE(G89:G101)</f>
        <v>42.275596373621234</v>
      </c>
      <c r="J105" s="39">
        <f>AVERAGE(I89:I101)</f>
        <v>0.92500000000000016</v>
      </c>
      <c r="L105" s="39">
        <f>AVERAGE(K89:K101)</f>
        <v>26.287671595097677</v>
      </c>
      <c r="M105" s="39">
        <f>AVERAGE(L105,H105)</f>
        <v>34.281633984359459</v>
      </c>
    </row>
    <row r="106" spans="1:13" x14ac:dyDescent="0.2">
      <c r="A106" s="37">
        <v>3919980501</v>
      </c>
      <c r="B106" s="37" t="s">
        <v>224</v>
      </c>
      <c r="C106" s="38">
        <v>35941</v>
      </c>
      <c r="D106" s="39">
        <v>11.5</v>
      </c>
      <c r="F106" s="39">
        <f t="shared" si="3"/>
        <v>3.5052000000000003</v>
      </c>
      <c r="G106" s="39">
        <f t="shared" si="4"/>
        <v>41.926292369324358</v>
      </c>
      <c r="I106" s="39">
        <v>0.87</v>
      </c>
      <c r="K106" s="39">
        <f t="shared" si="5"/>
        <v>29.233839119458292</v>
      </c>
    </row>
    <row r="107" spans="1:13" x14ac:dyDescent="0.2">
      <c r="A107" s="37">
        <v>3919980601</v>
      </c>
      <c r="B107" s="37" t="s">
        <v>224</v>
      </c>
      <c r="C107" s="38">
        <v>35955</v>
      </c>
      <c r="D107" s="39">
        <v>10</v>
      </c>
      <c r="F107" s="39">
        <f t="shared" si="3"/>
        <v>3.048</v>
      </c>
      <c r="G107" s="39">
        <f t="shared" si="4"/>
        <v>43.940261958950401</v>
      </c>
    </row>
    <row r="108" spans="1:13" x14ac:dyDescent="0.2">
      <c r="A108" s="37">
        <v>3919980602</v>
      </c>
      <c r="B108" s="37" t="s">
        <v>224</v>
      </c>
      <c r="C108" s="38">
        <v>35962</v>
      </c>
      <c r="D108" s="39">
        <v>9.5</v>
      </c>
      <c r="F108" s="39">
        <f t="shared" si="3"/>
        <v>2.8956</v>
      </c>
      <c r="G108" s="39">
        <f t="shared" si="4"/>
        <v>44.679398331074999</v>
      </c>
      <c r="I108" s="39">
        <v>1.7</v>
      </c>
      <c r="K108" s="39">
        <f t="shared" si="5"/>
        <v>35.805463142919891</v>
      </c>
    </row>
    <row r="109" spans="1:13" x14ac:dyDescent="0.2">
      <c r="A109" s="37">
        <v>3919980603</v>
      </c>
      <c r="B109" s="37" t="s">
        <v>224</v>
      </c>
      <c r="C109" s="38">
        <v>35971</v>
      </c>
      <c r="D109" s="39">
        <v>9</v>
      </c>
      <c r="F109" s="39">
        <f t="shared" si="3"/>
        <v>2.7432000000000003</v>
      </c>
      <c r="G109" s="39">
        <f t="shared" si="4"/>
        <v>45.458506989579675</v>
      </c>
    </row>
    <row r="110" spans="1:13" x14ac:dyDescent="0.2">
      <c r="A110" s="37">
        <v>3919980701</v>
      </c>
      <c r="B110" s="37" t="s">
        <v>224</v>
      </c>
      <c r="C110" s="38">
        <v>35977</v>
      </c>
      <c r="D110" s="39">
        <v>7.5</v>
      </c>
      <c r="F110" s="39">
        <f t="shared" si="3"/>
        <v>2.286</v>
      </c>
      <c r="G110" s="39">
        <f t="shared" si="4"/>
        <v>48.085760622980558</v>
      </c>
      <c r="I110" s="39">
        <v>3.6</v>
      </c>
      <c r="K110" s="39">
        <f t="shared" si="5"/>
        <v>43.165961023982852</v>
      </c>
    </row>
    <row r="111" spans="1:13" x14ac:dyDescent="0.2">
      <c r="A111" s="37">
        <v>3919980702</v>
      </c>
      <c r="B111" s="37" t="s">
        <v>224</v>
      </c>
      <c r="C111" s="38">
        <v>35984</v>
      </c>
      <c r="D111" s="39">
        <v>8</v>
      </c>
      <c r="F111" s="39">
        <f t="shared" si="3"/>
        <v>2.4384000000000001</v>
      </c>
      <c r="G111" s="39">
        <f t="shared" si="4"/>
        <v>47.155760533388161</v>
      </c>
    </row>
    <row r="112" spans="1:13" x14ac:dyDescent="0.2">
      <c r="A112" s="37">
        <v>3919980703</v>
      </c>
      <c r="B112" s="37" t="s">
        <v>224</v>
      </c>
      <c r="C112" s="38">
        <v>35993</v>
      </c>
      <c r="D112" s="39">
        <v>6.5</v>
      </c>
      <c r="F112" s="39">
        <f t="shared" si="3"/>
        <v>1.9812000000000001</v>
      </c>
      <c r="G112" s="39">
        <f t="shared" si="4"/>
        <v>50.147843779842667</v>
      </c>
      <c r="I112" s="39">
        <v>2.7</v>
      </c>
      <c r="K112" s="39">
        <f t="shared" si="5"/>
        <v>40.34379989323088</v>
      </c>
    </row>
    <row r="113" spans="1:13" x14ac:dyDescent="0.2">
      <c r="A113" s="37">
        <v>3919980704</v>
      </c>
      <c r="B113" s="37" t="s">
        <v>224</v>
      </c>
      <c r="C113" s="38">
        <v>35999</v>
      </c>
      <c r="D113" s="39">
        <v>6</v>
      </c>
      <c r="F113" s="39">
        <f t="shared" si="3"/>
        <v>1.8288000000000002</v>
      </c>
      <c r="G113" s="39">
        <f t="shared" si="4"/>
        <v>51.301259197418318</v>
      </c>
    </row>
    <row r="114" spans="1:13" x14ac:dyDescent="0.2">
      <c r="A114" s="37">
        <v>3919980705</v>
      </c>
      <c r="B114" s="37" t="s">
        <v>224</v>
      </c>
      <c r="C114" s="38">
        <v>36005</v>
      </c>
      <c r="D114" s="39">
        <v>6.5</v>
      </c>
      <c r="F114" s="39">
        <f t="shared" si="3"/>
        <v>1.9812000000000001</v>
      </c>
      <c r="G114" s="39">
        <f t="shared" si="4"/>
        <v>50.147843779842667</v>
      </c>
      <c r="I114" s="39">
        <v>2.8</v>
      </c>
      <c r="K114" s="39">
        <f t="shared" si="5"/>
        <v>40.70056648254716</v>
      </c>
    </row>
    <row r="115" spans="1:13" x14ac:dyDescent="0.2">
      <c r="A115" s="37">
        <v>3919980801</v>
      </c>
      <c r="B115" s="37" t="s">
        <v>224</v>
      </c>
      <c r="C115" s="38">
        <v>36012</v>
      </c>
      <c r="D115" s="39">
        <v>7.5</v>
      </c>
      <c r="F115" s="39">
        <f t="shared" si="3"/>
        <v>2.286</v>
      </c>
      <c r="G115" s="39">
        <f t="shared" si="4"/>
        <v>48.085760622980558</v>
      </c>
    </row>
    <row r="116" spans="1:13" x14ac:dyDescent="0.2">
      <c r="A116" s="37">
        <v>3919980802</v>
      </c>
      <c r="B116" s="37" t="s">
        <v>224</v>
      </c>
      <c r="C116" s="38">
        <v>36019</v>
      </c>
      <c r="D116" s="39">
        <v>9</v>
      </c>
      <c r="F116" s="39">
        <f t="shared" si="3"/>
        <v>2.7432000000000003</v>
      </c>
      <c r="G116" s="39">
        <f t="shared" si="4"/>
        <v>45.458506989579675</v>
      </c>
      <c r="I116" s="39">
        <v>3.2</v>
      </c>
      <c r="K116" s="39">
        <f t="shared" si="5"/>
        <v>42.01050944419373</v>
      </c>
    </row>
    <row r="117" spans="1:13" x14ac:dyDescent="0.2">
      <c r="A117" s="37">
        <v>3919980803</v>
      </c>
      <c r="B117" s="37" t="s">
        <v>224</v>
      </c>
      <c r="C117" s="38">
        <v>36026</v>
      </c>
      <c r="D117" s="39">
        <v>9.5</v>
      </c>
      <c r="F117" s="39">
        <f t="shared" si="3"/>
        <v>2.8956</v>
      </c>
      <c r="G117" s="39">
        <f t="shared" si="4"/>
        <v>44.679398331074999</v>
      </c>
    </row>
    <row r="118" spans="1:13" x14ac:dyDescent="0.2">
      <c r="A118" s="37">
        <v>3919980804</v>
      </c>
      <c r="B118" s="37" t="s">
        <v>224</v>
      </c>
      <c r="C118" s="38">
        <v>36033</v>
      </c>
      <c r="D118" s="39">
        <v>8.5</v>
      </c>
      <c r="F118" s="39">
        <f t="shared" si="3"/>
        <v>2.5908000000000002</v>
      </c>
      <c r="G118" s="39">
        <f t="shared" si="4"/>
        <v>46.28215973301333</v>
      </c>
      <c r="I118" s="39">
        <v>2.2000000000000002</v>
      </c>
      <c r="K118" s="39">
        <f t="shared" si="5"/>
        <v>38.334766705173493</v>
      </c>
    </row>
    <row r="119" spans="1:13" x14ac:dyDescent="0.2">
      <c r="A119" s="37">
        <v>3919980901</v>
      </c>
      <c r="B119" s="37" t="s">
        <v>224</v>
      </c>
      <c r="C119" s="38">
        <v>36042</v>
      </c>
      <c r="D119" s="39">
        <v>9.5</v>
      </c>
      <c r="F119" s="39">
        <f t="shared" si="3"/>
        <v>2.8956</v>
      </c>
      <c r="G119" s="39">
        <f t="shared" si="4"/>
        <v>44.679398331074999</v>
      </c>
    </row>
    <row r="120" spans="1:13" x14ac:dyDescent="0.2">
      <c r="A120" s="37">
        <v>3919980902</v>
      </c>
      <c r="B120" s="37" t="s">
        <v>224</v>
      </c>
      <c r="C120" s="38">
        <v>36055</v>
      </c>
      <c r="D120" s="39">
        <v>8.5</v>
      </c>
      <c r="E120" s="39">
        <f>AVERAGE(D107:D118)</f>
        <v>8.125</v>
      </c>
      <c r="F120" s="39">
        <f t="shared" si="3"/>
        <v>2.5908000000000002</v>
      </c>
      <c r="G120" s="39">
        <f t="shared" si="4"/>
        <v>46.28215973301333</v>
      </c>
      <c r="H120" s="39">
        <f>AVERAGE(G107:G118)</f>
        <v>47.118538405810511</v>
      </c>
      <c r="I120" s="39">
        <v>2</v>
      </c>
      <c r="J120" s="39">
        <f>AVERAGE(I107:I118)</f>
        <v>2.6999999999999997</v>
      </c>
      <c r="K120" s="39">
        <f t="shared" si="5"/>
        <v>37.399773841293069</v>
      </c>
      <c r="L120" s="39">
        <f>AVERAGE(K107:K118)</f>
        <v>40.060177782008004</v>
      </c>
      <c r="M120" s="39">
        <f>AVERAGE(L120,H120)</f>
        <v>43.589358093909254</v>
      </c>
    </row>
    <row r="121" spans="1:13" x14ac:dyDescent="0.2">
      <c r="A121" s="37">
        <v>3919990601</v>
      </c>
      <c r="B121" s="37" t="s">
        <v>224</v>
      </c>
      <c r="C121" s="74">
        <v>36321</v>
      </c>
      <c r="D121" s="39">
        <v>11.5</v>
      </c>
      <c r="F121" s="39">
        <f t="shared" si="3"/>
        <v>3.5052000000000003</v>
      </c>
      <c r="G121" s="39">
        <f t="shared" si="4"/>
        <v>41.926292369324358</v>
      </c>
      <c r="I121" s="89">
        <v>2.1</v>
      </c>
      <c r="K121" s="39">
        <f t="shared" si="5"/>
        <v>37.878405351795195</v>
      </c>
      <c r="L121" s="89"/>
      <c r="M121" s="89"/>
    </row>
    <row r="122" spans="1:13" x14ac:dyDescent="0.2">
      <c r="A122" s="37">
        <v>3919990602</v>
      </c>
      <c r="B122" s="37" t="s">
        <v>224</v>
      </c>
      <c r="C122" s="38">
        <v>36330</v>
      </c>
      <c r="D122" s="39">
        <v>10.5</v>
      </c>
      <c r="F122" s="39">
        <f t="shared" si="3"/>
        <v>3.2004000000000001</v>
      </c>
      <c r="G122" s="39">
        <f t="shared" si="4"/>
        <v>43.237195693268887</v>
      </c>
    </row>
    <row r="123" spans="1:13" x14ac:dyDescent="0.2">
      <c r="A123" s="37">
        <v>3919990603</v>
      </c>
      <c r="B123" s="37" t="s">
        <v>224</v>
      </c>
      <c r="C123" s="74">
        <v>36336</v>
      </c>
      <c r="D123" s="39">
        <v>11.5</v>
      </c>
      <c r="F123" s="39">
        <f t="shared" si="3"/>
        <v>3.5052000000000003</v>
      </c>
      <c r="G123" s="39">
        <f t="shared" si="4"/>
        <v>41.926292369324358</v>
      </c>
      <c r="I123" s="89">
        <v>1.58</v>
      </c>
      <c r="K123" s="39">
        <f t="shared" si="5"/>
        <v>35.087337749451372</v>
      </c>
      <c r="L123" s="89"/>
      <c r="M123" s="89"/>
    </row>
    <row r="124" spans="1:13" x14ac:dyDescent="0.2">
      <c r="A124" s="37">
        <v>3919990701</v>
      </c>
      <c r="B124" s="37" t="s">
        <v>224</v>
      </c>
      <c r="C124" s="74">
        <v>36344</v>
      </c>
      <c r="D124" s="39">
        <v>10</v>
      </c>
      <c r="F124" s="39">
        <f t="shared" si="3"/>
        <v>3.048</v>
      </c>
      <c r="G124" s="39">
        <f t="shared" si="4"/>
        <v>43.940261958950401</v>
      </c>
      <c r="I124" s="89"/>
      <c r="L124" s="89"/>
      <c r="M124" s="89"/>
    </row>
    <row r="125" spans="1:13" x14ac:dyDescent="0.2">
      <c r="A125" s="37">
        <v>3919990702</v>
      </c>
      <c r="B125" s="37" t="s">
        <v>224</v>
      </c>
      <c r="C125" s="74">
        <v>36347</v>
      </c>
      <c r="D125" s="39">
        <v>9</v>
      </c>
      <c r="F125" s="39">
        <f t="shared" si="3"/>
        <v>2.7432000000000003</v>
      </c>
      <c r="G125" s="39">
        <f t="shared" si="4"/>
        <v>45.458506989579675</v>
      </c>
      <c r="I125" s="89">
        <v>1.58</v>
      </c>
      <c r="K125" s="39">
        <f t="shared" si="5"/>
        <v>35.087337749451372</v>
      </c>
      <c r="L125" s="89"/>
      <c r="M125" s="89"/>
    </row>
    <row r="126" spans="1:13" x14ac:dyDescent="0.2">
      <c r="A126" s="37">
        <v>3919990703</v>
      </c>
      <c r="B126" s="37" t="s">
        <v>224</v>
      </c>
      <c r="C126" s="74">
        <v>36353</v>
      </c>
      <c r="D126" s="39">
        <v>9</v>
      </c>
      <c r="F126" s="39">
        <f t="shared" si="3"/>
        <v>2.7432000000000003</v>
      </c>
      <c r="G126" s="39">
        <f t="shared" si="4"/>
        <v>45.458506989579675</v>
      </c>
      <c r="I126" s="89"/>
      <c r="L126" s="89"/>
      <c r="M126" s="89"/>
    </row>
    <row r="127" spans="1:13" x14ac:dyDescent="0.2">
      <c r="A127" s="37">
        <v>3919990704</v>
      </c>
      <c r="B127" s="37" t="s">
        <v>224</v>
      </c>
      <c r="C127" s="74">
        <v>36359</v>
      </c>
      <c r="D127" s="39">
        <v>9.5</v>
      </c>
      <c r="F127" s="39">
        <f t="shared" si="3"/>
        <v>2.8956</v>
      </c>
      <c r="G127" s="39">
        <f t="shared" si="4"/>
        <v>44.679398331074999</v>
      </c>
      <c r="I127" s="89">
        <v>2.38</v>
      </c>
      <c r="K127" s="39">
        <f t="shared" si="5"/>
        <v>39.106255784173996</v>
      </c>
      <c r="L127" s="89"/>
      <c r="M127" s="89"/>
    </row>
    <row r="128" spans="1:13" x14ac:dyDescent="0.2">
      <c r="A128" s="37">
        <v>3919990705</v>
      </c>
      <c r="B128" s="37" t="s">
        <v>224</v>
      </c>
      <c r="C128" s="74">
        <v>36366</v>
      </c>
      <c r="D128" s="39">
        <v>9</v>
      </c>
      <c r="F128" s="39">
        <f t="shared" si="3"/>
        <v>2.7432000000000003</v>
      </c>
      <c r="G128" s="39">
        <f t="shared" si="4"/>
        <v>45.458506989579675</v>
      </c>
      <c r="I128" s="89"/>
      <c r="L128" s="89"/>
      <c r="M128" s="89"/>
    </row>
    <row r="129" spans="1:13" x14ac:dyDescent="0.2">
      <c r="A129" s="37">
        <v>3919990801</v>
      </c>
      <c r="B129" s="37" t="s">
        <v>224</v>
      </c>
      <c r="C129" s="74">
        <v>36374</v>
      </c>
      <c r="D129" s="39">
        <v>8.5</v>
      </c>
      <c r="F129" s="39">
        <f t="shared" si="3"/>
        <v>2.5908000000000002</v>
      </c>
      <c r="G129" s="39">
        <f t="shared" si="4"/>
        <v>46.28215973301333</v>
      </c>
      <c r="I129" s="89">
        <v>2.62</v>
      </c>
      <c r="K129" s="39">
        <f t="shared" si="5"/>
        <v>40.048740057353186</v>
      </c>
      <c r="L129" s="89"/>
      <c r="M129" s="89"/>
    </row>
    <row r="130" spans="1:13" x14ac:dyDescent="0.2">
      <c r="A130" s="37">
        <v>3919990802</v>
      </c>
      <c r="B130" s="37" t="s">
        <v>224</v>
      </c>
      <c r="C130" s="74">
        <v>36384</v>
      </c>
      <c r="D130" s="39">
        <v>10</v>
      </c>
      <c r="F130" s="39">
        <f t="shared" ref="F130:F193" si="6">D130*0.3048</f>
        <v>3.048</v>
      </c>
      <c r="G130" s="39">
        <f t="shared" ref="G130:G193" si="7" xml:space="preserve"> 60-(14.41*(LN(F130)))</f>
        <v>43.940261958950401</v>
      </c>
      <c r="I130" s="89"/>
      <c r="L130" s="89"/>
      <c r="M130" s="89"/>
    </row>
    <row r="131" spans="1:13" x14ac:dyDescent="0.2">
      <c r="A131" s="37">
        <v>3919990803</v>
      </c>
      <c r="B131" s="37" t="s">
        <v>224</v>
      </c>
      <c r="C131" s="74">
        <v>36390</v>
      </c>
      <c r="D131" s="39">
        <v>11.5</v>
      </c>
      <c r="F131" s="39">
        <f t="shared" si="6"/>
        <v>3.5052000000000003</v>
      </c>
      <c r="G131" s="39">
        <f t="shared" si="7"/>
        <v>41.926292369324358</v>
      </c>
      <c r="I131" s="89">
        <v>2.04</v>
      </c>
      <c r="K131" s="39">
        <f t="shared" ref="K131:K192" si="8">(9.81*(LN(I131)))+30.6</f>
        <v>37.594037615068586</v>
      </c>
      <c r="L131" s="89"/>
      <c r="M131" s="89"/>
    </row>
    <row r="132" spans="1:13" x14ac:dyDescent="0.2">
      <c r="A132" s="37">
        <v>3919990804</v>
      </c>
      <c r="B132" s="37" t="s">
        <v>224</v>
      </c>
      <c r="C132" s="38">
        <v>36398</v>
      </c>
      <c r="D132" s="39">
        <v>14</v>
      </c>
      <c r="F132" s="39">
        <f t="shared" si="6"/>
        <v>4.2671999999999999</v>
      </c>
      <c r="G132" s="39">
        <f t="shared" si="7"/>
        <v>39.091697029238723</v>
      </c>
    </row>
    <row r="133" spans="1:13" x14ac:dyDescent="0.2">
      <c r="A133" s="37">
        <v>3919990901</v>
      </c>
      <c r="B133" s="37" t="s">
        <v>224</v>
      </c>
      <c r="C133" s="74">
        <v>36404</v>
      </c>
      <c r="D133" s="39">
        <v>13</v>
      </c>
      <c r="F133" s="39">
        <f t="shared" si="6"/>
        <v>3.9624000000000001</v>
      </c>
      <c r="G133" s="39">
        <f t="shared" si="7"/>
        <v>40.159592907973853</v>
      </c>
      <c r="I133" s="89">
        <v>1.51</v>
      </c>
      <c r="K133" s="39">
        <f t="shared" si="8"/>
        <v>34.642795674611236</v>
      </c>
      <c r="L133" s="89"/>
      <c r="M133" s="89"/>
    </row>
    <row r="134" spans="1:13" x14ac:dyDescent="0.2">
      <c r="A134" s="37">
        <v>3919990902</v>
      </c>
      <c r="B134" s="37" t="s">
        <v>224</v>
      </c>
      <c r="C134" s="38">
        <v>36410</v>
      </c>
      <c r="D134" s="39">
        <v>8.5</v>
      </c>
      <c r="F134" s="39">
        <f t="shared" si="6"/>
        <v>2.5908000000000002</v>
      </c>
      <c r="G134" s="39">
        <f t="shared" si="7"/>
        <v>46.28215973301333</v>
      </c>
    </row>
    <row r="135" spans="1:13" x14ac:dyDescent="0.2">
      <c r="A135" s="37">
        <v>3919990903</v>
      </c>
      <c r="B135" s="37" t="s">
        <v>224</v>
      </c>
      <c r="C135" s="74">
        <v>36418</v>
      </c>
      <c r="D135" s="39">
        <v>6.5</v>
      </c>
      <c r="F135" s="39">
        <f t="shared" si="6"/>
        <v>1.9812000000000001</v>
      </c>
      <c r="G135" s="39">
        <f t="shared" si="7"/>
        <v>50.147843779842667</v>
      </c>
      <c r="I135" s="89">
        <v>2.17</v>
      </c>
      <c r="K135" s="39">
        <f t="shared" si="8"/>
        <v>38.200073513688736</v>
      </c>
      <c r="L135" s="89"/>
      <c r="M135" s="89"/>
    </row>
    <row r="136" spans="1:13" x14ac:dyDescent="0.2">
      <c r="A136" s="37">
        <v>3919990904</v>
      </c>
      <c r="B136" s="37" t="s">
        <v>224</v>
      </c>
      <c r="C136" s="74">
        <v>36425</v>
      </c>
      <c r="D136" s="39">
        <v>6.5</v>
      </c>
      <c r="F136" s="39">
        <f t="shared" si="6"/>
        <v>1.9812000000000001</v>
      </c>
      <c r="G136" s="39">
        <f t="shared" si="7"/>
        <v>50.147843779842667</v>
      </c>
      <c r="I136" s="89"/>
      <c r="L136" s="89"/>
      <c r="M136" s="89"/>
    </row>
    <row r="137" spans="1:13" x14ac:dyDescent="0.2">
      <c r="A137" s="37">
        <v>3919990903</v>
      </c>
      <c r="B137" s="37" t="s">
        <v>224</v>
      </c>
      <c r="C137" s="74">
        <v>36430</v>
      </c>
      <c r="D137" s="39">
        <v>7.5</v>
      </c>
      <c r="E137" s="39">
        <f>AVERAGE(D121:D132)</f>
        <v>10.333333333333334</v>
      </c>
      <c r="F137" s="39">
        <f t="shared" si="6"/>
        <v>2.286</v>
      </c>
      <c r="G137" s="39">
        <f t="shared" si="7"/>
        <v>48.085760622980558</v>
      </c>
      <c r="H137" s="39">
        <f>AVERAGE(G121:G132)</f>
        <v>43.610447731767401</v>
      </c>
      <c r="I137" s="89">
        <v>1.37</v>
      </c>
      <c r="J137" s="39">
        <f>AVERAGE(I121:I132)</f>
        <v>2.0500000000000003</v>
      </c>
      <c r="K137" s="39">
        <f t="shared" si="8"/>
        <v>33.68829335783073</v>
      </c>
      <c r="L137" s="39">
        <f>AVERAGE(K121:K132)</f>
        <v>37.467019051215622</v>
      </c>
      <c r="M137" s="89">
        <f>AVERAGE(H137,L137)</f>
        <v>40.538733391491512</v>
      </c>
    </row>
    <row r="138" spans="1:13" x14ac:dyDescent="0.2">
      <c r="A138" s="37">
        <v>3920000601</v>
      </c>
      <c r="B138" s="37" t="s">
        <v>224</v>
      </c>
      <c r="C138" s="74">
        <v>36683</v>
      </c>
      <c r="D138" s="39">
        <v>7</v>
      </c>
      <c r="F138" s="39">
        <f t="shared" si="6"/>
        <v>2.1335999999999999</v>
      </c>
      <c r="G138" s="39">
        <f t="shared" si="7"/>
        <v>49.079947901107531</v>
      </c>
      <c r="I138" s="89">
        <v>2.4300000000000002</v>
      </c>
      <c r="K138" s="39">
        <f t="shared" si="8"/>
        <v>39.310213234627604</v>
      </c>
      <c r="L138" s="89"/>
      <c r="M138" s="89"/>
    </row>
    <row r="139" spans="1:13" x14ac:dyDescent="0.2">
      <c r="A139" s="37">
        <v>3920000602</v>
      </c>
      <c r="B139" s="37" t="s">
        <v>224</v>
      </c>
      <c r="C139" s="74">
        <v>36694</v>
      </c>
      <c r="D139" s="39">
        <v>6.5</v>
      </c>
      <c r="F139" s="39">
        <f t="shared" si="6"/>
        <v>1.9812000000000001</v>
      </c>
      <c r="G139" s="39">
        <f t="shared" si="7"/>
        <v>50.147843779842667</v>
      </c>
      <c r="I139" s="89"/>
      <c r="L139" s="89"/>
      <c r="M139" s="89"/>
    </row>
    <row r="140" spans="1:13" x14ac:dyDescent="0.2">
      <c r="A140" s="37">
        <v>3920000603</v>
      </c>
      <c r="B140" s="37" t="s">
        <v>224</v>
      </c>
      <c r="C140" s="74">
        <v>36699</v>
      </c>
      <c r="D140" s="39">
        <v>7</v>
      </c>
      <c r="F140" s="39">
        <f t="shared" si="6"/>
        <v>2.1335999999999999</v>
      </c>
      <c r="G140" s="39">
        <f t="shared" si="7"/>
        <v>49.079947901107531</v>
      </c>
      <c r="I140" s="89">
        <v>2</v>
      </c>
      <c r="K140" s="39">
        <f t="shared" si="8"/>
        <v>37.399773841293069</v>
      </c>
      <c r="L140" s="89"/>
      <c r="M140" s="89"/>
    </row>
    <row r="141" spans="1:13" x14ac:dyDescent="0.2">
      <c r="A141" s="37">
        <v>3920000604</v>
      </c>
      <c r="B141" s="37" t="s">
        <v>224</v>
      </c>
      <c r="C141" s="74">
        <v>36704</v>
      </c>
      <c r="D141" s="39">
        <v>7</v>
      </c>
      <c r="F141" s="39">
        <f t="shared" si="6"/>
        <v>2.1335999999999999</v>
      </c>
      <c r="G141" s="39">
        <f t="shared" si="7"/>
        <v>49.079947901107531</v>
      </c>
      <c r="I141" s="89"/>
      <c r="L141" s="89"/>
      <c r="M141" s="89"/>
    </row>
    <row r="142" spans="1:13" x14ac:dyDescent="0.2">
      <c r="A142" s="37">
        <v>3920000701</v>
      </c>
      <c r="B142" s="37" t="s">
        <v>224</v>
      </c>
      <c r="C142" s="74">
        <v>36711</v>
      </c>
      <c r="D142" s="39">
        <v>7.5</v>
      </c>
      <c r="F142" s="39">
        <f t="shared" si="6"/>
        <v>2.286</v>
      </c>
      <c r="G142" s="39">
        <f t="shared" si="7"/>
        <v>48.085760622980558</v>
      </c>
      <c r="I142" s="89">
        <v>2.62</v>
      </c>
      <c r="K142" s="39">
        <f t="shared" si="8"/>
        <v>40.048740057353186</v>
      </c>
      <c r="L142" s="89"/>
      <c r="M142" s="89"/>
    </row>
    <row r="143" spans="1:13" x14ac:dyDescent="0.2">
      <c r="A143" s="37">
        <v>3920000702</v>
      </c>
      <c r="B143" s="37" t="s">
        <v>224</v>
      </c>
      <c r="C143" s="74">
        <v>36718</v>
      </c>
      <c r="D143" s="39">
        <v>7.5</v>
      </c>
      <c r="F143" s="39">
        <f t="shared" si="6"/>
        <v>2.286</v>
      </c>
      <c r="G143" s="39">
        <f t="shared" si="7"/>
        <v>48.085760622980558</v>
      </c>
      <c r="I143" s="89"/>
      <c r="L143" s="89"/>
      <c r="M143" s="89"/>
    </row>
    <row r="144" spans="1:13" x14ac:dyDescent="0.2">
      <c r="A144" s="37">
        <v>3920000703</v>
      </c>
      <c r="B144" s="37" t="s">
        <v>224</v>
      </c>
      <c r="C144" s="74">
        <v>36726</v>
      </c>
      <c r="D144" s="39">
        <v>6.5</v>
      </c>
      <c r="F144" s="39">
        <f t="shared" si="6"/>
        <v>1.9812000000000001</v>
      </c>
      <c r="G144" s="39">
        <f t="shared" si="7"/>
        <v>50.147843779842667</v>
      </c>
      <c r="I144" s="89">
        <v>2.2000000000000002</v>
      </c>
      <c r="K144" s="39">
        <f t="shared" si="8"/>
        <v>38.334766705173493</v>
      </c>
      <c r="L144" s="89"/>
      <c r="M144" s="89"/>
    </row>
    <row r="145" spans="1:13" x14ac:dyDescent="0.2">
      <c r="A145" s="37">
        <v>3920000704</v>
      </c>
      <c r="B145" s="37" t="s">
        <v>224</v>
      </c>
      <c r="C145" s="74">
        <v>36732</v>
      </c>
      <c r="D145" s="39">
        <v>6.5</v>
      </c>
      <c r="F145" s="39">
        <f t="shared" si="6"/>
        <v>1.9812000000000001</v>
      </c>
      <c r="G145" s="39">
        <f t="shared" si="7"/>
        <v>50.147843779842667</v>
      </c>
      <c r="I145" s="89"/>
      <c r="L145" s="89"/>
      <c r="M145" s="89"/>
    </row>
    <row r="146" spans="1:13" x14ac:dyDescent="0.2">
      <c r="A146" s="37">
        <v>3920000801</v>
      </c>
      <c r="B146" s="37" t="s">
        <v>224</v>
      </c>
      <c r="C146" s="74">
        <v>36739</v>
      </c>
      <c r="D146" s="39">
        <v>8.5</v>
      </c>
      <c r="F146" s="39">
        <f t="shared" si="6"/>
        <v>2.5908000000000002</v>
      </c>
      <c r="G146" s="39">
        <f t="shared" si="7"/>
        <v>46.28215973301333</v>
      </c>
      <c r="I146" s="89">
        <v>2.17</v>
      </c>
      <c r="K146" s="39">
        <f t="shared" si="8"/>
        <v>38.200073513688736</v>
      </c>
      <c r="L146" s="89"/>
      <c r="M146" s="89"/>
    </row>
    <row r="147" spans="1:13" x14ac:dyDescent="0.2">
      <c r="A147" s="37">
        <v>3920000802</v>
      </c>
      <c r="B147" s="37" t="s">
        <v>224</v>
      </c>
      <c r="C147" s="74">
        <v>36747</v>
      </c>
      <c r="D147" s="39">
        <v>8</v>
      </c>
      <c r="F147" s="39">
        <f t="shared" si="6"/>
        <v>2.4384000000000001</v>
      </c>
      <c r="G147" s="39">
        <f t="shared" si="7"/>
        <v>47.155760533388161</v>
      </c>
      <c r="I147" s="89"/>
      <c r="L147" s="89"/>
      <c r="M147" s="89"/>
    </row>
    <row r="148" spans="1:13" x14ac:dyDescent="0.2">
      <c r="A148" s="37">
        <v>3920000803</v>
      </c>
      <c r="B148" s="37" t="s">
        <v>224</v>
      </c>
      <c r="C148" s="74">
        <v>36752</v>
      </c>
      <c r="D148" s="39">
        <v>9</v>
      </c>
      <c r="F148" s="39">
        <f t="shared" si="6"/>
        <v>2.7432000000000003</v>
      </c>
      <c r="G148" s="39">
        <f t="shared" si="7"/>
        <v>45.458506989579675</v>
      </c>
      <c r="I148" s="89">
        <v>1.93</v>
      </c>
      <c r="K148" s="39">
        <f t="shared" si="8"/>
        <v>37.050271228613752</v>
      </c>
      <c r="L148" s="89"/>
      <c r="M148" s="89"/>
    </row>
    <row r="149" spans="1:13" x14ac:dyDescent="0.2">
      <c r="A149" s="37">
        <v>3920000804</v>
      </c>
      <c r="B149" s="37" t="s">
        <v>224</v>
      </c>
      <c r="C149" s="74">
        <v>36760</v>
      </c>
      <c r="D149" s="39">
        <v>8</v>
      </c>
      <c r="F149" s="39">
        <f t="shared" si="6"/>
        <v>2.4384000000000001</v>
      </c>
      <c r="G149" s="39">
        <f t="shared" si="7"/>
        <v>47.155760533388161</v>
      </c>
      <c r="I149" s="89"/>
      <c r="L149" s="89"/>
      <c r="M149" s="89"/>
    </row>
    <row r="150" spans="1:13" x14ac:dyDescent="0.2">
      <c r="A150" s="37">
        <v>3920000805</v>
      </c>
      <c r="B150" s="37" t="s">
        <v>224</v>
      </c>
      <c r="C150" s="74">
        <v>36768</v>
      </c>
      <c r="D150" s="39">
        <v>8.5</v>
      </c>
      <c r="F150" s="39">
        <f t="shared" si="6"/>
        <v>2.5908000000000002</v>
      </c>
      <c r="G150" s="39">
        <f t="shared" si="7"/>
        <v>46.28215973301333</v>
      </c>
      <c r="I150" s="89">
        <v>1.41</v>
      </c>
      <c r="K150" s="39">
        <f t="shared" si="8"/>
        <v>33.970615000066658</v>
      </c>
      <c r="L150" s="89"/>
      <c r="M150" s="89"/>
    </row>
    <row r="151" spans="1:13" x14ac:dyDescent="0.2">
      <c r="A151" s="37">
        <v>3920000901</v>
      </c>
      <c r="B151" s="37" t="s">
        <v>224</v>
      </c>
      <c r="C151" s="74">
        <v>36775</v>
      </c>
      <c r="D151" s="39">
        <v>9</v>
      </c>
      <c r="F151" s="39">
        <f t="shared" si="6"/>
        <v>2.7432000000000003</v>
      </c>
      <c r="G151" s="39">
        <f t="shared" si="7"/>
        <v>45.458506989579675</v>
      </c>
      <c r="I151" s="89"/>
      <c r="L151" s="89"/>
      <c r="M151" s="89"/>
    </row>
    <row r="152" spans="1:13" x14ac:dyDescent="0.2">
      <c r="A152" s="37">
        <v>3920000902</v>
      </c>
      <c r="B152" s="37" t="s">
        <v>224</v>
      </c>
      <c r="C152" s="74">
        <v>36782</v>
      </c>
      <c r="D152" s="39">
        <v>8.5</v>
      </c>
      <c r="F152" s="39">
        <f t="shared" si="6"/>
        <v>2.5908000000000002</v>
      </c>
      <c r="G152" s="39">
        <f t="shared" si="7"/>
        <v>46.28215973301333</v>
      </c>
      <c r="I152" s="89">
        <v>1.51</v>
      </c>
      <c r="K152" s="39">
        <f t="shared" si="8"/>
        <v>34.642795674611236</v>
      </c>
      <c r="L152" s="89"/>
      <c r="M152" s="89"/>
    </row>
    <row r="153" spans="1:13" x14ac:dyDescent="0.2">
      <c r="A153" s="37">
        <v>3920000903</v>
      </c>
      <c r="B153" s="37" t="s">
        <v>224</v>
      </c>
      <c r="C153" s="74">
        <v>36789</v>
      </c>
      <c r="D153" s="39">
        <v>8.5</v>
      </c>
      <c r="F153" s="39">
        <f t="shared" si="6"/>
        <v>2.5908000000000002</v>
      </c>
      <c r="G153" s="39">
        <f t="shared" si="7"/>
        <v>46.28215973301333</v>
      </c>
      <c r="I153" s="89"/>
      <c r="L153" s="89"/>
      <c r="M153" s="89"/>
    </row>
    <row r="154" spans="1:13" x14ac:dyDescent="0.2">
      <c r="A154" s="37">
        <v>3920000904</v>
      </c>
      <c r="B154" s="37" t="s">
        <v>224</v>
      </c>
      <c r="C154" s="74">
        <v>36794</v>
      </c>
      <c r="D154" s="39">
        <v>8</v>
      </c>
      <c r="E154" s="39">
        <f>AVERAGE(D138:D150)</f>
        <v>7.5</v>
      </c>
      <c r="F154" s="39">
        <f t="shared" si="6"/>
        <v>2.4384000000000001</v>
      </c>
      <c r="G154" s="39">
        <f t="shared" si="7"/>
        <v>47.155760533388161</v>
      </c>
      <c r="H154" s="39">
        <f>AVERAGE(G138:G150)</f>
        <v>48.168403370091873</v>
      </c>
      <c r="I154" s="89">
        <v>1.75</v>
      </c>
      <c r="J154" s="39">
        <f>AVERAGE(I138:I150)</f>
        <v>2.1085714285714285</v>
      </c>
      <c r="K154" s="39">
        <f t="shared" si="8"/>
        <v>36.089830879646499</v>
      </c>
      <c r="L154" s="39">
        <f>AVERAGE(K138:K150)</f>
        <v>37.75920765440236</v>
      </c>
      <c r="M154" s="89">
        <f>AVERAGE(L154,H154)</f>
        <v>42.96380551224712</v>
      </c>
    </row>
    <row r="155" spans="1:13" x14ac:dyDescent="0.2">
      <c r="A155" s="37">
        <v>3920010601</v>
      </c>
      <c r="B155" s="37" t="s">
        <v>224</v>
      </c>
      <c r="C155" s="74">
        <v>37049</v>
      </c>
      <c r="D155" s="39">
        <v>19.5</v>
      </c>
      <c r="F155" s="39">
        <f t="shared" si="6"/>
        <v>5.9436</v>
      </c>
      <c r="G155" s="39">
        <f t="shared" si="7"/>
        <v>34.316840700135202</v>
      </c>
      <c r="I155" s="89">
        <v>0.78</v>
      </c>
      <c r="K155" s="39">
        <f t="shared" si="8"/>
        <v>28.16259406528172</v>
      </c>
      <c r="L155" s="89"/>
      <c r="M155" s="89"/>
    </row>
    <row r="156" spans="1:13" x14ac:dyDescent="0.2">
      <c r="A156" s="37">
        <v>3920010602</v>
      </c>
      <c r="B156" s="37" t="s">
        <v>224</v>
      </c>
      <c r="C156" s="74">
        <v>37055</v>
      </c>
      <c r="D156" s="39">
        <v>17.5</v>
      </c>
      <c r="F156" s="39">
        <f t="shared" si="6"/>
        <v>5.3340000000000005</v>
      </c>
      <c r="G156" s="39">
        <f t="shared" si="7"/>
        <v>35.876198454800956</v>
      </c>
      <c r="I156" s="89"/>
      <c r="L156" s="89"/>
      <c r="M156" s="89"/>
    </row>
    <row r="157" spans="1:13" x14ac:dyDescent="0.2">
      <c r="A157" s="37">
        <v>3920010603</v>
      </c>
      <c r="B157" s="37" t="s">
        <v>224</v>
      </c>
      <c r="C157" s="74">
        <v>37062</v>
      </c>
      <c r="D157" s="39">
        <v>16</v>
      </c>
      <c r="F157" s="39">
        <f t="shared" si="6"/>
        <v>4.8768000000000002</v>
      </c>
      <c r="G157" s="39">
        <f t="shared" si="7"/>
        <v>37.167509661519347</v>
      </c>
      <c r="I157" s="89">
        <v>0.67</v>
      </c>
      <c r="K157" s="39">
        <f t="shared" si="8"/>
        <v>26.671315071682201</v>
      </c>
      <c r="L157" s="89"/>
      <c r="M157" s="89"/>
    </row>
    <row r="158" spans="1:13" x14ac:dyDescent="0.2">
      <c r="A158" s="37">
        <v>3920010604</v>
      </c>
      <c r="B158" s="37" t="s">
        <v>224</v>
      </c>
      <c r="C158" s="74">
        <v>37070</v>
      </c>
      <c r="D158" s="39">
        <v>17.5</v>
      </c>
      <c r="F158" s="39">
        <f t="shared" si="6"/>
        <v>5.3340000000000005</v>
      </c>
      <c r="G158" s="39">
        <f t="shared" si="7"/>
        <v>35.876198454800956</v>
      </c>
      <c r="I158" s="89"/>
      <c r="L158" s="89"/>
      <c r="M158" s="89"/>
    </row>
    <row r="159" spans="1:13" x14ac:dyDescent="0.2">
      <c r="A159" s="37">
        <v>3920010701</v>
      </c>
      <c r="B159" s="37" t="s">
        <v>224</v>
      </c>
      <c r="C159" s="74">
        <v>37078</v>
      </c>
      <c r="D159" s="39">
        <v>17</v>
      </c>
      <c r="F159" s="39">
        <f t="shared" si="6"/>
        <v>5.1816000000000004</v>
      </c>
      <c r="G159" s="39">
        <f t="shared" si="7"/>
        <v>36.293908861144516</v>
      </c>
      <c r="I159" s="89">
        <v>0.6</v>
      </c>
      <c r="K159" s="39">
        <f t="shared" si="8"/>
        <v>25.588800630855634</v>
      </c>
      <c r="L159" s="89"/>
      <c r="M159" s="89"/>
    </row>
    <row r="160" spans="1:13" x14ac:dyDescent="0.2">
      <c r="A160" s="37">
        <v>3920010702</v>
      </c>
      <c r="B160" s="37" t="s">
        <v>224</v>
      </c>
      <c r="C160" s="74">
        <v>37082</v>
      </c>
      <c r="D160" s="39">
        <v>17.5</v>
      </c>
      <c r="F160" s="39">
        <f t="shared" si="6"/>
        <v>5.3340000000000005</v>
      </c>
      <c r="G160" s="39">
        <f t="shared" si="7"/>
        <v>35.876198454800956</v>
      </c>
      <c r="I160" s="89"/>
      <c r="L160" s="89"/>
      <c r="M160" s="89"/>
    </row>
    <row r="161" spans="1:13" x14ac:dyDescent="0.2">
      <c r="A161" s="37">
        <v>3920010703</v>
      </c>
      <c r="B161" s="37" t="s">
        <v>224</v>
      </c>
      <c r="C161" s="74">
        <v>37090</v>
      </c>
      <c r="D161" s="39">
        <v>13.5</v>
      </c>
      <c r="F161" s="39">
        <f t="shared" si="6"/>
        <v>4.1147999999999998</v>
      </c>
      <c r="G161" s="39">
        <f t="shared" si="7"/>
        <v>39.615754781741025</v>
      </c>
      <c r="I161" s="89">
        <v>0.93</v>
      </c>
      <c r="K161" s="39">
        <f t="shared" si="8"/>
        <v>29.888081503290266</v>
      </c>
      <c r="L161" s="89"/>
      <c r="M161" s="89"/>
    </row>
    <row r="162" spans="1:13" x14ac:dyDescent="0.2">
      <c r="A162" s="37">
        <v>3920010704</v>
      </c>
      <c r="B162" s="37" t="s">
        <v>224</v>
      </c>
      <c r="C162" s="74">
        <v>37097</v>
      </c>
      <c r="D162" s="39">
        <v>13.5</v>
      </c>
      <c r="F162" s="39">
        <f t="shared" si="6"/>
        <v>4.1147999999999998</v>
      </c>
      <c r="G162" s="39">
        <f t="shared" si="7"/>
        <v>39.615754781741025</v>
      </c>
      <c r="I162" s="89"/>
      <c r="L162" s="89"/>
      <c r="M162" s="89"/>
    </row>
    <row r="163" spans="1:13" x14ac:dyDescent="0.2">
      <c r="A163" s="37">
        <v>3920010801</v>
      </c>
      <c r="B163" s="37" t="s">
        <v>224</v>
      </c>
      <c r="C163" s="74">
        <v>37106</v>
      </c>
      <c r="D163" s="39">
        <v>13</v>
      </c>
      <c r="F163" s="39">
        <f t="shared" si="6"/>
        <v>3.9624000000000001</v>
      </c>
      <c r="G163" s="39">
        <f t="shared" si="7"/>
        <v>40.159592907973853</v>
      </c>
      <c r="I163" s="89">
        <v>1</v>
      </c>
      <c r="K163" s="39">
        <f t="shared" si="8"/>
        <v>30.6</v>
      </c>
      <c r="L163" s="89"/>
      <c r="M163" s="89"/>
    </row>
    <row r="164" spans="1:13" x14ac:dyDescent="0.2">
      <c r="A164" s="37">
        <v>3920010802</v>
      </c>
      <c r="B164" s="37" t="s">
        <v>224</v>
      </c>
      <c r="C164" s="74">
        <v>37113</v>
      </c>
      <c r="D164" s="39">
        <v>13</v>
      </c>
      <c r="F164" s="39">
        <f t="shared" si="6"/>
        <v>3.9624000000000001</v>
      </c>
      <c r="G164" s="39">
        <f t="shared" si="7"/>
        <v>40.159592907973853</v>
      </c>
      <c r="I164" s="89"/>
      <c r="L164" s="89"/>
      <c r="M164" s="89"/>
    </row>
    <row r="165" spans="1:13" x14ac:dyDescent="0.2">
      <c r="A165" s="37">
        <v>3920010803</v>
      </c>
      <c r="B165" s="37" t="s">
        <v>224</v>
      </c>
      <c r="C165" s="74">
        <v>37124</v>
      </c>
      <c r="D165" s="39">
        <v>9.5</v>
      </c>
      <c r="F165" s="39">
        <f t="shared" si="6"/>
        <v>2.8956</v>
      </c>
      <c r="G165" s="39">
        <f t="shared" si="7"/>
        <v>44.679398331074999</v>
      </c>
      <c r="I165" s="89">
        <v>2.2999999999999998</v>
      </c>
      <c r="K165" s="39">
        <f t="shared" si="8"/>
        <v>38.770838495993374</v>
      </c>
      <c r="L165" s="89"/>
      <c r="M165" s="89"/>
    </row>
    <row r="166" spans="1:13" x14ac:dyDescent="0.2">
      <c r="A166" s="37">
        <v>3920010804</v>
      </c>
      <c r="B166" s="37" t="s">
        <v>224</v>
      </c>
      <c r="C166" s="74">
        <v>37131</v>
      </c>
      <c r="D166" s="39">
        <v>9</v>
      </c>
      <c r="F166" s="39">
        <f t="shared" si="6"/>
        <v>2.7432000000000003</v>
      </c>
      <c r="G166" s="39">
        <f t="shared" si="7"/>
        <v>45.458506989579675</v>
      </c>
      <c r="I166" s="89"/>
      <c r="L166" s="89"/>
      <c r="M166" s="89"/>
    </row>
    <row r="167" spans="1:13" x14ac:dyDescent="0.2">
      <c r="A167" s="37">
        <v>3920010901</v>
      </c>
      <c r="B167" s="37" t="s">
        <v>224</v>
      </c>
      <c r="C167" s="74">
        <v>37138</v>
      </c>
      <c r="D167" s="39">
        <v>7</v>
      </c>
      <c r="F167" s="39">
        <f t="shared" si="6"/>
        <v>2.1335999999999999</v>
      </c>
      <c r="G167" s="39">
        <f t="shared" si="7"/>
        <v>49.079947901107531</v>
      </c>
      <c r="I167" s="89">
        <v>2.2000000000000002</v>
      </c>
      <c r="K167" s="39">
        <f t="shared" si="8"/>
        <v>38.334766705173493</v>
      </c>
      <c r="L167" s="89"/>
      <c r="M167" s="89"/>
    </row>
    <row r="168" spans="1:13" x14ac:dyDescent="0.2">
      <c r="A168" s="37">
        <v>3920010902</v>
      </c>
      <c r="B168" s="37" t="s">
        <v>224</v>
      </c>
      <c r="C168" s="74">
        <v>37145</v>
      </c>
      <c r="D168" s="39">
        <v>7.5</v>
      </c>
      <c r="F168" s="39">
        <f t="shared" si="6"/>
        <v>2.286</v>
      </c>
      <c r="G168" s="39">
        <f t="shared" si="7"/>
        <v>48.085760622980558</v>
      </c>
      <c r="I168" s="89"/>
      <c r="L168" s="89"/>
      <c r="M168" s="89"/>
    </row>
    <row r="169" spans="1:13" x14ac:dyDescent="0.2">
      <c r="A169" s="37">
        <v>3920010903</v>
      </c>
      <c r="B169" s="37" t="s">
        <v>224</v>
      </c>
      <c r="C169" s="74">
        <v>37152</v>
      </c>
      <c r="D169" s="39">
        <v>8</v>
      </c>
      <c r="E169" s="39">
        <f>AVERAGE(D155:D166)</f>
        <v>14.708333333333334</v>
      </c>
      <c r="F169" s="39">
        <f t="shared" si="6"/>
        <v>2.4384000000000001</v>
      </c>
      <c r="G169" s="39">
        <f t="shared" si="7"/>
        <v>47.155760533388161</v>
      </c>
      <c r="H169" s="39">
        <f>AVERAGE(G155:G166)</f>
        <v>38.757954607273859</v>
      </c>
      <c r="I169" s="89">
        <v>1.9</v>
      </c>
      <c r="J169" s="39">
        <f>AVERAGE(I155:I166)</f>
        <v>1.0466666666666666</v>
      </c>
      <c r="K169" s="39">
        <f t="shared" si="8"/>
        <v>36.896586623351197</v>
      </c>
      <c r="L169" s="39">
        <f>AVERAGE(K155:K166)</f>
        <v>29.946938294517196</v>
      </c>
      <c r="M169" s="89">
        <f>AVERAGE(L169,H169)</f>
        <v>34.352446450895528</v>
      </c>
    </row>
    <row r="170" spans="1:13" x14ac:dyDescent="0.2">
      <c r="A170" s="37">
        <v>3920020601</v>
      </c>
      <c r="B170" s="37" t="s">
        <v>224</v>
      </c>
      <c r="C170" s="74">
        <v>37426</v>
      </c>
      <c r="D170" s="39">
        <v>11.5</v>
      </c>
      <c r="F170" s="39">
        <f t="shared" si="6"/>
        <v>3.5052000000000003</v>
      </c>
      <c r="G170" s="39">
        <f t="shared" si="7"/>
        <v>41.926292369324358</v>
      </c>
      <c r="I170" s="89">
        <v>0.56999999999999995</v>
      </c>
      <c r="K170" s="39">
        <f t="shared" si="8"/>
        <v>25.085613412913759</v>
      </c>
      <c r="L170" s="89"/>
      <c r="M170" s="89"/>
    </row>
    <row r="171" spans="1:13" x14ac:dyDescent="0.2">
      <c r="A171" s="37">
        <v>3920020602</v>
      </c>
      <c r="B171" s="37" t="s">
        <v>224</v>
      </c>
      <c r="C171" s="74">
        <v>37434</v>
      </c>
      <c r="D171" s="39">
        <v>11.5</v>
      </c>
      <c r="F171" s="39">
        <f t="shared" si="6"/>
        <v>3.5052000000000003</v>
      </c>
      <c r="G171" s="39">
        <f t="shared" si="7"/>
        <v>41.926292369324358</v>
      </c>
      <c r="I171" s="89"/>
      <c r="L171" s="89"/>
      <c r="M171" s="89"/>
    </row>
    <row r="172" spans="1:13" x14ac:dyDescent="0.2">
      <c r="A172" s="37">
        <v>3920020701</v>
      </c>
      <c r="B172" s="37" t="s">
        <v>224</v>
      </c>
      <c r="C172" s="74">
        <v>37441</v>
      </c>
      <c r="D172" s="39">
        <v>12.5</v>
      </c>
      <c r="F172" s="39">
        <f t="shared" si="6"/>
        <v>3.81</v>
      </c>
      <c r="G172" s="39">
        <f t="shared" si="7"/>
        <v>40.724763384512634</v>
      </c>
      <c r="I172" s="89">
        <v>1.69</v>
      </c>
      <c r="K172" s="39">
        <f t="shared" si="8"/>
        <v>35.747586868852174</v>
      </c>
      <c r="L172" s="89"/>
      <c r="M172" s="89"/>
    </row>
    <row r="173" spans="1:13" x14ac:dyDescent="0.2">
      <c r="A173" s="37">
        <v>3920020702</v>
      </c>
      <c r="B173" s="37" t="s">
        <v>224</v>
      </c>
      <c r="C173" s="74">
        <v>37450</v>
      </c>
      <c r="D173" s="39">
        <v>14.5</v>
      </c>
      <c r="F173" s="39">
        <f t="shared" si="6"/>
        <v>4.4196</v>
      </c>
      <c r="G173" s="39">
        <f t="shared" si="7"/>
        <v>38.586031110758313</v>
      </c>
      <c r="I173" s="89">
        <v>0.83</v>
      </c>
      <c r="K173" s="39">
        <f t="shared" si="8"/>
        <v>28.77210683794145</v>
      </c>
      <c r="L173" s="89"/>
      <c r="M173" s="89"/>
    </row>
    <row r="174" spans="1:13" x14ac:dyDescent="0.2">
      <c r="A174" s="37">
        <v>3920020703</v>
      </c>
      <c r="B174" s="37" t="s">
        <v>224</v>
      </c>
      <c r="C174" s="74">
        <v>37457</v>
      </c>
      <c r="D174" s="39">
        <v>12</v>
      </c>
      <c r="F174" s="39">
        <f t="shared" si="6"/>
        <v>3.6576000000000004</v>
      </c>
      <c r="G174" s="39">
        <f t="shared" si="7"/>
        <v>41.313008325549511</v>
      </c>
      <c r="I174" s="89"/>
      <c r="L174" s="89"/>
      <c r="M174" s="89"/>
    </row>
    <row r="175" spans="1:13" x14ac:dyDescent="0.2">
      <c r="A175" s="37">
        <v>3920020704</v>
      </c>
      <c r="B175" s="37" t="s">
        <v>224</v>
      </c>
      <c r="C175" s="74">
        <v>37464</v>
      </c>
      <c r="D175" s="39">
        <v>9.5</v>
      </c>
      <c r="F175" s="39">
        <f t="shared" si="6"/>
        <v>2.8956</v>
      </c>
      <c r="G175" s="39">
        <f t="shared" si="7"/>
        <v>44.679398331074999</v>
      </c>
      <c r="I175" s="89">
        <v>1.67</v>
      </c>
      <c r="K175" s="39">
        <f t="shared" si="8"/>
        <v>35.630799775265196</v>
      </c>
      <c r="L175" s="89"/>
      <c r="M175" s="89"/>
    </row>
    <row r="176" spans="1:13" x14ac:dyDescent="0.2">
      <c r="A176" s="37">
        <v>3920020801</v>
      </c>
      <c r="B176" s="37" t="s">
        <v>224</v>
      </c>
      <c r="C176" s="74">
        <v>37471</v>
      </c>
      <c r="D176" s="39">
        <v>9.5</v>
      </c>
      <c r="F176" s="39">
        <f t="shared" si="6"/>
        <v>2.8956</v>
      </c>
      <c r="G176" s="39">
        <f t="shared" si="7"/>
        <v>44.679398331074999</v>
      </c>
      <c r="I176" s="89"/>
      <c r="L176" s="89"/>
      <c r="M176" s="89"/>
    </row>
    <row r="177" spans="1:14" x14ac:dyDescent="0.2">
      <c r="A177" s="37">
        <v>3920020802</v>
      </c>
      <c r="B177" s="37" t="s">
        <v>224</v>
      </c>
      <c r="C177" s="74">
        <v>37480</v>
      </c>
      <c r="D177" s="39">
        <v>6.5</v>
      </c>
      <c r="F177" s="39">
        <f t="shared" si="6"/>
        <v>1.9812000000000001</v>
      </c>
      <c r="G177" s="39">
        <f t="shared" si="7"/>
        <v>50.147843779842667</v>
      </c>
      <c r="I177" s="89">
        <v>1.62</v>
      </c>
      <c r="K177" s="39">
        <f t="shared" si="8"/>
        <v>35.332600524086516</v>
      </c>
      <c r="L177" s="89"/>
      <c r="M177" s="89"/>
    </row>
    <row r="178" spans="1:14" x14ac:dyDescent="0.2">
      <c r="A178" s="37">
        <v>3920020803</v>
      </c>
      <c r="B178" s="37" t="s">
        <v>224</v>
      </c>
      <c r="C178" s="74">
        <v>37487</v>
      </c>
      <c r="D178" s="39">
        <v>7</v>
      </c>
      <c r="F178" s="39">
        <f t="shared" si="6"/>
        <v>2.1335999999999999</v>
      </c>
      <c r="G178" s="39">
        <f t="shared" si="7"/>
        <v>49.079947901107531</v>
      </c>
      <c r="I178" s="89"/>
      <c r="L178" s="89"/>
      <c r="M178" s="89"/>
    </row>
    <row r="179" spans="1:14" x14ac:dyDescent="0.2">
      <c r="A179" s="37">
        <v>3920020804</v>
      </c>
      <c r="B179" s="37" t="s">
        <v>224</v>
      </c>
      <c r="C179" s="74">
        <v>37493</v>
      </c>
      <c r="D179" s="39">
        <v>10</v>
      </c>
      <c r="F179" s="39">
        <f t="shared" si="6"/>
        <v>3.048</v>
      </c>
      <c r="G179" s="39">
        <f t="shared" si="7"/>
        <v>43.940261958950401</v>
      </c>
      <c r="I179" s="89">
        <v>1.99</v>
      </c>
      <c r="K179" s="39">
        <f t="shared" si="8"/>
        <v>37.350600806004095</v>
      </c>
      <c r="L179" s="89"/>
      <c r="M179" s="89"/>
    </row>
    <row r="180" spans="1:14" x14ac:dyDescent="0.2">
      <c r="A180" s="37">
        <v>3920020805</v>
      </c>
      <c r="B180" s="37" t="s">
        <v>224</v>
      </c>
      <c r="C180" s="74">
        <v>37499</v>
      </c>
      <c r="D180" s="39">
        <v>9</v>
      </c>
      <c r="F180" s="39">
        <f t="shared" si="6"/>
        <v>2.7432000000000003</v>
      </c>
      <c r="G180" s="39">
        <f t="shared" si="7"/>
        <v>45.458506989579675</v>
      </c>
      <c r="I180" s="89"/>
      <c r="L180" s="89"/>
      <c r="M180" s="89"/>
    </row>
    <row r="181" spans="1:14" x14ac:dyDescent="0.2">
      <c r="A181" s="37">
        <v>3920020901</v>
      </c>
      <c r="B181" s="37" t="s">
        <v>224</v>
      </c>
      <c r="C181" s="74">
        <v>37504</v>
      </c>
      <c r="D181" s="39">
        <v>7.5</v>
      </c>
      <c r="F181" s="39">
        <f t="shared" si="6"/>
        <v>2.286</v>
      </c>
      <c r="G181" s="39">
        <f t="shared" si="7"/>
        <v>48.085760622980558</v>
      </c>
      <c r="I181" s="89">
        <v>2.59</v>
      </c>
      <c r="K181" s="39">
        <f t="shared" si="8"/>
        <v>39.935763760729287</v>
      </c>
      <c r="L181" s="89"/>
      <c r="M181" s="89"/>
    </row>
    <row r="182" spans="1:14" x14ac:dyDescent="0.2">
      <c r="A182" s="37">
        <v>3920020902</v>
      </c>
      <c r="B182" s="37" t="s">
        <v>224</v>
      </c>
      <c r="C182" s="74">
        <v>37516</v>
      </c>
      <c r="D182" s="39">
        <v>7.5</v>
      </c>
      <c r="E182" s="39">
        <f>AVERAGE(D170:D180)</f>
        <v>10.318181818181818</v>
      </c>
      <c r="F182" s="39">
        <f t="shared" si="6"/>
        <v>2.286</v>
      </c>
      <c r="G182" s="39">
        <f t="shared" si="7"/>
        <v>48.085760622980558</v>
      </c>
      <c r="H182" s="39">
        <f>AVERAGE(G170:G180)</f>
        <v>43.860158622827221</v>
      </c>
      <c r="I182" s="89"/>
      <c r="J182" s="39">
        <f>AVERAGE(I170:I180)</f>
        <v>1.3949999999999998</v>
      </c>
      <c r="L182" s="39">
        <f>AVERAGE(K170:K180)</f>
        <v>32.986551370843863</v>
      </c>
      <c r="M182" s="89">
        <f>AVERAGE(L182,H182)</f>
        <v>38.423354996835542</v>
      </c>
    </row>
    <row r="183" spans="1:14" x14ac:dyDescent="0.2">
      <c r="A183" s="37">
        <v>3920030601</v>
      </c>
      <c r="B183" s="37" t="s">
        <v>224</v>
      </c>
      <c r="C183" s="76">
        <v>37788</v>
      </c>
      <c r="D183" s="72">
        <v>17.5</v>
      </c>
      <c r="E183" s="72"/>
      <c r="F183" s="39">
        <f t="shared" si="6"/>
        <v>5.3340000000000005</v>
      </c>
      <c r="G183" s="39">
        <f t="shared" si="7"/>
        <v>35.876198454800956</v>
      </c>
      <c r="H183" s="72"/>
      <c r="I183" s="89">
        <v>0.73</v>
      </c>
      <c r="J183" s="72"/>
      <c r="K183" s="39">
        <f t="shared" si="8"/>
        <v>27.512687593122543</v>
      </c>
      <c r="L183" s="89"/>
      <c r="M183" s="89"/>
      <c r="N183" s="39">
        <v>19</v>
      </c>
    </row>
    <row r="184" spans="1:14" x14ac:dyDescent="0.2">
      <c r="A184" s="37">
        <v>3920030602</v>
      </c>
      <c r="B184" s="37" t="s">
        <v>224</v>
      </c>
      <c r="C184" s="76">
        <v>37794</v>
      </c>
      <c r="D184" s="72">
        <v>18</v>
      </c>
      <c r="E184" s="72"/>
      <c r="F184" s="39">
        <f t="shared" si="6"/>
        <v>5.4864000000000006</v>
      </c>
      <c r="G184" s="39">
        <f t="shared" si="7"/>
        <v>35.470256117710861</v>
      </c>
      <c r="H184" s="72"/>
      <c r="I184" s="89"/>
      <c r="J184" s="72"/>
      <c r="L184" s="89"/>
      <c r="M184" s="89"/>
      <c r="N184" s="39">
        <v>21</v>
      </c>
    </row>
    <row r="185" spans="1:14" x14ac:dyDescent="0.2">
      <c r="A185" s="37">
        <v>3920030603</v>
      </c>
      <c r="B185" s="37" t="s">
        <v>224</v>
      </c>
      <c r="C185" s="76">
        <v>37802</v>
      </c>
      <c r="D185" s="72">
        <v>18.5</v>
      </c>
      <c r="E185" s="72"/>
      <c r="F185" s="39">
        <f t="shared" si="6"/>
        <v>5.6388000000000007</v>
      </c>
      <c r="G185" s="39">
        <f t="shared" si="7"/>
        <v>35.075436899660133</v>
      </c>
      <c r="H185" s="72"/>
      <c r="I185" s="89">
        <v>1.01</v>
      </c>
      <c r="J185" s="72"/>
      <c r="K185" s="39">
        <f t="shared" si="8"/>
        <v>30.697612745669581</v>
      </c>
      <c r="L185" s="89"/>
      <c r="M185" s="89"/>
      <c r="N185" s="39">
        <v>22</v>
      </c>
    </row>
    <row r="186" spans="1:14" x14ac:dyDescent="0.2">
      <c r="A186" s="37">
        <v>3920030701</v>
      </c>
      <c r="B186" s="37" t="s">
        <v>224</v>
      </c>
      <c r="C186" s="76">
        <v>37806</v>
      </c>
      <c r="D186" s="72">
        <v>20.5</v>
      </c>
      <c r="E186" s="72"/>
      <c r="F186" s="39">
        <f t="shared" si="6"/>
        <v>6.2484000000000002</v>
      </c>
      <c r="G186" s="39">
        <f t="shared" si="7"/>
        <v>33.59619053965433</v>
      </c>
      <c r="H186" s="72"/>
      <c r="I186" s="89"/>
      <c r="J186" s="72"/>
      <c r="L186" s="89"/>
      <c r="M186" s="89"/>
    </row>
    <row r="187" spans="1:14" x14ac:dyDescent="0.2">
      <c r="A187" s="37">
        <v>3920030702</v>
      </c>
      <c r="B187" s="37" t="s">
        <v>224</v>
      </c>
      <c r="C187" s="76">
        <v>37815</v>
      </c>
      <c r="D187" s="72">
        <v>16.5</v>
      </c>
      <c r="E187" s="72"/>
      <c r="F187" s="39">
        <f t="shared" si="6"/>
        <v>5.0292000000000003</v>
      </c>
      <c r="G187" s="39">
        <f t="shared" si="7"/>
        <v>36.724090060131431</v>
      </c>
      <c r="H187" s="72"/>
      <c r="I187" s="89">
        <v>0.95</v>
      </c>
      <c r="J187" s="72"/>
      <c r="K187" s="39">
        <f t="shared" si="8"/>
        <v>30.09681278205813</v>
      </c>
      <c r="L187" s="89"/>
      <c r="M187" s="89"/>
      <c r="N187" s="39">
        <v>21</v>
      </c>
    </row>
    <row r="188" spans="1:14" x14ac:dyDescent="0.2">
      <c r="A188" s="37">
        <v>3920030703</v>
      </c>
      <c r="B188" s="37" t="s">
        <v>224</v>
      </c>
      <c r="C188" s="76">
        <v>37823</v>
      </c>
      <c r="D188" s="72">
        <v>15</v>
      </c>
      <c r="E188" s="72"/>
      <c r="F188" s="39">
        <f t="shared" si="6"/>
        <v>4.5720000000000001</v>
      </c>
      <c r="G188" s="39">
        <f t="shared" si="7"/>
        <v>38.097509751111744</v>
      </c>
      <c r="H188" s="72"/>
      <c r="I188" s="89"/>
      <c r="J188" s="72"/>
      <c r="L188" s="89"/>
      <c r="M188" s="89"/>
      <c r="N188" s="39">
        <v>22</v>
      </c>
    </row>
    <row r="189" spans="1:14" x14ac:dyDescent="0.2">
      <c r="A189" s="37">
        <v>3920030704</v>
      </c>
      <c r="B189" s="37" t="s">
        <v>224</v>
      </c>
      <c r="C189" s="76">
        <v>37830</v>
      </c>
      <c r="D189" s="72">
        <v>11</v>
      </c>
      <c r="E189" s="72"/>
      <c r="F189" s="39">
        <f t="shared" si="6"/>
        <v>3.3528000000000002</v>
      </c>
      <c r="G189" s="39">
        <f t="shared" si="7"/>
        <v>42.566842267970074</v>
      </c>
      <c r="H189" s="72"/>
      <c r="I189" s="89">
        <v>2.41</v>
      </c>
      <c r="J189" s="72"/>
      <c r="K189" s="39">
        <f t="shared" si="8"/>
        <v>39.229138393000149</v>
      </c>
      <c r="L189" s="89"/>
      <c r="M189" s="89"/>
      <c r="N189" s="39">
        <v>22</v>
      </c>
    </row>
    <row r="190" spans="1:14" x14ac:dyDescent="0.2">
      <c r="A190" s="37">
        <v>3920030801</v>
      </c>
      <c r="B190" s="37" t="s">
        <v>224</v>
      </c>
      <c r="C190" s="76">
        <v>37843</v>
      </c>
      <c r="D190" s="72">
        <v>11</v>
      </c>
      <c r="E190" s="72"/>
      <c r="F190" s="39">
        <f t="shared" si="6"/>
        <v>3.3528000000000002</v>
      </c>
      <c r="G190" s="39">
        <f t="shared" si="7"/>
        <v>42.566842267970074</v>
      </c>
      <c r="H190" s="72"/>
      <c r="I190" s="89">
        <v>1.23</v>
      </c>
      <c r="J190" s="72"/>
      <c r="K190" s="39">
        <f t="shared" si="8"/>
        <v>32.630809001660239</v>
      </c>
      <c r="L190" s="89"/>
      <c r="M190" s="89"/>
      <c r="N190" s="39">
        <v>24</v>
      </c>
    </row>
    <row r="191" spans="1:14" x14ac:dyDescent="0.2">
      <c r="A191" s="37">
        <v>3920030802</v>
      </c>
      <c r="B191" s="37" t="s">
        <v>224</v>
      </c>
      <c r="C191" s="76">
        <v>37851</v>
      </c>
      <c r="D191" s="72">
        <v>11</v>
      </c>
      <c r="E191" s="72"/>
      <c r="F191" s="39">
        <f t="shared" si="6"/>
        <v>3.3528000000000002</v>
      </c>
      <c r="G191" s="39">
        <f t="shared" si="7"/>
        <v>42.566842267970074</v>
      </c>
      <c r="H191" s="72"/>
      <c r="I191" s="89"/>
      <c r="J191" s="72"/>
      <c r="L191" s="89"/>
      <c r="M191" s="89"/>
      <c r="N191" s="39">
        <v>24</v>
      </c>
    </row>
    <row r="192" spans="1:14" x14ac:dyDescent="0.2">
      <c r="A192" s="37">
        <v>3920030803</v>
      </c>
      <c r="B192" s="37" t="s">
        <v>224</v>
      </c>
      <c r="C192" s="76">
        <v>37858</v>
      </c>
      <c r="D192" s="72">
        <v>9.5</v>
      </c>
      <c r="E192" s="72"/>
      <c r="F192" s="39">
        <f t="shared" si="6"/>
        <v>2.8956</v>
      </c>
      <c r="G192" s="39">
        <f t="shared" si="7"/>
        <v>44.679398331074999</v>
      </c>
      <c r="H192" s="72"/>
      <c r="I192" s="89">
        <v>2.34</v>
      </c>
      <c r="J192" s="72"/>
      <c r="K192" s="39">
        <f t="shared" si="8"/>
        <v>38.939980617115879</v>
      </c>
      <c r="L192" s="89"/>
      <c r="M192" s="89"/>
      <c r="N192" s="39">
        <v>24</v>
      </c>
    </row>
    <row r="193" spans="1:16" x14ac:dyDescent="0.2">
      <c r="A193" s="37">
        <v>3920030901</v>
      </c>
      <c r="B193" s="37" t="s">
        <v>224</v>
      </c>
      <c r="C193" s="76">
        <v>37865</v>
      </c>
      <c r="D193" s="72">
        <v>9.5</v>
      </c>
      <c r="E193" s="72">
        <f>AVERAGE(D183:D192)</f>
        <v>14.85</v>
      </c>
      <c r="F193" s="39">
        <f t="shared" si="6"/>
        <v>2.8956</v>
      </c>
      <c r="G193" s="39">
        <f t="shared" si="7"/>
        <v>44.679398331074999</v>
      </c>
      <c r="H193" s="72">
        <f>AVERAGE(G183:G192)</f>
        <v>38.721960695805464</v>
      </c>
      <c r="I193" s="89"/>
      <c r="J193" s="72">
        <f>AVERAGE(I183:I192)</f>
        <v>1.4450000000000001</v>
      </c>
      <c r="L193" s="72">
        <f>AVERAGE(K183:K192)</f>
        <v>33.184506855437753</v>
      </c>
      <c r="M193" s="89">
        <f>AVERAGE(L193,H193)</f>
        <v>35.953233775621612</v>
      </c>
      <c r="N193" s="39">
        <v>23</v>
      </c>
    </row>
    <row r="194" spans="1:16" x14ac:dyDescent="0.2">
      <c r="A194" s="37">
        <v>3920040601</v>
      </c>
      <c r="B194" s="37" t="s">
        <v>224</v>
      </c>
      <c r="C194" s="38">
        <v>38145</v>
      </c>
      <c r="D194" s="39">
        <v>15</v>
      </c>
      <c r="F194" s="39">
        <f t="shared" ref="F194:F283" si="9">D194*0.3048</f>
        <v>4.5720000000000001</v>
      </c>
      <c r="G194" s="39">
        <f t="shared" ref="G194:G283" si="10" xml:space="preserve"> 60-(14.41*(LN(F194)))</f>
        <v>38.097509751111744</v>
      </c>
      <c r="I194" s="37">
        <v>0.97</v>
      </c>
      <c r="K194" s="39">
        <f t="shared" ref="K194:K202" si="11">(9.81*(LN(I194)))+30.6</f>
        <v>30.30119517457501</v>
      </c>
      <c r="L194" s="37"/>
      <c r="M194" s="37"/>
      <c r="N194" s="39">
        <v>17</v>
      </c>
    </row>
    <row r="195" spans="1:16" x14ac:dyDescent="0.2">
      <c r="A195" s="37">
        <v>3920040602</v>
      </c>
      <c r="B195" s="37" t="s">
        <v>224</v>
      </c>
      <c r="C195" s="38">
        <v>38154</v>
      </c>
      <c r="D195" s="39">
        <v>15</v>
      </c>
      <c r="F195" s="39">
        <f t="shared" si="9"/>
        <v>4.5720000000000001</v>
      </c>
      <c r="G195" s="39">
        <f t="shared" si="10"/>
        <v>38.097509751111744</v>
      </c>
      <c r="N195" s="39">
        <v>20</v>
      </c>
    </row>
    <row r="196" spans="1:16" x14ac:dyDescent="0.2">
      <c r="A196" s="37">
        <v>3920040603</v>
      </c>
      <c r="B196" s="37" t="s">
        <v>224</v>
      </c>
      <c r="C196" s="38">
        <v>38165</v>
      </c>
      <c r="D196" s="39">
        <v>12</v>
      </c>
      <c r="F196" s="39">
        <f t="shared" si="9"/>
        <v>3.6576000000000004</v>
      </c>
      <c r="G196" s="39">
        <f t="shared" si="10"/>
        <v>41.313008325549511</v>
      </c>
      <c r="I196" s="37">
        <v>0.68</v>
      </c>
      <c r="K196" s="39">
        <f t="shared" si="11"/>
        <v>26.816651063234431</v>
      </c>
      <c r="L196" s="37"/>
      <c r="M196" s="37"/>
      <c r="N196" s="39">
        <v>18</v>
      </c>
    </row>
    <row r="197" spans="1:16" x14ac:dyDescent="0.2">
      <c r="A197" s="37">
        <v>3920040701</v>
      </c>
      <c r="B197" s="37" t="s">
        <v>224</v>
      </c>
      <c r="C197" s="38">
        <v>38179</v>
      </c>
      <c r="D197" s="39">
        <v>14</v>
      </c>
      <c r="F197" s="39">
        <f t="shared" si="9"/>
        <v>4.2671999999999999</v>
      </c>
      <c r="G197" s="39">
        <f t="shared" si="10"/>
        <v>39.091697029238723</v>
      </c>
      <c r="I197" s="37">
        <v>0.53</v>
      </c>
      <c r="K197" s="39">
        <f t="shared" si="11"/>
        <v>24.371844147403142</v>
      </c>
      <c r="L197" s="37"/>
      <c r="M197" s="37"/>
      <c r="N197" s="39">
        <v>20</v>
      </c>
    </row>
    <row r="198" spans="1:16" x14ac:dyDescent="0.2">
      <c r="A198" s="37">
        <v>3920040702</v>
      </c>
      <c r="B198" s="37" t="s">
        <v>224</v>
      </c>
      <c r="C198" s="38">
        <v>38195</v>
      </c>
      <c r="D198" s="39">
        <v>12</v>
      </c>
      <c r="F198" s="39">
        <f t="shared" si="9"/>
        <v>3.6576000000000004</v>
      </c>
      <c r="G198" s="39">
        <f t="shared" si="10"/>
        <v>41.313008325549511</v>
      </c>
      <c r="I198" s="37">
        <v>1.2</v>
      </c>
      <c r="K198" s="39">
        <f t="shared" si="11"/>
        <v>32.388574472148697</v>
      </c>
      <c r="L198" s="37"/>
      <c r="M198" s="37"/>
      <c r="N198" s="39">
        <v>22</v>
      </c>
    </row>
    <row r="199" spans="1:16" x14ac:dyDescent="0.2">
      <c r="A199" s="37">
        <v>3920040801</v>
      </c>
      <c r="B199" s="37" t="s">
        <v>224</v>
      </c>
      <c r="C199" s="38">
        <v>38201</v>
      </c>
      <c r="D199" s="39">
        <v>9</v>
      </c>
      <c r="F199" s="39">
        <f t="shared" si="9"/>
        <v>2.7432000000000003</v>
      </c>
      <c r="G199" s="39">
        <f t="shared" si="10"/>
        <v>45.458506989579675</v>
      </c>
      <c r="N199" s="39">
        <v>22</v>
      </c>
    </row>
    <row r="200" spans="1:16" x14ac:dyDescent="0.2">
      <c r="A200" s="37">
        <v>3920040802</v>
      </c>
      <c r="B200" s="37" t="s">
        <v>224</v>
      </c>
      <c r="C200" s="38">
        <v>38207</v>
      </c>
      <c r="D200" s="39">
        <v>8.5</v>
      </c>
      <c r="F200" s="39">
        <f t="shared" si="9"/>
        <v>2.5908000000000002</v>
      </c>
      <c r="G200" s="39">
        <f t="shared" si="10"/>
        <v>46.28215973301333</v>
      </c>
      <c r="I200" s="37">
        <v>1.8</v>
      </c>
      <c r="K200" s="39">
        <f t="shared" si="11"/>
        <v>36.366187182689792</v>
      </c>
      <c r="L200" s="37"/>
      <c r="M200" s="37"/>
      <c r="N200" s="39">
        <v>22</v>
      </c>
    </row>
    <row r="201" spans="1:16" x14ac:dyDescent="0.2">
      <c r="A201" s="37">
        <v>3920040803</v>
      </c>
      <c r="B201" s="37" t="s">
        <v>224</v>
      </c>
      <c r="C201" s="38">
        <v>38215</v>
      </c>
      <c r="D201" s="39">
        <v>9.5</v>
      </c>
      <c r="F201" s="39">
        <f t="shared" si="9"/>
        <v>2.8956</v>
      </c>
      <c r="G201" s="39">
        <f t="shared" si="10"/>
        <v>44.679398331074999</v>
      </c>
      <c r="N201" s="39">
        <v>20</v>
      </c>
    </row>
    <row r="202" spans="1:16" x14ac:dyDescent="0.2">
      <c r="A202" s="37">
        <v>3920040804</v>
      </c>
      <c r="B202" s="37" t="s">
        <v>224</v>
      </c>
      <c r="C202" s="38">
        <v>38230</v>
      </c>
      <c r="D202" s="39">
        <v>10</v>
      </c>
      <c r="E202" s="39">
        <f>AVERAGE(D194:D202)</f>
        <v>11.666666666666666</v>
      </c>
      <c r="F202" s="39">
        <f t="shared" si="9"/>
        <v>3.048</v>
      </c>
      <c r="G202" s="39">
        <f t="shared" si="10"/>
        <v>43.940261958950401</v>
      </c>
      <c r="H202" s="39">
        <f>AVERAGE(G194:G202)</f>
        <v>42.030340021686619</v>
      </c>
      <c r="I202" s="37">
        <v>1.7</v>
      </c>
      <c r="J202" s="39">
        <f>AVERAGE(I194:I202)</f>
        <v>1.1466666666666667</v>
      </c>
      <c r="K202" s="39">
        <f t="shared" si="11"/>
        <v>35.805463142919891</v>
      </c>
      <c r="L202" s="39">
        <f>AVERAGE(K194:K202)</f>
        <v>31.008319197161825</v>
      </c>
      <c r="M202" s="39">
        <f>AVERAGE(L202,H202)</f>
        <v>36.519329609424219</v>
      </c>
      <c r="N202" s="39">
        <v>19</v>
      </c>
    </row>
    <row r="203" spans="1:16" x14ac:dyDescent="0.2">
      <c r="A203" s="37">
        <v>3920050501</v>
      </c>
      <c r="B203" s="37" t="s">
        <v>224</v>
      </c>
      <c r="C203" s="38">
        <v>38503</v>
      </c>
      <c r="D203" s="39">
        <v>20</v>
      </c>
      <c r="E203" s="29"/>
      <c r="F203" s="39">
        <f t="shared" si="9"/>
        <v>6.0960000000000001</v>
      </c>
      <c r="G203" s="39">
        <f t="shared" si="10"/>
        <v>33.952011087081587</v>
      </c>
      <c r="H203" s="29"/>
      <c r="I203" s="30">
        <v>1</v>
      </c>
      <c r="J203" s="29"/>
      <c r="K203" s="39">
        <f t="shared" ref="K203:K252" si="12">(9.81*(LN(I203)))+30.6</f>
        <v>30.6</v>
      </c>
      <c r="N203" s="39">
        <v>16</v>
      </c>
    </row>
    <row r="204" spans="1:16" x14ac:dyDescent="0.2">
      <c r="A204" s="37">
        <v>3920050601</v>
      </c>
      <c r="B204" s="37" t="s">
        <v>224</v>
      </c>
      <c r="C204" s="38">
        <v>38510</v>
      </c>
      <c r="D204" s="39">
        <v>16</v>
      </c>
      <c r="E204" s="29"/>
      <c r="F204" s="39">
        <f t="shared" si="9"/>
        <v>4.8768000000000002</v>
      </c>
      <c r="G204" s="39">
        <f t="shared" si="10"/>
        <v>37.167509661519347</v>
      </c>
      <c r="H204" s="29"/>
      <c r="I204" s="30">
        <v>0.03</v>
      </c>
      <c r="J204" s="29"/>
      <c r="K204" s="39">
        <f t="shared" si="12"/>
        <v>-3.7993329727090241</v>
      </c>
      <c r="N204" s="39">
        <v>20</v>
      </c>
      <c r="P204" s="37" t="s">
        <v>537</v>
      </c>
    </row>
    <row r="205" spans="1:16" x14ac:dyDescent="0.2">
      <c r="A205" s="37">
        <v>3920050602</v>
      </c>
      <c r="B205" s="37" t="s">
        <v>224</v>
      </c>
      <c r="C205" s="38">
        <v>38524</v>
      </c>
      <c r="D205" s="39">
        <v>18</v>
      </c>
      <c r="E205" s="29"/>
      <c r="F205" s="39">
        <f t="shared" si="9"/>
        <v>5.4864000000000006</v>
      </c>
      <c r="G205" s="39">
        <f t="shared" si="10"/>
        <v>35.470256117710861</v>
      </c>
      <c r="H205" s="29"/>
      <c r="I205" s="30"/>
      <c r="J205" s="29"/>
      <c r="N205" s="39">
        <v>21</v>
      </c>
    </row>
    <row r="206" spans="1:16" x14ac:dyDescent="0.2">
      <c r="A206" s="37">
        <v>3920050603</v>
      </c>
      <c r="B206" s="37" t="s">
        <v>224</v>
      </c>
      <c r="C206" s="38">
        <v>38531</v>
      </c>
      <c r="D206" s="39">
        <v>17.5</v>
      </c>
      <c r="E206" s="29"/>
      <c r="F206" s="39">
        <f t="shared" si="9"/>
        <v>5.3340000000000005</v>
      </c>
      <c r="G206" s="39">
        <f t="shared" si="10"/>
        <v>35.876198454800956</v>
      </c>
      <c r="H206" s="29"/>
      <c r="I206" s="30">
        <v>0.62</v>
      </c>
      <c r="J206" s="29"/>
      <c r="K206" s="39">
        <f t="shared" si="12"/>
        <v>25.910468792749171</v>
      </c>
      <c r="N206" s="39">
        <v>24</v>
      </c>
    </row>
    <row r="207" spans="1:16" x14ac:dyDescent="0.2">
      <c r="A207" s="37">
        <v>3920050701</v>
      </c>
      <c r="B207" s="37" t="s">
        <v>224</v>
      </c>
      <c r="C207" s="38">
        <v>38539</v>
      </c>
      <c r="D207" s="39">
        <v>14.5</v>
      </c>
      <c r="E207" s="29"/>
      <c r="F207" s="39">
        <f t="shared" si="9"/>
        <v>4.4196</v>
      </c>
      <c r="G207" s="39">
        <f t="shared" si="10"/>
        <v>38.586031110758313</v>
      </c>
      <c r="H207" s="29"/>
      <c r="I207" s="30"/>
      <c r="J207" s="29"/>
      <c r="N207" s="39">
        <v>23</v>
      </c>
    </row>
    <row r="208" spans="1:16" x14ac:dyDescent="0.2">
      <c r="A208" s="37">
        <v>3920050702</v>
      </c>
      <c r="B208" s="37" t="s">
        <v>224</v>
      </c>
      <c r="C208" s="38">
        <v>38545</v>
      </c>
      <c r="D208" s="39">
        <v>10</v>
      </c>
      <c r="E208" s="29"/>
      <c r="F208" s="39">
        <f t="shared" si="9"/>
        <v>3.048</v>
      </c>
      <c r="G208" s="39">
        <f t="shared" si="10"/>
        <v>43.940261958950401</v>
      </c>
      <c r="H208" s="29"/>
      <c r="I208" s="30">
        <v>1</v>
      </c>
      <c r="J208" s="29"/>
      <c r="K208" s="39">
        <f t="shared" si="12"/>
        <v>30.6</v>
      </c>
      <c r="N208" s="39">
        <v>25</v>
      </c>
    </row>
    <row r="209" spans="1:16" x14ac:dyDescent="0.2">
      <c r="A209" s="37">
        <v>3920050703</v>
      </c>
      <c r="B209" s="37" t="s">
        <v>224</v>
      </c>
      <c r="C209" s="38">
        <v>38551</v>
      </c>
      <c r="D209" s="39">
        <v>10</v>
      </c>
      <c r="E209" s="29"/>
      <c r="F209" s="39">
        <f t="shared" si="9"/>
        <v>3.048</v>
      </c>
      <c r="G209" s="39">
        <f t="shared" si="10"/>
        <v>43.940261958950401</v>
      </c>
      <c r="H209" s="29"/>
      <c r="I209" s="30"/>
      <c r="J209" s="29"/>
      <c r="N209" s="39">
        <v>26</v>
      </c>
    </row>
    <row r="210" spans="1:16" x14ac:dyDescent="0.2">
      <c r="A210" s="37">
        <v>3920050704</v>
      </c>
      <c r="B210" s="37" t="s">
        <v>224</v>
      </c>
      <c r="C210" s="38">
        <v>38562</v>
      </c>
      <c r="D210" s="39">
        <v>11</v>
      </c>
      <c r="E210" s="29"/>
      <c r="F210" s="39">
        <f t="shared" si="9"/>
        <v>3.3528000000000002</v>
      </c>
      <c r="G210" s="39">
        <f t="shared" si="10"/>
        <v>42.566842267970074</v>
      </c>
      <c r="H210" s="29"/>
      <c r="I210" s="30">
        <v>1.92</v>
      </c>
      <c r="J210" s="29"/>
      <c r="K210" s="39">
        <f t="shared" si="12"/>
        <v>36.999310075049365</v>
      </c>
      <c r="N210" s="39">
        <v>25</v>
      </c>
    </row>
    <row r="211" spans="1:16" x14ac:dyDescent="0.2">
      <c r="A211" s="37">
        <v>3920050801</v>
      </c>
      <c r="B211" s="37" t="s">
        <v>224</v>
      </c>
      <c r="C211" s="38">
        <v>38567</v>
      </c>
      <c r="D211" s="39">
        <v>10</v>
      </c>
      <c r="E211" s="29"/>
      <c r="F211" s="39">
        <f t="shared" si="9"/>
        <v>3.048</v>
      </c>
      <c r="G211" s="39">
        <f t="shared" si="10"/>
        <v>43.940261958950401</v>
      </c>
      <c r="H211" s="29"/>
      <c r="I211" s="30"/>
      <c r="J211" s="29"/>
      <c r="N211" s="39">
        <v>25</v>
      </c>
    </row>
    <row r="212" spans="1:16" x14ac:dyDescent="0.2">
      <c r="A212" s="37">
        <v>3920050802</v>
      </c>
      <c r="B212" s="37" t="s">
        <v>224</v>
      </c>
      <c r="C212" s="38">
        <v>38572</v>
      </c>
      <c r="D212" s="39">
        <v>8.5</v>
      </c>
      <c r="E212" s="29"/>
      <c r="F212" s="39">
        <f t="shared" si="9"/>
        <v>2.5908000000000002</v>
      </c>
      <c r="G212" s="39">
        <f t="shared" si="10"/>
        <v>46.28215973301333</v>
      </c>
      <c r="H212" s="29"/>
      <c r="I212" s="30">
        <v>2.33</v>
      </c>
      <c r="J212" s="29"/>
      <c r="K212" s="39">
        <f t="shared" si="12"/>
        <v>38.897967704936349</v>
      </c>
      <c r="N212" s="39">
        <v>25</v>
      </c>
    </row>
    <row r="213" spans="1:16" x14ac:dyDescent="0.2">
      <c r="A213" s="37">
        <v>3920050803</v>
      </c>
      <c r="B213" s="37" t="s">
        <v>224</v>
      </c>
      <c r="C213" s="38">
        <v>38579</v>
      </c>
      <c r="D213" s="39">
        <v>9</v>
      </c>
      <c r="E213" s="29"/>
      <c r="F213" s="39">
        <f t="shared" si="9"/>
        <v>2.7432000000000003</v>
      </c>
      <c r="G213" s="39">
        <f t="shared" si="10"/>
        <v>45.458506989579675</v>
      </c>
      <c r="H213" s="29"/>
      <c r="I213" s="30"/>
      <c r="J213" s="29"/>
      <c r="N213" s="39">
        <v>23</v>
      </c>
    </row>
    <row r="214" spans="1:16" x14ac:dyDescent="0.2">
      <c r="A214" s="37">
        <v>3920050804</v>
      </c>
      <c r="B214" s="37" t="s">
        <v>224</v>
      </c>
      <c r="C214" s="38">
        <v>38587</v>
      </c>
      <c r="D214" s="39">
        <v>9</v>
      </c>
      <c r="E214" s="29"/>
      <c r="F214" s="39">
        <f t="shared" si="9"/>
        <v>2.7432000000000003</v>
      </c>
      <c r="G214" s="39">
        <f t="shared" si="10"/>
        <v>45.458506989579675</v>
      </c>
      <c r="H214" s="29"/>
      <c r="I214" s="30">
        <v>1.98</v>
      </c>
      <c r="J214" s="29"/>
      <c r="K214" s="39">
        <f t="shared" si="12"/>
        <v>37.301180046570217</v>
      </c>
      <c r="N214" s="39">
        <v>20</v>
      </c>
    </row>
    <row r="215" spans="1:16" x14ac:dyDescent="0.2">
      <c r="A215" s="37">
        <v>3920050805</v>
      </c>
      <c r="B215" s="37" t="s">
        <v>224</v>
      </c>
      <c r="C215" s="38">
        <v>38594</v>
      </c>
      <c r="D215" s="39">
        <v>9.5</v>
      </c>
      <c r="E215" s="29"/>
      <c r="F215" s="39">
        <f t="shared" si="9"/>
        <v>2.8956</v>
      </c>
      <c r="G215" s="39">
        <f t="shared" si="10"/>
        <v>44.679398331074999</v>
      </c>
      <c r="H215" s="29"/>
      <c r="I215" s="30"/>
      <c r="J215" s="29"/>
      <c r="N215" s="39">
        <v>21</v>
      </c>
    </row>
    <row r="216" spans="1:16" x14ac:dyDescent="0.2">
      <c r="A216" s="37">
        <v>3920050901</v>
      </c>
      <c r="B216" s="37" t="s">
        <v>224</v>
      </c>
      <c r="C216" s="38">
        <v>38601</v>
      </c>
      <c r="D216" s="39">
        <v>9.5</v>
      </c>
      <c r="E216" s="39">
        <f>AVERAGE(D204:D215)</f>
        <v>11.916666666666666</v>
      </c>
      <c r="F216" s="39">
        <f t="shared" si="9"/>
        <v>2.8956</v>
      </c>
      <c r="G216" s="39">
        <f t="shared" si="10"/>
        <v>44.679398331074999</v>
      </c>
      <c r="H216" s="39">
        <f>AVERAGE(G204:G215)</f>
        <v>41.94718296107154</v>
      </c>
      <c r="I216" s="30">
        <v>1.52</v>
      </c>
      <c r="J216" s="39">
        <f>AVERAGE(I204:I215)</f>
        <v>1.3133333333333335</v>
      </c>
      <c r="K216" s="39">
        <f t="shared" si="12"/>
        <v>34.707548384958798</v>
      </c>
      <c r="L216" s="39">
        <f>AVERAGE(K204:K215)</f>
        <v>27.651598941099348</v>
      </c>
      <c r="M216" s="39">
        <f>AVERAGE(L216,H216)</f>
        <v>34.799390951085442</v>
      </c>
      <c r="N216" s="39">
        <v>21</v>
      </c>
      <c r="P216" s="37" t="s">
        <v>538</v>
      </c>
    </row>
    <row r="217" spans="1:16" x14ac:dyDescent="0.2">
      <c r="A217" s="37">
        <v>3920060501</v>
      </c>
      <c r="B217" s="37" t="s">
        <v>224</v>
      </c>
      <c r="C217" s="38">
        <v>38866</v>
      </c>
      <c r="D217" s="39">
        <v>13</v>
      </c>
      <c r="F217" s="39">
        <f t="shared" si="9"/>
        <v>3.9624000000000001</v>
      </c>
      <c r="G217" s="39">
        <f t="shared" si="10"/>
        <v>40.159592907973853</v>
      </c>
      <c r="I217" s="37">
        <v>0.8</v>
      </c>
      <c r="K217" s="39">
        <f t="shared" si="12"/>
        <v>28.410961761607602</v>
      </c>
      <c r="N217" s="39">
        <v>19</v>
      </c>
      <c r="P217" s="37" t="s">
        <v>540</v>
      </c>
    </row>
    <row r="218" spans="1:16" x14ac:dyDescent="0.2">
      <c r="A218" s="37">
        <v>3920060601</v>
      </c>
      <c r="B218" s="37" t="s">
        <v>224</v>
      </c>
      <c r="C218" s="38">
        <v>38870</v>
      </c>
      <c r="D218" s="39">
        <v>15</v>
      </c>
      <c r="F218" s="39">
        <f t="shared" si="9"/>
        <v>4.5720000000000001</v>
      </c>
      <c r="G218" s="39">
        <f t="shared" si="10"/>
        <v>38.097509751111744</v>
      </c>
      <c r="N218" s="39">
        <v>20</v>
      </c>
      <c r="P218" s="37" t="s">
        <v>541</v>
      </c>
    </row>
    <row r="219" spans="1:16" x14ac:dyDescent="0.2">
      <c r="A219" s="37">
        <v>3920060602</v>
      </c>
      <c r="B219" s="37" t="s">
        <v>224</v>
      </c>
      <c r="C219" s="38">
        <v>38880</v>
      </c>
      <c r="D219" s="39">
        <v>17</v>
      </c>
      <c r="F219" s="39">
        <f t="shared" si="9"/>
        <v>5.1816000000000004</v>
      </c>
      <c r="G219" s="39">
        <f t="shared" si="10"/>
        <v>36.293908861144516</v>
      </c>
      <c r="I219" s="37">
        <v>1.25</v>
      </c>
      <c r="K219" s="39">
        <f t="shared" si="12"/>
        <v>32.789038238392401</v>
      </c>
      <c r="N219" s="39">
        <v>19</v>
      </c>
      <c r="P219" s="37" t="s">
        <v>539</v>
      </c>
    </row>
    <row r="220" spans="1:16" x14ac:dyDescent="0.2">
      <c r="A220" s="37">
        <v>3920060603</v>
      </c>
      <c r="B220" s="37" t="s">
        <v>224</v>
      </c>
      <c r="C220" s="38">
        <v>38889</v>
      </c>
      <c r="D220" s="39">
        <v>16</v>
      </c>
      <c r="F220" s="39">
        <f t="shared" si="9"/>
        <v>4.8768000000000002</v>
      </c>
      <c r="G220" s="39">
        <f t="shared" si="10"/>
        <v>37.167509661519347</v>
      </c>
      <c r="N220" s="39">
        <v>21</v>
      </c>
      <c r="P220" s="37" t="s">
        <v>542</v>
      </c>
    </row>
    <row r="221" spans="1:16" x14ac:dyDescent="0.2">
      <c r="A221" s="37">
        <v>3920060604</v>
      </c>
      <c r="B221" s="37" t="s">
        <v>224</v>
      </c>
      <c r="C221" s="38">
        <v>38895</v>
      </c>
      <c r="D221" s="39">
        <v>16</v>
      </c>
      <c r="F221" s="39">
        <f t="shared" si="9"/>
        <v>4.8768000000000002</v>
      </c>
      <c r="G221" s="39">
        <f t="shared" si="10"/>
        <v>37.167509661519347</v>
      </c>
      <c r="I221" s="37">
        <v>0.75</v>
      </c>
      <c r="K221" s="39">
        <f t="shared" si="12"/>
        <v>27.777838869248029</v>
      </c>
      <c r="N221" s="39">
        <v>21</v>
      </c>
      <c r="P221" s="37" t="s">
        <v>543</v>
      </c>
    </row>
    <row r="222" spans="1:16" x14ac:dyDescent="0.2">
      <c r="A222" s="37">
        <v>3920060701</v>
      </c>
      <c r="B222" s="37" t="s">
        <v>224</v>
      </c>
      <c r="C222" s="38">
        <v>38909</v>
      </c>
      <c r="D222" s="39">
        <v>16</v>
      </c>
      <c r="F222" s="39">
        <f t="shared" si="9"/>
        <v>4.8768000000000002</v>
      </c>
      <c r="G222" s="39">
        <f t="shared" si="10"/>
        <v>37.167509661519347</v>
      </c>
      <c r="I222" s="37">
        <v>0.6</v>
      </c>
      <c r="K222" s="39">
        <f t="shared" si="12"/>
        <v>25.588800630855634</v>
      </c>
      <c r="N222" s="39">
        <v>21</v>
      </c>
      <c r="P222" s="37" t="s">
        <v>544</v>
      </c>
    </row>
    <row r="223" spans="1:16" x14ac:dyDescent="0.2">
      <c r="A223" s="37">
        <v>3920060702</v>
      </c>
      <c r="B223" s="37" t="s">
        <v>224</v>
      </c>
      <c r="C223" s="38">
        <v>38918</v>
      </c>
      <c r="D223" s="39">
        <v>10.5</v>
      </c>
      <c r="F223" s="39">
        <f t="shared" si="9"/>
        <v>3.2004000000000001</v>
      </c>
      <c r="G223" s="39">
        <f t="shared" si="10"/>
        <v>43.237195693268887</v>
      </c>
      <c r="N223" s="39">
        <v>24.5</v>
      </c>
      <c r="P223" s="37" t="s">
        <v>545</v>
      </c>
    </row>
    <row r="224" spans="1:16" x14ac:dyDescent="0.2">
      <c r="A224" s="37">
        <v>3920060703</v>
      </c>
      <c r="B224" s="37" t="s">
        <v>224</v>
      </c>
      <c r="C224" s="38">
        <v>38923</v>
      </c>
      <c r="D224" s="39">
        <v>9.5</v>
      </c>
      <c r="F224" s="39">
        <f t="shared" si="9"/>
        <v>2.8956</v>
      </c>
      <c r="G224" s="39">
        <f t="shared" si="10"/>
        <v>44.679398331074999</v>
      </c>
      <c r="I224" s="37">
        <v>2.15</v>
      </c>
      <c r="K224" s="39">
        <f t="shared" si="12"/>
        <v>38.1092395313892</v>
      </c>
      <c r="N224" s="39">
        <v>24</v>
      </c>
      <c r="P224" s="37" t="s">
        <v>546</v>
      </c>
    </row>
    <row r="225" spans="1:16" x14ac:dyDescent="0.2">
      <c r="A225" s="37">
        <v>3920060801</v>
      </c>
      <c r="B225" s="37" t="s">
        <v>224</v>
      </c>
      <c r="C225" s="38">
        <v>38932</v>
      </c>
      <c r="D225" s="39">
        <v>12</v>
      </c>
      <c r="F225" s="39">
        <f t="shared" si="9"/>
        <v>3.6576000000000004</v>
      </c>
      <c r="G225" s="39">
        <f t="shared" si="10"/>
        <v>41.313008325549511</v>
      </c>
      <c r="N225" s="39">
        <v>25</v>
      </c>
      <c r="P225" s="37" t="s">
        <v>547</v>
      </c>
    </row>
    <row r="226" spans="1:16" x14ac:dyDescent="0.2">
      <c r="A226" s="37">
        <v>3920060802</v>
      </c>
      <c r="B226" s="37" t="s">
        <v>224</v>
      </c>
      <c r="C226" s="38">
        <v>38937</v>
      </c>
      <c r="D226" s="39">
        <v>10</v>
      </c>
      <c r="F226" s="39">
        <f t="shared" si="9"/>
        <v>3.048</v>
      </c>
      <c r="G226" s="39">
        <f t="shared" si="10"/>
        <v>43.940261958950401</v>
      </c>
      <c r="I226" s="37">
        <v>2.42</v>
      </c>
      <c r="K226" s="39">
        <f t="shared" si="12"/>
        <v>39.269759569053917</v>
      </c>
      <c r="N226" s="39">
        <v>24.5</v>
      </c>
      <c r="P226" s="37" t="s">
        <v>548</v>
      </c>
    </row>
    <row r="227" spans="1:16" x14ac:dyDescent="0.2">
      <c r="A227" s="37">
        <v>3920060803</v>
      </c>
      <c r="B227" s="37" t="s">
        <v>224</v>
      </c>
      <c r="C227" s="38">
        <v>38946</v>
      </c>
      <c r="D227" s="39">
        <v>9</v>
      </c>
      <c r="F227" s="39">
        <f t="shared" si="9"/>
        <v>2.7432000000000003</v>
      </c>
      <c r="G227" s="39">
        <f t="shared" si="10"/>
        <v>45.458506989579675</v>
      </c>
      <c r="N227" s="39">
        <v>24</v>
      </c>
      <c r="P227" s="37" t="s">
        <v>549</v>
      </c>
    </row>
    <row r="228" spans="1:16" x14ac:dyDescent="0.2">
      <c r="A228" s="37">
        <v>3920060804</v>
      </c>
      <c r="B228" s="37" t="s">
        <v>224</v>
      </c>
      <c r="C228" s="38">
        <v>38951</v>
      </c>
      <c r="D228" s="39">
        <v>10</v>
      </c>
      <c r="F228" s="39">
        <f t="shared" si="9"/>
        <v>3.048</v>
      </c>
      <c r="G228" s="39">
        <f t="shared" si="10"/>
        <v>43.940261958950401</v>
      </c>
      <c r="I228" s="37">
        <v>2.37</v>
      </c>
      <c r="K228" s="39">
        <f t="shared" si="12"/>
        <v>39.06495045999246</v>
      </c>
      <c r="N228" s="39">
        <v>22</v>
      </c>
      <c r="P228" s="37" t="s">
        <v>420</v>
      </c>
    </row>
    <row r="229" spans="1:16" x14ac:dyDescent="0.2">
      <c r="A229" s="37">
        <v>3920060805</v>
      </c>
      <c r="B229" s="37" t="s">
        <v>224</v>
      </c>
      <c r="C229" s="38">
        <v>38958</v>
      </c>
      <c r="D229" s="39">
        <v>11</v>
      </c>
      <c r="F229" s="39">
        <f t="shared" si="9"/>
        <v>3.3528000000000002</v>
      </c>
      <c r="G229" s="39">
        <f t="shared" si="10"/>
        <v>42.566842267970074</v>
      </c>
      <c r="N229" s="39">
        <v>21</v>
      </c>
      <c r="P229" s="37" t="s">
        <v>420</v>
      </c>
    </row>
    <row r="230" spans="1:16" x14ac:dyDescent="0.2">
      <c r="A230" s="37">
        <v>3920060901</v>
      </c>
      <c r="B230" s="37" t="s">
        <v>224</v>
      </c>
      <c r="C230" s="38">
        <v>38965</v>
      </c>
      <c r="D230" s="39">
        <v>11</v>
      </c>
      <c r="E230" s="39">
        <f>AVERAGE(D218:D229)</f>
        <v>12.666666666666666</v>
      </c>
      <c r="F230" s="39">
        <f t="shared" si="9"/>
        <v>3.3528000000000002</v>
      </c>
      <c r="G230" s="39">
        <f t="shared" si="10"/>
        <v>42.566842267970074</v>
      </c>
      <c r="H230" s="39">
        <f>AVERAGE(G218:G229)</f>
        <v>40.91911859351319</v>
      </c>
      <c r="I230" s="37">
        <v>2.42</v>
      </c>
      <c r="J230" s="39">
        <f>AVERAGE(I218:I229)</f>
        <v>1.5899999999999999</v>
      </c>
      <c r="K230" s="39">
        <f t="shared" si="12"/>
        <v>39.269759569053917</v>
      </c>
      <c r="L230" s="39">
        <f>AVERAGE(K218:K229)</f>
        <v>33.766604549821942</v>
      </c>
      <c r="M230" s="39">
        <f>AVERAGE(L230,H230)</f>
        <v>37.342861571667569</v>
      </c>
      <c r="N230" s="39">
        <v>20</v>
      </c>
      <c r="P230" s="37" t="s">
        <v>420</v>
      </c>
    </row>
    <row r="231" spans="1:16" x14ac:dyDescent="0.2">
      <c r="A231" s="37">
        <v>3920070501</v>
      </c>
      <c r="B231" s="37" t="s">
        <v>224</v>
      </c>
      <c r="C231" s="38">
        <v>39231</v>
      </c>
      <c r="D231" s="39">
        <v>17</v>
      </c>
      <c r="F231" s="39">
        <f t="shared" si="9"/>
        <v>5.1816000000000004</v>
      </c>
      <c r="G231" s="39">
        <f t="shared" si="10"/>
        <v>36.293908861144516</v>
      </c>
      <c r="I231" s="39">
        <v>0.54</v>
      </c>
      <c r="K231" s="39">
        <f t="shared" si="12"/>
        <v>24.555213972252357</v>
      </c>
      <c r="N231" s="39">
        <v>18</v>
      </c>
      <c r="P231" s="37" t="s">
        <v>775</v>
      </c>
    </row>
    <row r="232" spans="1:16" x14ac:dyDescent="0.2">
      <c r="A232" s="37">
        <v>3920070601</v>
      </c>
      <c r="B232" s="37" t="s">
        <v>224</v>
      </c>
      <c r="C232" s="38">
        <v>39242</v>
      </c>
      <c r="D232" s="39">
        <v>16</v>
      </c>
      <c r="F232" s="39">
        <f t="shared" si="9"/>
        <v>4.8768000000000002</v>
      </c>
      <c r="G232" s="39">
        <f t="shared" si="10"/>
        <v>37.167509661519347</v>
      </c>
      <c r="N232" s="39">
        <v>20</v>
      </c>
      <c r="P232" s="37" t="s">
        <v>776</v>
      </c>
    </row>
    <row r="233" spans="1:16" x14ac:dyDescent="0.2">
      <c r="A233" s="37">
        <v>3920070602</v>
      </c>
      <c r="B233" s="37" t="s">
        <v>224</v>
      </c>
      <c r="C233" s="38">
        <v>39244</v>
      </c>
      <c r="D233" s="39">
        <v>16</v>
      </c>
      <c r="F233" s="39">
        <f t="shared" si="9"/>
        <v>4.8768000000000002</v>
      </c>
      <c r="G233" s="39">
        <f t="shared" si="10"/>
        <v>37.167509661519347</v>
      </c>
      <c r="I233" s="39">
        <v>0.49</v>
      </c>
      <c r="K233" s="39">
        <f t="shared" si="12"/>
        <v>23.60203759992207</v>
      </c>
      <c r="N233" s="39">
        <v>20.5</v>
      </c>
      <c r="P233" s="37" t="s">
        <v>777</v>
      </c>
    </row>
    <row r="234" spans="1:16" x14ac:dyDescent="0.2">
      <c r="A234" s="37">
        <v>3920070603</v>
      </c>
      <c r="B234" s="37" t="s">
        <v>224</v>
      </c>
      <c r="C234" s="38">
        <v>39250</v>
      </c>
      <c r="D234" s="39">
        <v>17</v>
      </c>
      <c r="F234" s="39">
        <f t="shared" si="9"/>
        <v>5.1816000000000004</v>
      </c>
      <c r="G234" s="39">
        <f t="shared" si="10"/>
        <v>36.293908861144516</v>
      </c>
      <c r="N234" s="39">
        <v>24.5</v>
      </c>
      <c r="P234" s="37" t="s">
        <v>778</v>
      </c>
    </row>
    <row r="235" spans="1:16" x14ac:dyDescent="0.2">
      <c r="A235" s="37">
        <v>3920070604</v>
      </c>
      <c r="B235" s="37" t="s">
        <v>224</v>
      </c>
      <c r="C235" s="38">
        <v>39258</v>
      </c>
      <c r="D235" s="39">
        <v>17</v>
      </c>
      <c r="F235" s="39">
        <f t="shared" si="9"/>
        <v>5.1816000000000004</v>
      </c>
      <c r="G235" s="39">
        <f t="shared" si="10"/>
        <v>36.293908861144516</v>
      </c>
      <c r="I235" s="39">
        <v>0.87</v>
      </c>
      <c r="K235" s="39">
        <f t="shared" si="12"/>
        <v>29.233839119458292</v>
      </c>
      <c r="N235" s="39">
        <v>24</v>
      </c>
      <c r="P235" s="37" t="s">
        <v>779</v>
      </c>
    </row>
    <row r="236" spans="1:16" x14ac:dyDescent="0.2">
      <c r="A236" s="37">
        <v>3920070701</v>
      </c>
      <c r="B236" s="37" t="s">
        <v>224</v>
      </c>
      <c r="C236" s="38">
        <v>39265</v>
      </c>
      <c r="D236" s="39">
        <v>17</v>
      </c>
      <c r="F236" s="39">
        <f t="shared" si="9"/>
        <v>5.1816000000000004</v>
      </c>
      <c r="G236" s="39">
        <f t="shared" si="10"/>
        <v>36.293908861144516</v>
      </c>
      <c r="N236" s="39">
        <v>24</v>
      </c>
      <c r="P236" s="37" t="s">
        <v>780</v>
      </c>
    </row>
    <row r="237" spans="1:16" x14ac:dyDescent="0.2">
      <c r="A237" s="37">
        <v>3920070702</v>
      </c>
      <c r="B237" s="37" t="s">
        <v>224</v>
      </c>
      <c r="C237" s="38">
        <v>39273</v>
      </c>
      <c r="D237" s="39">
        <v>15</v>
      </c>
      <c r="F237" s="39">
        <f t="shared" si="9"/>
        <v>4.5720000000000001</v>
      </c>
      <c r="G237" s="39">
        <f t="shared" si="10"/>
        <v>38.097509751111744</v>
      </c>
      <c r="I237" s="39">
        <v>1.31</v>
      </c>
      <c r="K237" s="39">
        <f t="shared" si="12"/>
        <v>33.248966216060126</v>
      </c>
      <c r="N237" s="39">
        <v>23</v>
      </c>
      <c r="P237" s="37" t="s">
        <v>781</v>
      </c>
    </row>
    <row r="238" spans="1:16" x14ac:dyDescent="0.2">
      <c r="A238" s="37">
        <v>3920070703</v>
      </c>
      <c r="B238" s="37" t="s">
        <v>224</v>
      </c>
      <c r="C238" s="38">
        <v>39279</v>
      </c>
      <c r="D238" s="39">
        <v>14</v>
      </c>
      <c r="F238" s="39">
        <f t="shared" si="9"/>
        <v>4.2671999999999999</v>
      </c>
      <c r="G238" s="39">
        <f t="shared" si="10"/>
        <v>39.091697029238723</v>
      </c>
      <c r="N238" s="39">
        <v>22</v>
      </c>
      <c r="P238" s="37" t="s">
        <v>779</v>
      </c>
    </row>
    <row r="239" spans="1:16" x14ac:dyDescent="0.2">
      <c r="A239" s="37">
        <v>3920070704</v>
      </c>
      <c r="B239" s="37" t="s">
        <v>224</v>
      </c>
      <c r="C239" s="38">
        <v>39286</v>
      </c>
      <c r="D239" s="39">
        <v>13</v>
      </c>
      <c r="F239" s="39">
        <f t="shared" si="9"/>
        <v>3.9624000000000001</v>
      </c>
      <c r="G239" s="39">
        <f t="shared" si="10"/>
        <v>40.159592907973853</v>
      </c>
      <c r="I239" s="39">
        <v>1.74</v>
      </c>
      <c r="K239" s="39">
        <f t="shared" si="12"/>
        <v>36.033612960751356</v>
      </c>
      <c r="N239" s="39">
        <v>22</v>
      </c>
      <c r="P239" s="37" t="s">
        <v>782</v>
      </c>
    </row>
    <row r="240" spans="1:16" x14ac:dyDescent="0.2">
      <c r="A240" s="37">
        <v>3920070705</v>
      </c>
      <c r="B240" s="37" t="s">
        <v>224</v>
      </c>
      <c r="C240" s="38">
        <v>39293</v>
      </c>
      <c r="D240" s="39">
        <v>10</v>
      </c>
      <c r="F240" s="39">
        <f t="shared" si="9"/>
        <v>3.048</v>
      </c>
      <c r="G240" s="39">
        <f t="shared" si="10"/>
        <v>43.940261958950401</v>
      </c>
      <c r="N240" s="39">
        <v>25</v>
      </c>
      <c r="P240" s="37" t="s">
        <v>783</v>
      </c>
    </row>
    <row r="241" spans="1:16" x14ac:dyDescent="0.2">
      <c r="A241" s="37">
        <v>3920070801</v>
      </c>
      <c r="B241" s="37" t="s">
        <v>224</v>
      </c>
      <c r="C241" s="38">
        <v>39300</v>
      </c>
      <c r="D241" s="39">
        <v>8</v>
      </c>
      <c r="F241" s="39">
        <f t="shared" si="9"/>
        <v>2.4384000000000001</v>
      </c>
      <c r="G241" s="39">
        <f t="shared" si="10"/>
        <v>47.155760533388161</v>
      </c>
      <c r="I241" s="39">
        <v>3.84</v>
      </c>
      <c r="K241" s="39">
        <f t="shared" si="12"/>
        <v>43.799083916342425</v>
      </c>
      <c r="N241" s="39">
        <v>24</v>
      </c>
      <c r="P241" s="37" t="s">
        <v>784</v>
      </c>
    </row>
    <row r="242" spans="1:16" x14ac:dyDescent="0.2">
      <c r="A242" s="37">
        <v>3920070802</v>
      </c>
      <c r="B242" s="37" t="s">
        <v>224</v>
      </c>
      <c r="C242" s="38">
        <v>39309</v>
      </c>
      <c r="D242" s="39">
        <v>9</v>
      </c>
      <c r="F242" s="39">
        <f t="shared" si="9"/>
        <v>2.7432000000000003</v>
      </c>
      <c r="G242" s="39">
        <f t="shared" si="10"/>
        <v>45.458506989579675</v>
      </c>
      <c r="N242" s="39">
        <v>23</v>
      </c>
      <c r="P242" s="37" t="s">
        <v>785</v>
      </c>
    </row>
    <row r="243" spans="1:16" x14ac:dyDescent="0.2">
      <c r="A243" s="37">
        <v>3920070803</v>
      </c>
      <c r="B243" s="37" t="s">
        <v>224</v>
      </c>
      <c r="C243" s="38">
        <v>39315</v>
      </c>
      <c r="D243" s="39">
        <v>9</v>
      </c>
      <c r="F243" s="39">
        <f t="shared" si="9"/>
        <v>2.7432000000000003</v>
      </c>
      <c r="G243" s="39">
        <f t="shared" si="10"/>
        <v>45.458506989579675</v>
      </c>
      <c r="I243" s="39">
        <v>0.99</v>
      </c>
      <c r="K243" s="39">
        <f t="shared" si="12"/>
        <v>30.501406205277153</v>
      </c>
      <c r="N243" s="39">
        <v>20</v>
      </c>
      <c r="P243" s="37" t="s">
        <v>786</v>
      </c>
    </row>
    <row r="244" spans="1:16" x14ac:dyDescent="0.2">
      <c r="A244" s="37">
        <v>3920070804</v>
      </c>
      <c r="B244" s="37" t="s">
        <v>224</v>
      </c>
      <c r="C244" s="38">
        <v>39322</v>
      </c>
      <c r="D244" s="39">
        <v>9</v>
      </c>
      <c r="F244" s="39">
        <f t="shared" si="9"/>
        <v>2.7432000000000003</v>
      </c>
      <c r="G244" s="39">
        <f t="shared" si="10"/>
        <v>45.458506989579675</v>
      </c>
      <c r="N244" s="39">
        <v>20</v>
      </c>
      <c r="P244" s="37" t="s">
        <v>787</v>
      </c>
    </row>
    <row r="245" spans="1:16" x14ac:dyDescent="0.2">
      <c r="A245" s="37">
        <v>3920070901</v>
      </c>
      <c r="B245" s="37" t="s">
        <v>224</v>
      </c>
      <c r="C245" s="38">
        <v>39328</v>
      </c>
      <c r="D245" s="39">
        <v>9</v>
      </c>
      <c r="E245" s="39">
        <f>AVERAGE(D232:D244)</f>
        <v>13.076923076923077</v>
      </c>
      <c r="F245" s="39">
        <f t="shared" si="9"/>
        <v>2.7432000000000003</v>
      </c>
      <c r="G245" s="39">
        <f t="shared" si="10"/>
        <v>45.458506989579675</v>
      </c>
      <c r="H245" s="39">
        <f>AVERAGE(G232:G244)</f>
        <v>40.618237619682617</v>
      </c>
      <c r="I245" s="39">
        <v>2.41</v>
      </c>
      <c r="J245" s="39">
        <f>AVERAGE(I232:I244)</f>
        <v>1.54</v>
      </c>
      <c r="K245" s="39">
        <f t="shared" si="12"/>
        <v>39.229138393000149</v>
      </c>
      <c r="L245" s="39">
        <f>AVERAGE(K232:K244)</f>
        <v>32.73649100296857</v>
      </c>
      <c r="M245" s="39">
        <f>AVERAGE(L245,H245)</f>
        <v>36.67736431132559</v>
      </c>
      <c r="N245" s="39">
        <v>22</v>
      </c>
      <c r="P245" s="37" t="s">
        <v>788</v>
      </c>
    </row>
    <row r="246" spans="1:16" x14ac:dyDescent="0.2">
      <c r="A246" s="37">
        <v>3920080601</v>
      </c>
      <c r="B246" s="37" t="s">
        <v>224</v>
      </c>
      <c r="C246" s="38">
        <v>39602</v>
      </c>
      <c r="I246" s="37">
        <v>0.14000000000000001</v>
      </c>
      <c r="K246" s="39">
        <f t="shared" si="12"/>
        <v>11.312432878982513</v>
      </c>
      <c r="P246" s="37" t="s">
        <v>1082</v>
      </c>
    </row>
    <row r="247" spans="1:16" x14ac:dyDescent="0.2">
      <c r="A247" s="37">
        <v>3920080602</v>
      </c>
      <c r="B247" s="37" t="s">
        <v>224</v>
      </c>
      <c r="C247" s="38">
        <v>39619</v>
      </c>
      <c r="I247" s="37">
        <v>0.54</v>
      </c>
      <c r="K247" s="39">
        <f t="shared" si="12"/>
        <v>24.555213972252357</v>
      </c>
    </row>
    <row r="248" spans="1:16" x14ac:dyDescent="0.2">
      <c r="A248" s="37">
        <v>3920080701</v>
      </c>
      <c r="B248" s="37" t="s">
        <v>224</v>
      </c>
      <c r="C248" s="38">
        <v>39638</v>
      </c>
      <c r="I248" s="37">
        <v>0.41</v>
      </c>
      <c r="K248" s="39">
        <f t="shared" si="12"/>
        <v>21.853422449826084</v>
      </c>
    </row>
    <row r="249" spans="1:16" x14ac:dyDescent="0.2">
      <c r="A249" s="37">
        <v>3920080702</v>
      </c>
      <c r="B249" s="37" t="s">
        <v>224</v>
      </c>
      <c r="C249" s="38">
        <v>39653</v>
      </c>
      <c r="I249" s="37">
        <v>1.52</v>
      </c>
      <c r="K249" s="39">
        <f t="shared" si="12"/>
        <v>34.707548384958798</v>
      </c>
    </row>
    <row r="250" spans="1:16" x14ac:dyDescent="0.2">
      <c r="A250" s="37">
        <v>3920080801</v>
      </c>
      <c r="B250" s="37" t="s">
        <v>224</v>
      </c>
      <c r="C250" s="38">
        <v>39665</v>
      </c>
      <c r="I250" s="37">
        <v>2.0499999999999998</v>
      </c>
      <c r="K250" s="39">
        <f t="shared" si="12"/>
        <v>37.642008370804611</v>
      </c>
    </row>
    <row r="251" spans="1:16" x14ac:dyDescent="0.2">
      <c r="A251" s="37">
        <v>3920080802</v>
      </c>
      <c r="B251" s="37" t="s">
        <v>224</v>
      </c>
      <c r="C251" s="38">
        <v>39681</v>
      </c>
      <c r="I251" s="37">
        <v>2.84</v>
      </c>
      <c r="K251" s="39">
        <f t="shared" si="12"/>
        <v>40.839717751818256</v>
      </c>
    </row>
    <row r="252" spans="1:16" x14ac:dyDescent="0.2">
      <c r="A252" s="37">
        <v>3920080901</v>
      </c>
      <c r="B252" s="37" t="s">
        <v>224</v>
      </c>
      <c r="C252" s="38">
        <v>39693</v>
      </c>
      <c r="I252" s="37">
        <v>2.99</v>
      </c>
      <c r="J252" s="39">
        <f>AVERAGE(I246:I251)</f>
        <v>1.25</v>
      </c>
      <c r="K252" s="39">
        <f t="shared" si="12"/>
        <v>41.34463193041946</v>
      </c>
      <c r="L252" s="39">
        <f>AVERAGE(K246:K251)</f>
        <v>28.485057301440435</v>
      </c>
      <c r="M252" s="39">
        <v>31.44</v>
      </c>
    </row>
    <row r="253" spans="1:16" x14ac:dyDescent="0.2">
      <c r="A253" s="37">
        <v>3920090501</v>
      </c>
      <c r="B253" s="37" t="s">
        <v>224</v>
      </c>
      <c r="C253" s="38">
        <v>39948</v>
      </c>
      <c r="D253" s="39">
        <v>17</v>
      </c>
      <c r="F253" s="39">
        <f t="shared" si="9"/>
        <v>5.1816000000000004</v>
      </c>
      <c r="G253" s="39">
        <f t="shared" si="10"/>
        <v>36.293908861144516</v>
      </c>
      <c r="N253" s="39">
        <v>14</v>
      </c>
      <c r="O253" s="37">
        <v>20</v>
      </c>
      <c r="P253" s="37" t="s">
        <v>1056</v>
      </c>
    </row>
    <row r="254" spans="1:16" x14ac:dyDescent="0.2">
      <c r="A254" s="37">
        <v>3920090501</v>
      </c>
      <c r="B254" s="37" t="s">
        <v>224</v>
      </c>
      <c r="C254" s="38">
        <v>39955</v>
      </c>
      <c r="D254" s="39">
        <v>15</v>
      </c>
      <c r="F254" s="39">
        <f t="shared" si="9"/>
        <v>4.5720000000000001</v>
      </c>
      <c r="G254" s="39">
        <f t="shared" si="10"/>
        <v>38.097509751111744</v>
      </c>
      <c r="I254" s="37">
        <v>0.59</v>
      </c>
      <c r="K254" s="39">
        <f>(9.81*(LN(I254)))+30.6</f>
        <v>25.423922800171933</v>
      </c>
      <c r="N254" s="39">
        <v>15</v>
      </c>
      <c r="O254" s="37">
        <v>20</v>
      </c>
      <c r="P254" s="37" t="s">
        <v>1057</v>
      </c>
    </row>
    <row r="255" spans="1:16" x14ac:dyDescent="0.2">
      <c r="A255" s="37">
        <v>3920090601</v>
      </c>
      <c r="B255" s="37" t="s">
        <v>224</v>
      </c>
      <c r="C255" s="38">
        <v>39965</v>
      </c>
      <c r="D255" s="39">
        <v>15</v>
      </c>
      <c r="F255" s="39">
        <f t="shared" si="9"/>
        <v>4.5720000000000001</v>
      </c>
      <c r="G255" s="39">
        <f t="shared" si="10"/>
        <v>38.097509751111744</v>
      </c>
      <c r="I255" s="37"/>
      <c r="N255" s="39">
        <v>14</v>
      </c>
      <c r="O255" s="37">
        <v>15</v>
      </c>
      <c r="P255" s="37" t="s">
        <v>1058</v>
      </c>
    </row>
    <row r="256" spans="1:16" x14ac:dyDescent="0.2">
      <c r="A256" s="37">
        <v>3920090602</v>
      </c>
      <c r="B256" s="37" t="s">
        <v>224</v>
      </c>
      <c r="C256" s="38">
        <v>39969</v>
      </c>
      <c r="D256" s="39">
        <v>16</v>
      </c>
      <c r="F256" s="39">
        <f t="shared" si="9"/>
        <v>4.8768000000000002</v>
      </c>
      <c r="G256" s="39">
        <f t="shared" si="10"/>
        <v>37.167509661519347</v>
      </c>
      <c r="I256" s="37">
        <v>0.67</v>
      </c>
      <c r="K256" s="39">
        <f>(9.81*(LN(I256)))+30.6</f>
        <v>26.671315071682201</v>
      </c>
      <c r="N256" s="39">
        <v>15</v>
      </c>
      <c r="O256" s="37">
        <v>19</v>
      </c>
      <c r="P256" s="37" t="s">
        <v>1059</v>
      </c>
    </row>
    <row r="257" spans="1:16" x14ac:dyDescent="0.2">
      <c r="A257" s="37">
        <v>3920090603</v>
      </c>
      <c r="B257" s="37" t="s">
        <v>224</v>
      </c>
      <c r="C257" s="38">
        <v>39976</v>
      </c>
      <c r="D257" s="39">
        <v>17</v>
      </c>
      <c r="F257" s="39">
        <f t="shared" si="9"/>
        <v>5.1816000000000004</v>
      </c>
      <c r="G257" s="39">
        <f t="shared" si="10"/>
        <v>36.293908861144516</v>
      </c>
      <c r="I257" s="37"/>
      <c r="N257" s="39">
        <v>15</v>
      </c>
      <c r="O257" s="37">
        <v>20</v>
      </c>
      <c r="P257" s="37" t="s">
        <v>1060</v>
      </c>
    </row>
    <row r="258" spans="1:16" x14ac:dyDescent="0.2">
      <c r="A258" s="37">
        <v>3920090604</v>
      </c>
      <c r="B258" s="37" t="s">
        <v>224</v>
      </c>
      <c r="C258" s="38">
        <v>39985</v>
      </c>
      <c r="D258" s="39">
        <v>16</v>
      </c>
      <c r="F258" s="39">
        <f t="shared" si="9"/>
        <v>4.8768000000000002</v>
      </c>
      <c r="G258" s="39">
        <f t="shared" si="10"/>
        <v>37.167509661519347</v>
      </c>
      <c r="I258" s="37">
        <v>0.64</v>
      </c>
      <c r="K258" s="39">
        <f>(9.81*(LN(I258)))+30.6</f>
        <v>26.221923523215207</v>
      </c>
      <c r="N258" s="39">
        <v>21</v>
      </c>
      <c r="O258" s="37">
        <v>21</v>
      </c>
      <c r="P258" s="37" t="s">
        <v>1061</v>
      </c>
    </row>
    <row r="259" spans="1:16" x14ac:dyDescent="0.2">
      <c r="A259" s="37">
        <v>3920090605</v>
      </c>
      <c r="B259" s="37" t="s">
        <v>224</v>
      </c>
      <c r="C259" s="38">
        <v>39990</v>
      </c>
      <c r="D259" s="39">
        <v>16</v>
      </c>
      <c r="F259" s="39">
        <f t="shared" si="9"/>
        <v>4.8768000000000002</v>
      </c>
      <c r="G259" s="39">
        <f t="shared" si="10"/>
        <v>37.167509661519347</v>
      </c>
      <c r="I259" s="37"/>
      <c r="N259" s="39">
        <v>25</v>
      </c>
      <c r="O259" s="37">
        <v>20</v>
      </c>
      <c r="P259" s="37" t="s">
        <v>1062</v>
      </c>
    </row>
    <row r="260" spans="1:16" x14ac:dyDescent="0.2">
      <c r="A260" s="37">
        <v>3920090701</v>
      </c>
      <c r="B260" s="37" t="s">
        <v>224</v>
      </c>
      <c r="C260" s="38">
        <v>39998</v>
      </c>
      <c r="D260" s="39">
        <v>15</v>
      </c>
      <c r="F260" s="39">
        <f t="shared" si="9"/>
        <v>4.5720000000000001</v>
      </c>
      <c r="G260" s="39">
        <f t="shared" si="10"/>
        <v>38.097509751111744</v>
      </c>
      <c r="I260" s="37">
        <v>1.1499999999999999</v>
      </c>
      <c r="K260" s="39">
        <f>(9.81*(LN(I260)))+30.6</f>
        <v>31.971064654700307</v>
      </c>
      <c r="N260" s="39">
        <v>19</v>
      </c>
      <c r="O260" s="37">
        <v>18</v>
      </c>
      <c r="P260" s="37" t="s">
        <v>1063</v>
      </c>
    </row>
    <row r="261" spans="1:16" x14ac:dyDescent="0.2">
      <c r="A261" s="37">
        <v>3920090702</v>
      </c>
      <c r="B261" s="37" t="s">
        <v>224</v>
      </c>
      <c r="C261" s="38">
        <v>40005</v>
      </c>
      <c r="D261" s="39">
        <v>15</v>
      </c>
      <c r="F261" s="39">
        <f t="shared" si="9"/>
        <v>4.5720000000000001</v>
      </c>
      <c r="G261" s="39">
        <f t="shared" si="10"/>
        <v>38.097509751111744</v>
      </c>
      <c r="I261" s="37"/>
      <c r="N261" s="39">
        <v>20</v>
      </c>
      <c r="O261" s="37">
        <v>25</v>
      </c>
      <c r="P261" s="37" t="s">
        <v>1064</v>
      </c>
    </row>
    <row r="262" spans="1:16" x14ac:dyDescent="0.2">
      <c r="A262" s="37">
        <v>3920090703</v>
      </c>
      <c r="B262" s="37" t="s">
        <v>224</v>
      </c>
      <c r="C262" s="38">
        <v>40013</v>
      </c>
      <c r="D262" s="39">
        <v>14.5</v>
      </c>
      <c r="F262" s="39">
        <f t="shared" si="9"/>
        <v>4.4196</v>
      </c>
      <c r="G262" s="39">
        <f t="shared" si="10"/>
        <v>38.586031110758313</v>
      </c>
      <c r="I262" s="37">
        <v>1.1399999999999999</v>
      </c>
      <c r="K262" s="39">
        <f>(9.81*(LN(I262)))+30.6</f>
        <v>31.885387254206826</v>
      </c>
      <c r="N262" s="39">
        <v>20</v>
      </c>
      <c r="O262" s="37">
        <v>18</v>
      </c>
      <c r="P262" s="37" t="s">
        <v>1065</v>
      </c>
    </row>
    <row r="263" spans="1:16" x14ac:dyDescent="0.2">
      <c r="A263" s="37">
        <v>3920090704</v>
      </c>
      <c r="B263" s="37" t="s">
        <v>224</v>
      </c>
      <c r="C263" s="38">
        <v>40019</v>
      </c>
      <c r="D263" s="39">
        <v>15</v>
      </c>
      <c r="F263" s="39">
        <f t="shared" si="9"/>
        <v>4.5720000000000001</v>
      </c>
      <c r="G263" s="39">
        <f t="shared" si="10"/>
        <v>38.097509751111744</v>
      </c>
      <c r="N263" s="39">
        <v>20</v>
      </c>
      <c r="O263" s="37">
        <v>23</v>
      </c>
      <c r="P263" s="37" t="s">
        <v>1066</v>
      </c>
    </row>
    <row r="264" spans="1:16" x14ac:dyDescent="0.2">
      <c r="A264" s="37">
        <v>3920090705</v>
      </c>
      <c r="B264" s="37" t="s">
        <v>224</v>
      </c>
      <c r="C264" s="38">
        <v>40025</v>
      </c>
      <c r="D264" s="39">
        <v>14</v>
      </c>
      <c r="F264" s="39">
        <f t="shared" si="9"/>
        <v>4.2671999999999999</v>
      </c>
      <c r="G264" s="39">
        <f t="shared" si="10"/>
        <v>39.091697029238723</v>
      </c>
      <c r="I264" s="37">
        <v>1.92</v>
      </c>
      <c r="K264" s="39">
        <f>(9.81*(LN(I264)))+30.6</f>
        <v>36.999310075049365</v>
      </c>
      <c r="N264" s="39">
        <v>22</v>
      </c>
      <c r="O264" s="37">
        <v>21</v>
      </c>
      <c r="P264" s="37" t="s">
        <v>1065</v>
      </c>
    </row>
    <row r="265" spans="1:16" x14ac:dyDescent="0.2">
      <c r="A265" s="37">
        <v>3920090801</v>
      </c>
      <c r="B265" s="37" t="s">
        <v>224</v>
      </c>
      <c r="C265" s="38">
        <v>40030</v>
      </c>
      <c r="D265" s="39">
        <v>13.5</v>
      </c>
      <c r="F265" s="39">
        <f t="shared" si="9"/>
        <v>4.1147999999999998</v>
      </c>
      <c r="G265" s="39">
        <f t="shared" si="10"/>
        <v>39.615754781741025</v>
      </c>
      <c r="N265" s="39">
        <v>20</v>
      </c>
      <c r="O265" s="37">
        <v>22</v>
      </c>
      <c r="P265" s="37" t="s">
        <v>1067</v>
      </c>
    </row>
    <row r="266" spans="1:16" x14ac:dyDescent="0.2">
      <c r="A266" s="37">
        <v>3920090802</v>
      </c>
      <c r="B266" s="37" t="s">
        <v>224</v>
      </c>
      <c r="C266" s="38">
        <v>40038</v>
      </c>
      <c r="D266" s="39">
        <v>11</v>
      </c>
      <c r="F266" s="39">
        <f t="shared" si="9"/>
        <v>3.3528000000000002</v>
      </c>
      <c r="G266" s="39">
        <f t="shared" si="10"/>
        <v>42.566842267970074</v>
      </c>
      <c r="I266" s="37">
        <v>2.1</v>
      </c>
      <c r="K266" s="39">
        <f>(9.81*(LN(I266)))+30.6</f>
        <v>37.878405351795195</v>
      </c>
      <c r="N266" s="39">
        <v>23</v>
      </c>
      <c r="O266" s="37">
        <v>24</v>
      </c>
      <c r="P266" s="37" t="s">
        <v>1068</v>
      </c>
    </row>
    <row r="267" spans="1:16" x14ac:dyDescent="0.2">
      <c r="A267" s="37">
        <v>3920090803</v>
      </c>
      <c r="B267" s="37" t="s">
        <v>224</v>
      </c>
      <c r="C267" s="38">
        <v>40044</v>
      </c>
      <c r="D267" s="39">
        <v>10.5</v>
      </c>
      <c r="F267" s="39">
        <f t="shared" si="9"/>
        <v>3.2004000000000001</v>
      </c>
      <c r="G267" s="39">
        <f t="shared" si="10"/>
        <v>43.237195693268887</v>
      </c>
      <c r="N267" s="39">
        <v>23</v>
      </c>
      <c r="O267" s="37">
        <v>22</v>
      </c>
      <c r="P267" s="37" t="s">
        <v>1070</v>
      </c>
    </row>
    <row r="268" spans="1:16" x14ac:dyDescent="0.2">
      <c r="A268" s="37">
        <v>3920090804</v>
      </c>
      <c r="B268" s="37" t="s">
        <v>224</v>
      </c>
      <c r="C268" s="38">
        <v>40052</v>
      </c>
      <c r="D268" s="39">
        <v>10</v>
      </c>
      <c r="F268" s="39">
        <f t="shared" si="9"/>
        <v>3.048</v>
      </c>
      <c r="G268" s="39">
        <f t="shared" si="10"/>
        <v>43.940261958950401</v>
      </c>
      <c r="I268" s="37">
        <v>2.8</v>
      </c>
      <c r="K268" s="39">
        <f>(9.81*(LN(I268)))+30.6</f>
        <v>40.70056648254716</v>
      </c>
      <c r="N268" s="39">
        <v>20</v>
      </c>
      <c r="O268" s="37">
        <v>18</v>
      </c>
      <c r="P268" s="37" t="s">
        <v>1069</v>
      </c>
    </row>
    <row r="269" spans="1:16" x14ac:dyDescent="0.2">
      <c r="A269" s="37">
        <v>3920090901</v>
      </c>
      <c r="B269" s="37" t="s">
        <v>224</v>
      </c>
      <c r="C269" s="38">
        <v>40062</v>
      </c>
      <c r="D269" s="39">
        <v>11</v>
      </c>
      <c r="E269" s="39">
        <f>AVERAGE(D255:D268)</f>
        <v>14.178571428571429</v>
      </c>
      <c r="F269" s="39">
        <f t="shared" si="9"/>
        <v>3.3528000000000002</v>
      </c>
      <c r="G269" s="39">
        <f t="shared" si="10"/>
        <v>42.566842267970074</v>
      </c>
      <c r="H269" s="39">
        <f>AVERAGE(G255:G268)</f>
        <v>39.087447120862635</v>
      </c>
      <c r="J269" s="39">
        <f>AVERAGE(I255:I268)</f>
        <v>1.4885714285714282</v>
      </c>
      <c r="L269" s="39">
        <f>AVERAGE(K255:K268)</f>
        <v>33.189710344742323</v>
      </c>
      <c r="M269" s="39">
        <f>AVERAGE(L269,H269)</f>
        <v>36.138578732802479</v>
      </c>
      <c r="N269" s="39">
        <v>20</v>
      </c>
      <c r="O269" s="37">
        <v>22</v>
      </c>
      <c r="P269" s="37" t="s">
        <v>1069</v>
      </c>
    </row>
    <row r="270" spans="1:16" x14ac:dyDescent="0.2">
      <c r="A270" s="37">
        <v>3920100601</v>
      </c>
      <c r="B270" s="37" t="s">
        <v>224</v>
      </c>
      <c r="C270" s="38">
        <v>40330</v>
      </c>
      <c r="D270" s="39">
        <v>18</v>
      </c>
      <c r="F270" s="39">
        <f t="shared" si="9"/>
        <v>5.4864000000000006</v>
      </c>
      <c r="G270" s="39">
        <f t="shared" si="10"/>
        <v>35.470256117710861</v>
      </c>
      <c r="I270" s="46">
        <v>0.5</v>
      </c>
      <c r="K270" s="39">
        <f>(9.81*(LN(I270)))+30.6</f>
        <v>23.800226158706938</v>
      </c>
      <c r="N270" s="39">
        <v>21</v>
      </c>
      <c r="O270" s="37">
        <v>20</v>
      </c>
      <c r="P270" s="37" t="s">
        <v>1391</v>
      </c>
    </row>
    <row r="271" spans="1:16" x14ac:dyDescent="0.2">
      <c r="A271" s="37">
        <v>3920100602</v>
      </c>
      <c r="B271" s="37" t="s">
        <v>224</v>
      </c>
      <c r="C271" s="38">
        <v>40337</v>
      </c>
      <c r="D271" s="39">
        <v>15</v>
      </c>
      <c r="F271" s="39">
        <f t="shared" si="9"/>
        <v>4.5720000000000001</v>
      </c>
      <c r="G271" s="39">
        <f t="shared" si="10"/>
        <v>38.097509751111744</v>
      </c>
      <c r="N271" s="39">
        <v>18</v>
      </c>
      <c r="O271" s="37">
        <v>16</v>
      </c>
      <c r="P271" s="37" t="s">
        <v>1392</v>
      </c>
    </row>
    <row r="272" spans="1:16" x14ac:dyDescent="0.2">
      <c r="A272" s="37">
        <v>3920100603</v>
      </c>
      <c r="B272" s="37" t="s">
        <v>224</v>
      </c>
      <c r="C272" s="38">
        <v>40346</v>
      </c>
      <c r="D272" s="39">
        <v>15</v>
      </c>
      <c r="F272" s="39">
        <f t="shared" si="9"/>
        <v>4.5720000000000001</v>
      </c>
      <c r="G272" s="39">
        <f t="shared" si="10"/>
        <v>38.097509751111744</v>
      </c>
      <c r="I272" s="46">
        <v>0.3</v>
      </c>
      <c r="K272" s="39">
        <f>(9.81*(LN(I272)))+30.6</f>
        <v>18.78902678956257</v>
      </c>
      <c r="N272" s="39">
        <v>19</v>
      </c>
      <c r="O272" s="37">
        <v>17</v>
      </c>
      <c r="P272" s="37" t="s">
        <v>1393</v>
      </c>
    </row>
    <row r="273" spans="1:16" x14ac:dyDescent="0.2">
      <c r="A273" s="37">
        <v>3920100701</v>
      </c>
      <c r="B273" s="37" t="s">
        <v>224</v>
      </c>
      <c r="C273" s="38">
        <v>40360</v>
      </c>
      <c r="D273" s="39">
        <v>13</v>
      </c>
      <c r="F273" s="39">
        <f t="shared" si="9"/>
        <v>3.9624000000000001</v>
      </c>
      <c r="G273" s="39">
        <f t="shared" si="10"/>
        <v>40.159592907973853</v>
      </c>
      <c r="N273" s="39">
        <v>20</v>
      </c>
      <c r="O273" s="37">
        <v>17</v>
      </c>
      <c r="P273" s="37" t="s">
        <v>1394</v>
      </c>
    </row>
    <row r="274" spans="1:16" x14ac:dyDescent="0.2">
      <c r="A274" s="37">
        <v>3920100702</v>
      </c>
      <c r="B274" s="37" t="s">
        <v>224</v>
      </c>
      <c r="C274" s="38">
        <v>40368</v>
      </c>
      <c r="D274" s="39">
        <v>13</v>
      </c>
      <c r="F274" s="39">
        <f t="shared" si="9"/>
        <v>3.9624000000000001</v>
      </c>
      <c r="G274" s="39">
        <f t="shared" si="10"/>
        <v>40.159592907973853</v>
      </c>
      <c r="I274" s="46">
        <v>1.1000000000000001</v>
      </c>
      <c r="K274" s="39">
        <f>(9.81*(LN(I274)))+30.6</f>
        <v>31.534992863880429</v>
      </c>
      <c r="N274" s="39">
        <v>25</v>
      </c>
      <c r="O274" s="37">
        <v>20</v>
      </c>
      <c r="P274" s="37" t="s">
        <v>420</v>
      </c>
    </row>
    <row r="275" spans="1:16" x14ac:dyDescent="0.2">
      <c r="A275" s="37">
        <v>3920100703</v>
      </c>
      <c r="B275" s="37" t="s">
        <v>224</v>
      </c>
      <c r="C275" s="38">
        <v>40374</v>
      </c>
      <c r="D275" s="39">
        <v>12</v>
      </c>
      <c r="F275" s="39">
        <f t="shared" si="9"/>
        <v>3.6576000000000004</v>
      </c>
      <c r="G275" s="39">
        <f t="shared" si="10"/>
        <v>41.313008325549511</v>
      </c>
      <c r="N275" s="39">
        <v>25</v>
      </c>
      <c r="O275" s="37">
        <v>22</v>
      </c>
      <c r="P275" s="37" t="s">
        <v>420</v>
      </c>
    </row>
    <row r="276" spans="1:16" x14ac:dyDescent="0.2">
      <c r="A276" s="37">
        <v>3920100704</v>
      </c>
      <c r="B276" s="37" t="s">
        <v>224</v>
      </c>
      <c r="C276" s="38">
        <v>40380</v>
      </c>
      <c r="D276" s="39">
        <v>10.5</v>
      </c>
      <c r="F276" s="39">
        <f t="shared" si="9"/>
        <v>3.2004000000000001</v>
      </c>
      <c r="G276" s="39">
        <f t="shared" si="10"/>
        <v>43.237195693268887</v>
      </c>
      <c r="I276" s="46">
        <v>4.2</v>
      </c>
      <c r="K276" s="39">
        <f>(9.81*(LN(I276)))+30.6</f>
        <v>44.678179193088255</v>
      </c>
      <c r="N276" s="39">
        <v>26</v>
      </c>
      <c r="O276" s="37">
        <v>26</v>
      </c>
      <c r="P276" s="37" t="s">
        <v>1395</v>
      </c>
    </row>
    <row r="277" spans="1:16" x14ac:dyDescent="0.2">
      <c r="A277" s="37">
        <v>3920100705</v>
      </c>
      <c r="B277" s="37" t="s">
        <v>224</v>
      </c>
      <c r="C277" s="38">
        <v>40388</v>
      </c>
      <c r="D277" s="39">
        <v>9</v>
      </c>
      <c r="F277" s="39">
        <f t="shared" si="9"/>
        <v>2.7432000000000003</v>
      </c>
      <c r="G277" s="39">
        <f t="shared" si="10"/>
        <v>45.458506989579675</v>
      </c>
      <c r="N277" s="39">
        <v>26</v>
      </c>
      <c r="O277" s="37">
        <v>22</v>
      </c>
      <c r="P277" s="37" t="s">
        <v>1395</v>
      </c>
    </row>
    <row r="278" spans="1:16" x14ac:dyDescent="0.2">
      <c r="A278" s="37">
        <v>3920100801</v>
      </c>
      <c r="B278" s="37" t="s">
        <v>224</v>
      </c>
      <c r="C278" s="38">
        <v>40397</v>
      </c>
      <c r="D278" s="39">
        <v>8.5</v>
      </c>
      <c r="F278" s="39">
        <f t="shared" si="9"/>
        <v>2.5908000000000002</v>
      </c>
      <c r="G278" s="39">
        <f t="shared" si="10"/>
        <v>46.28215973301333</v>
      </c>
      <c r="I278" s="46">
        <v>2.8</v>
      </c>
      <c r="K278" s="39">
        <f>(9.81*(LN(I278)))+30.6</f>
        <v>40.70056648254716</v>
      </c>
      <c r="N278" s="39">
        <v>25</v>
      </c>
      <c r="O278" s="37">
        <v>21</v>
      </c>
      <c r="P278" s="37" t="s">
        <v>1397</v>
      </c>
    </row>
    <row r="279" spans="1:16" x14ac:dyDescent="0.2">
      <c r="A279" s="37">
        <v>3920100802</v>
      </c>
      <c r="B279" s="37" t="s">
        <v>224</v>
      </c>
      <c r="C279" s="38">
        <v>40403</v>
      </c>
      <c r="D279" s="39">
        <v>8.5</v>
      </c>
      <c r="F279" s="39">
        <f t="shared" si="9"/>
        <v>2.5908000000000002</v>
      </c>
      <c r="G279" s="39">
        <f t="shared" si="10"/>
        <v>46.28215973301333</v>
      </c>
      <c r="N279" s="39">
        <v>25</v>
      </c>
      <c r="O279" s="37">
        <v>24</v>
      </c>
      <c r="P279" s="37" t="s">
        <v>1397</v>
      </c>
    </row>
    <row r="280" spans="1:16" x14ac:dyDescent="0.2">
      <c r="A280" s="37">
        <v>3920100803</v>
      </c>
      <c r="B280" s="37" t="s">
        <v>224</v>
      </c>
      <c r="C280" s="38">
        <v>40412</v>
      </c>
      <c r="D280" s="39">
        <v>9</v>
      </c>
      <c r="F280" s="39">
        <f t="shared" si="9"/>
        <v>2.7432000000000003</v>
      </c>
      <c r="G280" s="39">
        <f t="shared" si="10"/>
        <v>45.458506989579675</v>
      </c>
      <c r="I280" s="46">
        <v>1.9</v>
      </c>
      <c r="K280" s="39">
        <f>(9.81*(LN(I280)))+30.6</f>
        <v>36.896586623351197</v>
      </c>
      <c r="N280" s="39">
        <v>23</v>
      </c>
      <c r="O280" s="37">
        <v>23</v>
      </c>
      <c r="P280" s="37" t="s">
        <v>1398</v>
      </c>
    </row>
    <row r="281" spans="1:16" x14ac:dyDescent="0.2">
      <c r="A281" s="37">
        <v>3920100804</v>
      </c>
      <c r="B281" s="37" t="s">
        <v>224</v>
      </c>
      <c r="C281" s="38">
        <v>40417</v>
      </c>
      <c r="D281" s="39">
        <v>9</v>
      </c>
      <c r="F281" s="39">
        <f t="shared" si="9"/>
        <v>2.7432000000000003</v>
      </c>
      <c r="G281" s="39">
        <f t="shared" si="10"/>
        <v>45.458506989579675</v>
      </c>
      <c r="N281" s="39">
        <v>21</v>
      </c>
      <c r="O281" s="37">
        <v>22</v>
      </c>
      <c r="P281" s="37" t="s">
        <v>1396</v>
      </c>
    </row>
    <row r="282" spans="1:16" x14ac:dyDescent="0.2">
      <c r="A282" s="37">
        <v>3920100901</v>
      </c>
      <c r="B282" s="37" t="s">
        <v>224</v>
      </c>
      <c r="C282" s="38">
        <v>40426</v>
      </c>
      <c r="D282" s="39">
        <v>8</v>
      </c>
      <c r="E282" s="39">
        <f>AVERAGE(D270:D281)</f>
        <v>11.708333333333334</v>
      </c>
      <c r="F282" s="39">
        <f t="shared" si="9"/>
        <v>2.4384000000000001</v>
      </c>
      <c r="G282" s="39">
        <f t="shared" si="10"/>
        <v>47.155760533388161</v>
      </c>
      <c r="H282" s="39">
        <f>AVERAGE(G270:G281)</f>
        <v>42.122875490788843</v>
      </c>
      <c r="I282" s="46">
        <v>3</v>
      </c>
      <c r="J282" s="39">
        <f>AVERAGE(I270:I281)</f>
        <v>1.8</v>
      </c>
      <c r="K282" s="39">
        <f>(9.81*(LN(I282)))+30.6</f>
        <v>41.377386551834157</v>
      </c>
      <c r="L282" s="39">
        <f>AVERAGE(K270:K281)</f>
        <v>32.733263018522756</v>
      </c>
      <c r="M282" s="39">
        <f>AVERAGE(L282,H282)</f>
        <v>37.428069254655796</v>
      </c>
      <c r="N282" s="39">
        <v>18</v>
      </c>
      <c r="O282" s="37">
        <v>16</v>
      </c>
      <c r="P282" s="37" t="s">
        <v>1399</v>
      </c>
    </row>
    <row r="283" spans="1:16" x14ac:dyDescent="0.2">
      <c r="A283" s="37" t="s">
        <v>57</v>
      </c>
      <c r="B283" s="37" t="s">
        <v>224</v>
      </c>
      <c r="C283" s="38">
        <v>40729</v>
      </c>
      <c r="D283" s="39">
        <v>18</v>
      </c>
      <c r="F283" s="39">
        <f t="shared" si="9"/>
        <v>5.4864000000000006</v>
      </c>
      <c r="G283" s="39">
        <f t="shared" si="10"/>
        <v>35.470256117710861</v>
      </c>
      <c r="I283" s="39">
        <v>0.8</v>
      </c>
      <c r="N283" s="39">
        <v>23.5</v>
      </c>
      <c r="O283" s="37">
        <v>28</v>
      </c>
      <c r="P283" s="88" t="s">
        <v>1426</v>
      </c>
    </row>
    <row r="284" spans="1:16" x14ac:dyDescent="0.2">
      <c r="A284" s="37">
        <v>3920110501</v>
      </c>
      <c r="B284" s="37" t="s">
        <v>224</v>
      </c>
      <c r="C284" s="38">
        <v>40693</v>
      </c>
      <c r="D284" s="39">
        <v>15.5</v>
      </c>
      <c r="F284" s="39">
        <f t="shared" ref="F284:F335" si="13">D284*0.3048</f>
        <v>4.7244000000000002</v>
      </c>
      <c r="G284" s="39">
        <f t="shared" ref="G284:G335" si="14" xml:space="preserve"> 60-(14.41*(LN(F284)))</f>
        <v>37.625008404232446</v>
      </c>
      <c r="I284" s="52"/>
      <c r="N284" s="39">
        <v>16</v>
      </c>
      <c r="O284" s="36">
        <v>24</v>
      </c>
      <c r="P284" s="49" t="s">
        <v>1629</v>
      </c>
    </row>
    <row r="285" spans="1:16" x14ac:dyDescent="0.2">
      <c r="A285" s="37">
        <v>3920110601</v>
      </c>
      <c r="B285" s="37" t="s">
        <v>224</v>
      </c>
      <c r="C285" s="38">
        <v>40700</v>
      </c>
      <c r="D285" s="39">
        <v>14</v>
      </c>
      <c r="F285" s="39">
        <f t="shared" si="13"/>
        <v>4.2671999999999999</v>
      </c>
      <c r="G285" s="39">
        <f t="shared" si="14"/>
        <v>39.091697029238723</v>
      </c>
      <c r="I285" s="91">
        <v>0.53</v>
      </c>
      <c r="K285" s="39">
        <f t="shared" ref="K285:K321" si="15">(9.81*(LN(I285)))+30.6</f>
        <v>24.371844147403142</v>
      </c>
      <c r="N285" s="39">
        <v>18</v>
      </c>
      <c r="O285" s="36">
        <v>24</v>
      </c>
      <c r="P285" s="49" t="s">
        <v>1630</v>
      </c>
    </row>
    <row r="286" spans="1:16" x14ac:dyDescent="0.2">
      <c r="A286" s="37">
        <v>3920110602</v>
      </c>
      <c r="B286" s="37" t="s">
        <v>224</v>
      </c>
      <c r="C286" s="38">
        <v>40707</v>
      </c>
      <c r="D286" s="39">
        <v>15.5</v>
      </c>
      <c r="F286" s="39">
        <f t="shared" si="13"/>
        <v>4.7244000000000002</v>
      </c>
      <c r="G286" s="39">
        <f t="shared" si="14"/>
        <v>37.625008404232446</v>
      </c>
      <c r="I286" s="52"/>
      <c r="N286" s="39">
        <v>17</v>
      </c>
      <c r="O286" s="36">
        <v>17</v>
      </c>
      <c r="P286" s="49" t="s">
        <v>1631</v>
      </c>
    </row>
    <row r="287" spans="1:16" x14ac:dyDescent="0.2">
      <c r="A287" s="37">
        <v>3920110603</v>
      </c>
      <c r="B287" s="37" t="s">
        <v>224</v>
      </c>
      <c r="C287" s="38">
        <v>40714</v>
      </c>
      <c r="D287" s="39">
        <v>17</v>
      </c>
      <c r="F287" s="39">
        <f t="shared" si="13"/>
        <v>5.1816000000000004</v>
      </c>
      <c r="G287" s="39">
        <f t="shared" si="14"/>
        <v>36.293908861144516</v>
      </c>
      <c r="I287" s="91">
        <v>0.48</v>
      </c>
      <c r="K287" s="39">
        <f t="shared" si="15"/>
        <v>23.399762392463234</v>
      </c>
      <c r="N287" s="39">
        <v>19</v>
      </c>
      <c r="O287" s="36">
        <v>20</v>
      </c>
      <c r="P287" s="49" t="s">
        <v>1632</v>
      </c>
    </row>
    <row r="288" spans="1:16" x14ac:dyDescent="0.2">
      <c r="A288" s="37">
        <v>3920110604</v>
      </c>
      <c r="B288" s="37" t="s">
        <v>224</v>
      </c>
      <c r="C288" s="38">
        <v>40723</v>
      </c>
      <c r="D288" s="39">
        <v>20</v>
      </c>
      <c r="F288" s="39">
        <f t="shared" si="13"/>
        <v>6.0960000000000001</v>
      </c>
      <c r="G288" s="39">
        <f t="shared" si="14"/>
        <v>33.952011087081587</v>
      </c>
      <c r="I288" s="52"/>
      <c r="N288" s="39">
        <v>19</v>
      </c>
      <c r="O288" s="36">
        <v>18</v>
      </c>
      <c r="P288" s="49" t="s">
        <v>1633</v>
      </c>
    </row>
    <row r="289" spans="1:16" x14ac:dyDescent="0.2">
      <c r="A289" s="37">
        <v>3920110701</v>
      </c>
      <c r="B289" s="37" t="s">
        <v>224</v>
      </c>
      <c r="C289" s="38">
        <v>40729</v>
      </c>
      <c r="D289" s="39">
        <v>17.5</v>
      </c>
      <c r="F289" s="39">
        <f t="shared" si="13"/>
        <v>5.3340000000000005</v>
      </c>
      <c r="G289" s="39">
        <f t="shared" si="14"/>
        <v>35.876198454800956</v>
      </c>
      <c r="I289" s="91">
        <v>0.59</v>
      </c>
      <c r="K289" s="39">
        <f t="shared" si="15"/>
        <v>25.423922800171933</v>
      </c>
      <c r="N289" s="39">
        <v>23</v>
      </c>
      <c r="O289" s="36">
        <v>26</v>
      </c>
      <c r="P289" s="49" t="s">
        <v>1634</v>
      </c>
    </row>
    <row r="290" spans="1:16" x14ac:dyDescent="0.2">
      <c r="A290" s="37">
        <v>3920110702</v>
      </c>
      <c r="B290" s="37" t="s">
        <v>224</v>
      </c>
      <c r="C290" s="38">
        <v>40736</v>
      </c>
      <c r="D290" s="57">
        <v>15.5</v>
      </c>
      <c r="F290" s="39">
        <f t="shared" si="13"/>
        <v>4.7244000000000002</v>
      </c>
      <c r="G290" s="39">
        <f t="shared" si="14"/>
        <v>37.625008404232446</v>
      </c>
      <c r="I290" s="52"/>
      <c r="N290" s="39">
        <v>24</v>
      </c>
      <c r="O290" s="36">
        <v>23</v>
      </c>
      <c r="P290" s="49" t="s">
        <v>1635</v>
      </c>
    </row>
    <row r="291" spans="1:16" x14ac:dyDescent="0.2">
      <c r="A291" s="37">
        <v>3920110703</v>
      </c>
      <c r="B291" s="37" t="s">
        <v>224</v>
      </c>
      <c r="C291" s="38">
        <v>40743</v>
      </c>
      <c r="D291" s="39">
        <v>14.5</v>
      </c>
      <c r="F291" s="39">
        <f t="shared" si="13"/>
        <v>4.4196</v>
      </c>
      <c r="G291" s="39">
        <f t="shared" si="14"/>
        <v>38.586031110758313</v>
      </c>
      <c r="I291" s="91">
        <v>2.1800000000000002</v>
      </c>
      <c r="K291" s="39">
        <f t="shared" si="15"/>
        <v>38.24517704141779</v>
      </c>
      <c r="N291" s="39">
        <v>25</v>
      </c>
      <c r="O291" s="36">
        <v>25</v>
      </c>
      <c r="P291" s="49" t="s">
        <v>1636</v>
      </c>
    </row>
    <row r="292" spans="1:16" x14ac:dyDescent="0.2">
      <c r="A292" s="37">
        <v>3920110704</v>
      </c>
      <c r="B292" s="37" t="s">
        <v>224</v>
      </c>
      <c r="C292" s="38">
        <v>40750</v>
      </c>
      <c r="D292" s="39">
        <v>15</v>
      </c>
      <c r="F292" s="39">
        <f t="shared" si="13"/>
        <v>4.5720000000000001</v>
      </c>
      <c r="G292" s="39">
        <f t="shared" si="14"/>
        <v>38.097509751111744</v>
      </c>
      <c r="I292" s="52"/>
      <c r="N292" s="39">
        <v>25</v>
      </c>
      <c r="O292" s="36">
        <v>25</v>
      </c>
      <c r="P292" s="49" t="s">
        <v>1637</v>
      </c>
    </row>
    <row r="293" spans="1:16" x14ac:dyDescent="0.2">
      <c r="A293" s="37">
        <v>3920110801</v>
      </c>
      <c r="B293" s="37" t="s">
        <v>224</v>
      </c>
      <c r="C293" s="38">
        <v>40756</v>
      </c>
      <c r="D293" s="39">
        <v>12.5</v>
      </c>
      <c r="F293" s="39">
        <f t="shared" si="13"/>
        <v>3.81</v>
      </c>
      <c r="G293" s="39">
        <f t="shared" si="14"/>
        <v>40.724763384512634</v>
      </c>
      <c r="I293" s="91">
        <v>1.6</v>
      </c>
      <c r="K293" s="39">
        <f t="shared" si="15"/>
        <v>35.21073560290067</v>
      </c>
      <c r="N293" s="39">
        <v>25</v>
      </c>
      <c r="O293" s="36">
        <v>25</v>
      </c>
      <c r="P293" s="49" t="s">
        <v>403</v>
      </c>
    </row>
    <row r="294" spans="1:16" x14ac:dyDescent="0.2">
      <c r="A294" s="37">
        <v>3920110802</v>
      </c>
      <c r="B294" s="37" t="s">
        <v>224</v>
      </c>
      <c r="C294" s="38">
        <v>40763</v>
      </c>
      <c r="D294" s="39">
        <v>12</v>
      </c>
      <c r="F294" s="39">
        <f t="shared" si="13"/>
        <v>3.6576000000000004</v>
      </c>
      <c r="G294" s="39">
        <f t="shared" si="14"/>
        <v>41.313008325549511</v>
      </c>
      <c r="I294" s="52"/>
      <c r="N294" s="39">
        <v>25</v>
      </c>
      <c r="O294" s="36">
        <v>23</v>
      </c>
      <c r="P294" s="49" t="s">
        <v>403</v>
      </c>
    </row>
    <row r="295" spans="1:16" x14ac:dyDescent="0.2">
      <c r="A295" s="37">
        <v>3920110803</v>
      </c>
      <c r="B295" s="37" t="s">
        <v>224</v>
      </c>
      <c r="C295" s="38">
        <v>40771</v>
      </c>
      <c r="D295" s="39">
        <v>10.5</v>
      </c>
      <c r="F295" s="39">
        <f t="shared" si="13"/>
        <v>3.2004000000000001</v>
      </c>
      <c r="G295" s="39">
        <f t="shared" si="14"/>
        <v>43.237195693268887</v>
      </c>
      <c r="I295" s="91">
        <v>0.26</v>
      </c>
      <c r="K295" s="39">
        <f t="shared" si="15"/>
        <v>17.385207513447565</v>
      </c>
      <c r="N295" s="39">
        <v>23</v>
      </c>
      <c r="O295" s="36">
        <v>20</v>
      </c>
      <c r="P295" s="49" t="s">
        <v>403</v>
      </c>
    </row>
    <row r="296" spans="1:16" x14ac:dyDescent="0.2">
      <c r="A296" s="37">
        <v>3920110804</v>
      </c>
      <c r="B296" s="37" t="s">
        <v>224</v>
      </c>
      <c r="C296" s="38">
        <v>40777</v>
      </c>
      <c r="D296" s="39">
        <v>8.5</v>
      </c>
      <c r="F296" s="39">
        <f>D296*0.3048</f>
        <v>2.5908000000000002</v>
      </c>
      <c r="G296" s="39">
        <f xml:space="preserve"> 60-(14.41*(LN(F296)))</f>
        <v>46.28215973301333</v>
      </c>
      <c r="I296" s="52"/>
      <c r="N296" s="39">
        <v>21</v>
      </c>
      <c r="O296" s="36">
        <v>18</v>
      </c>
      <c r="P296" s="49" t="s">
        <v>403</v>
      </c>
    </row>
    <row r="297" spans="1:16" x14ac:dyDescent="0.2">
      <c r="A297" s="37">
        <v>3920110805</v>
      </c>
      <c r="B297" s="37" t="s">
        <v>224</v>
      </c>
      <c r="C297" s="38">
        <v>40784</v>
      </c>
      <c r="D297" s="39">
        <v>9.5</v>
      </c>
      <c r="F297" s="39">
        <f>D297*0.3048</f>
        <v>2.8956</v>
      </c>
      <c r="G297" s="39">
        <f xml:space="preserve"> 60-(14.41*(LN(F297)))</f>
        <v>44.679398331074999</v>
      </c>
      <c r="I297" s="91">
        <v>3.77</v>
      </c>
      <c r="K297" s="39">
        <f t="shared" si="15"/>
        <v>43.618605764321813</v>
      </c>
      <c r="N297" s="39">
        <v>21</v>
      </c>
      <c r="O297" s="36">
        <v>19</v>
      </c>
      <c r="P297" s="49" t="s">
        <v>403</v>
      </c>
    </row>
    <row r="298" spans="1:16" x14ac:dyDescent="0.2">
      <c r="A298" s="37">
        <v>3920110901</v>
      </c>
      <c r="B298" s="37" t="s">
        <v>224</v>
      </c>
      <c r="C298" s="38">
        <v>40792</v>
      </c>
      <c r="D298" s="39">
        <v>9.5</v>
      </c>
      <c r="E298" s="39">
        <f>AVERAGE(D285:D297)</f>
        <v>14</v>
      </c>
      <c r="F298" s="39">
        <f t="shared" si="13"/>
        <v>2.8956</v>
      </c>
      <c r="G298" s="39">
        <f t="shared" si="14"/>
        <v>44.679398331074999</v>
      </c>
      <c r="H298" s="39">
        <f>AVERAGE(G285:G297)</f>
        <v>39.491069120770774</v>
      </c>
      <c r="I298" s="52"/>
      <c r="J298" s="39">
        <f>AVERAGE(I285:I297)</f>
        <v>1.3442857142857143</v>
      </c>
      <c r="L298" s="39">
        <f>AVERAGE(K285:K297)</f>
        <v>29.665036466018023</v>
      </c>
      <c r="M298" s="39">
        <f>AVERAGE(L298,H298)</f>
        <v>34.578052793394399</v>
      </c>
      <c r="N298" s="39">
        <v>19</v>
      </c>
      <c r="O298" s="36">
        <v>17</v>
      </c>
      <c r="P298" s="49" t="s">
        <v>403</v>
      </c>
    </row>
    <row r="299" spans="1:16" x14ac:dyDescent="0.2">
      <c r="A299" s="36">
        <v>3920120601</v>
      </c>
      <c r="B299" s="37" t="s">
        <v>224</v>
      </c>
      <c r="C299" s="38">
        <v>41066</v>
      </c>
      <c r="D299" s="39">
        <v>14.5</v>
      </c>
      <c r="F299" s="39">
        <f t="shared" si="13"/>
        <v>4.4196</v>
      </c>
      <c r="G299" s="39">
        <f t="shared" si="14"/>
        <v>38.586031110758313</v>
      </c>
      <c r="I299" s="39">
        <v>0.75</v>
      </c>
      <c r="K299" s="39">
        <f t="shared" si="15"/>
        <v>27.777838869248029</v>
      </c>
      <c r="N299" s="39">
        <v>18</v>
      </c>
      <c r="O299" s="37">
        <v>21</v>
      </c>
      <c r="P299" s="37" t="s">
        <v>1631</v>
      </c>
    </row>
    <row r="300" spans="1:16" x14ac:dyDescent="0.2">
      <c r="A300" s="36">
        <v>3920120602</v>
      </c>
      <c r="B300" s="37" t="s">
        <v>224</v>
      </c>
      <c r="C300" s="38">
        <v>41073</v>
      </c>
      <c r="D300" s="63">
        <v>14</v>
      </c>
      <c r="F300" s="39">
        <f t="shared" si="13"/>
        <v>4.2671999999999999</v>
      </c>
      <c r="G300" s="39">
        <f t="shared" si="14"/>
        <v>39.091697029238723</v>
      </c>
      <c r="N300" s="39">
        <v>21</v>
      </c>
      <c r="O300" s="36">
        <v>21</v>
      </c>
      <c r="P300" s="36" t="s">
        <v>1968</v>
      </c>
    </row>
    <row r="301" spans="1:16" x14ac:dyDescent="0.2">
      <c r="A301" s="36">
        <v>3920120603</v>
      </c>
      <c r="B301" s="37" t="s">
        <v>224</v>
      </c>
      <c r="C301" s="38">
        <v>41080</v>
      </c>
      <c r="D301" s="63">
        <v>14</v>
      </c>
      <c r="F301" s="39">
        <f t="shared" si="13"/>
        <v>4.2671999999999999</v>
      </c>
      <c r="G301" s="39">
        <f t="shared" si="14"/>
        <v>39.091697029238723</v>
      </c>
      <c r="I301" s="39">
        <v>0.47</v>
      </c>
      <c r="K301" s="39">
        <f t="shared" si="15"/>
        <v>23.1932284482325</v>
      </c>
      <c r="N301" s="39">
        <v>22</v>
      </c>
      <c r="O301" s="37">
        <v>26</v>
      </c>
      <c r="P301" s="36" t="s">
        <v>1969</v>
      </c>
    </row>
    <row r="302" spans="1:16" x14ac:dyDescent="0.2">
      <c r="A302" s="36">
        <v>3920120604</v>
      </c>
      <c r="B302" s="37" t="s">
        <v>224</v>
      </c>
      <c r="C302" s="110">
        <v>41086</v>
      </c>
      <c r="D302" s="63">
        <v>13</v>
      </c>
      <c r="F302" s="39">
        <f t="shared" si="13"/>
        <v>3.9624000000000001</v>
      </c>
      <c r="G302" s="39">
        <f t="shared" si="14"/>
        <v>40.159592907973853</v>
      </c>
      <c r="N302" s="39">
        <v>23</v>
      </c>
      <c r="O302" s="37">
        <v>23</v>
      </c>
      <c r="P302" s="36" t="s">
        <v>1970</v>
      </c>
    </row>
    <row r="303" spans="1:16" x14ac:dyDescent="0.2">
      <c r="A303" s="36">
        <v>3920120701</v>
      </c>
      <c r="B303" s="37" t="s">
        <v>224</v>
      </c>
      <c r="C303" s="38">
        <v>41094</v>
      </c>
      <c r="D303" s="63">
        <v>13</v>
      </c>
      <c r="F303" s="39">
        <f t="shared" si="13"/>
        <v>3.9624000000000001</v>
      </c>
      <c r="G303" s="39">
        <f t="shared" si="14"/>
        <v>40.159592907973853</v>
      </c>
      <c r="I303" s="39">
        <v>0.49</v>
      </c>
      <c r="K303" s="39">
        <f t="shared" si="15"/>
        <v>23.60203759992207</v>
      </c>
      <c r="N303" s="39">
        <v>26</v>
      </c>
      <c r="O303" s="37">
        <v>26</v>
      </c>
      <c r="P303" s="36" t="s">
        <v>403</v>
      </c>
    </row>
    <row r="304" spans="1:16" x14ac:dyDescent="0.2">
      <c r="A304" s="36">
        <v>3920120702</v>
      </c>
      <c r="B304" s="37" t="s">
        <v>224</v>
      </c>
      <c r="C304" s="38">
        <v>41100</v>
      </c>
      <c r="D304" s="63">
        <v>13</v>
      </c>
      <c r="F304" s="39">
        <f t="shared" si="13"/>
        <v>3.9624000000000001</v>
      </c>
      <c r="G304" s="39">
        <f t="shared" si="14"/>
        <v>40.159592907973853</v>
      </c>
      <c r="N304" s="39">
        <v>24</v>
      </c>
      <c r="O304" s="37">
        <v>24</v>
      </c>
      <c r="P304" s="36" t="s">
        <v>403</v>
      </c>
    </row>
    <row r="305" spans="1:16" x14ac:dyDescent="0.2">
      <c r="A305" s="36">
        <v>3920120703</v>
      </c>
      <c r="B305" s="37" t="s">
        <v>224</v>
      </c>
      <c r="C305" s="38">
        <v>41108</v>
      </c>
      <c r="D305" s="63">
        <v>10</v>
      </c>
      <c r="F305" s="39">
        <f t="shared" si="13"/>
        <v>3.048</v>
      </c>
      <c r="G305" s="39">
        <f t="shared" si="14"/>
        <v>43.940261958950401</v>
      </c>
      <c r="I305" s="39">
        <v>1.76</v>
      </c>
      <c r="K305" s="39">
        <f t="shared" si="15"/>
        <v>36.145728466781094</v>
      </c>
      <c r="N305" s="39">
        <v>27</v>
      </c>
      <c r="O305" s="37">
        <v>26</v>
      </c>
      <c r="P305" s="36" t="s">
        <v>403</v>
      </c>
    </row>
    <row r="306" spans="1:16" x14ac:dyDescent="0.2">
      <c r="A306" s="36">
        <v>3920120704</v>
      </c>
      <c r="B306" s="37" t="s">
        <v>224</v>
      </c>
      <c r="C306" s="38">
        <v>41119</v>
      </c>
      <c r="D306" s="63">
        <v>9</v>
      </c>
      <c r="F306" s="39">
        <f t="shared" si="13"/>
        <v>2.7432000000000003</v>
      </c>
      <c r="G306" s="39">
        <f t="shared" si="14"/>
        <v>45.458506989579675</v>
      </c>
      <c r="N306" s="39">
        <v>25</v>
      </c>
      <c r="O306" s="37">
        <v>23</v>
      </c>
      <c r="P306" s="36" t="s">
        <v>1971</v>
      </c>
    </row>
    <row r="307" spans="1:16" x14ac:dyDescent="0.2">
      <c r="A307" s="36">
        <v>3920120801</v>
      </c>
      <c r="B307" s="37" t="s">
        <v>224</v>
      </c>
      <c r="C307" s="38">
        <v>41122</v>
      </c>
      <c r="D307" s="63">
        <v>8.5</v>
      </c>
      <c r="F307" s="39">
        <f t="shared" si="13"/>
        <v>2.5908000000000002</v>
      </c>
      <c r="G307" s="39">
        <f t="shared" si="14"/>
        <v>46.28215973301333</v>
      </c>
      <c r="I307" s="39">
        <v>2.4500000000000002</v>
      </c>
      <c r="K307" s="39">
        <f t="shared" si="15"/>
        <v>39.390623520900597</v>
      </c>
      <c r="N307" s="39">
        <v>25</v>
      </c>
      <c r="O307" s="37">
        <v>24</v>
      </c>
      <c r="P307" s="36" t="s">
        <v>403</v>
      </c>
    </row>
    <row r="308" spans="1:16" x14ac:dyDescent="0.2">
      <c r="A308" s="36">
        <v>3920120802</v>
      </c>
      <c r="B308" s="37" t="s">
        <v>224</v>
      </c>
      <c r="C308" s="38">
        <v>41129</v>
      </c>
      <c r="D308" s="39">
        <v>7.5</v>
      </c>
      <c r="F308" s="39">
        <f t="shared" si="13"/>
        <v>2.286</v>
      </c>
      <c r="G308" s="39">
        <f t="shared" si="14"/>
        <v>48.085760622980558</v>
      </c>
      <c r="N308" s="39">
        <v>24</v>
      </c>
      <c r="O308" s="37">
        <v>21</v>
      </c>
      <c r="P308" s="36" t="s">
        <v>403</v>
      </c>
    </row>
    <row r="309" spans="1:16" x14ac:dyDescent="0.2">
      <c r="A309" s="36">
        <v>3920120803</v>
      </c>
      <c r="B309" s="37" t="s">
        <v>224</v>
      </c>
      <c r="C309" s="38">
        <v>41136</v>
      </c>
      <c r="D309" s="39">
        <v>8</v>
      </c>
      <c r="F309" s="39">
        <f t="shared" si="13"/>
        <v>2.4384000000000001</v>
      </c>
      <c r="G309" s="39">
        <f t="shared" si="14"/>
        <v>47.155760533388161</v>
      </c>
      <c r="I309" s="39">
        <v>2.79</v>
      </c>
      <c r="K309" s="39">
        <f t="shared" si="15"/>
        <v>40.665468055124421</v>
      </c>
      <c r="N309" s="39">
        <v>23</v>
      </c>
      <c r="O309" s="37">
        <v>20</v>
      </c>
      <c r="P309" s="36" t="s">
        <v>403</v>
      </c>
    </row>
    <row r="310" spans="1:16" s="40" customFormat="1" x14ac:dyDescent="0.2">
      <c r="A310" s="336">
        <v>3920120804</v>
      </c>
      <c r="B310" s="40" t="s">
        <v>224</v>
      </c>
      <c r="C310" s="41">
        <v>41152</v>
      </c>
      <c r="D310" s="42">
        <v>8</v>
      </c>
      <c r="E310" s="42">
        <f>AVERAGE(D299:D310)</f>
        <v>11.041666666666666</v>
      </c>
      <c r="F310" s="42">
        <f t="shared" si="13"/>
        <v>2.4384000000000001</v>
      </c>
      <c r="G310" s="42">
        <f t="shared" si="14"/>
        <v>47.155760533388161</v>
      </c>
      <c r="H310" s="42">
        <f>AVERAGE(G299:G310)</f>
        <v>42.943867855371472</v>
      </c>
      <c r="I310" s="42">
        <v>2.56</v>
      </c>
      <c r="J310" s="42">
        <f>AVERAGE(I299:I310)</f>
        <v>1.61</v>
      </c>
      <c r="K310" s="42">
        <f t="shared" si="15"/>
        <v>39.82147120580133</v>
      </c>
      <c r="L310" s="42">
        <f>AVERAGE(K299:K310)</f>
        <v>32.942342309430003</v>
      </c>
      <c r="M310" s="42">
        <f>AVERAGE(L310,H310)</f>
        <v>37.943105082400734</v>
      </c>
      <c r="N310" s="42">
        <v>22</v>
      </c>
      <c r="O310" s="40">
        <v>22</v>
      </c>
      <c r="P310" s="336" t="s">
        <v>1972</v>
      </c>
    </row>
    <row r="311" spans="1:16" x14ac:dyDescent="0.2">
      <c r="A311" s="113">
        <f>IF(MONTH(C311)=MONTH(C310),(A310+1),(39*100000000+(YEAR(C311)*10000)+(MONTH(C311)*100)+1))</f>
        <v>3920130601</v>
      </c>
      <c r="B311" s="48" t="s">
        <v>224</v>
      </c>
      <c r="C311" s="38">
        <v>41429</v>
      </c>
      <c r="D311" s="39">
        <v>20</v>
      </c>
      <c r="F311" s="39">
        <f t="shared" si="13"/>
        <v>6.0960000000000001</v>
      </c>
      <c r="G311" s="39">
        <f t="shared" si="14"/>
        <v>33.952011087081587</v>
      </c>
      <c r="I311" s="39">
        <v>0.45</v>
      </c>
      <c r="K311" s="39">
        <f t="shared" si="15"/>
        <v>22.766639500103661</v>
      </c>
      <c r="N311" s="39">
        <v>16</v>
      </c>
      <c r="O311" s="36">
        <v>15</v>
      </c>
      <c r="P311" s="48" t="s">
        <v>2135</v>
      </c>
    </row>
    <row r="312" spans="1:16" x14ac:dyDescent="0.2">
      <c r="A312" s="113">
        <f t="shared" ref="A312:A322" si="16">IF(MONTH(C312)=MONTH(C311),(A311+1),(39*100000000+(YEAR(C312)*10000)+(MONTH(C312)*100)+1))</f>
        <v>3920130602</v>
      </c>
      <c r="B312" s="48" t="s">
        <v>224</v>
      </c>
      <c r="C312" s="38">
        <v>41439</v>
      </c>
      <c r="D312" s="39">
        <v>19</v>
      </c>
      <c r="F312" s="39">
        <f t="shared" si="13"/>
        <v>5.7911999999999999</v>
      </c>
      <c r="G312" s="39">
        <f t="shared" si="14"/>
        <v>34.691147459206192</v>
      </c>
      <c r="N312" s="39">
        <v>17</v>
      </c>
      <c r="O312" s="36">
        <v>14</v>
      </c>
      <c r="P312" s="48" t="s">
        <v>2136</v>
      </c>
    </row>
    <row r="313" spans="1:16" x14ac:dyDescent="0.2">
      <c r="A313" s="113">
        <f t="shared" si="16"/>
        <v>3920130603</v>
      </c>
      <c r="B313" s="48" t="s">
        <v>224</v>
      </c>
      <c r="C313" s="38">
        <v>41444</v>
      </c>
      <c r="D313" s="39">
        <v>21</v>
      </c>
      <c r="F313" s="39">
        <f t="shared" si="13"/>
        <v>6.4008000000000003</v>
      </c>
      <c r="G313" s="39">
        <f t="shared" si="14"/>
        <v>33.248944821400073</v>
      </c>
      <c r="I313" s="39">
        <v>0.6</v>
      </c>
      <c r="K313" s="39">
        <f t="shared" si="15"/>
        <v>25.588800630855634</v>
      </c>
      <c r="N313" s="39">
        <v>20</v>
      </c>
      <c r="O313" s="36">
        <v>17</v>
      </c>
      <c r="P313" s="48" t="s">
        <v>2137</v>
      </c>
    </row>
    <row r="314" spans="1:16" x14ac:dyDescent="0.2">
      <c r="A314" s="113">
        <f t="shared" si="16"/>
        <v>3920130604</v>
      </c>
      <c r="B314" s="48" t="s">
        <v>224</v>
      </c>
      <c r="C314" s="38">
        <v>41450</v>
      </c>
      <c r="D314" s="39">
        <v>18</v>
      </c>
      <c r="F314" s="39">
        <f t="shared" si="13"/>
        <v>5.4864000000000006</v>
      </c>
      <c r="G314" s="39">
        <f t="shared" si="14"/>
        <v>35.470256117710861</v>
      </c>
      <c r="N314" s="39">
        <v>22</v>
      </c>
      <c r="O314" s="36">
        <v>25</v>
      </c>
      <c r="P314" s="48" t="s">
        <v>2138</v>
      </c>
    </row>
    <row r="315" spans="1:16" x14ac:dyDescent="0.2">
      <c r="A315" s="113">
        <f t="shared" si="16"/>
        <v>3920130701</v>
      </c>
      <c r="B315" s="48" t="s">
        <v>224</v>
      </c>
      <c r="C315" s="38">
        <v>41460</v>
      </c>
      <c r="D315" s="39">
        <v>21</v>
      </c>
      <c r="F315" s="39">
        <f t="shared" si="13"/>
        <v>6.4008000000000003</v>
      </c>
      <c r="G315" s="39">
        <f t="shared" si="14"/>
        <v>33.248944821400073</v>
      </c>
      <c r="I315" s="39">
        <v>0.34</v>
      </c>
      <c r="K315" s="39">
        <f t="shared" si="15"/>
        <v>20.016877221941371</v>
      </c>
      <c r="N315" s="39">
        <v>24</v>
      </c>
      <c r="O315" s="36">
        <v>24</v>
      </c>
      <c r="P315" s="48" t="s">
        <v>2139</v>
      </c>
    </row>
    <row r="316" spans="1:16" x14ac:dyDescent="0.2">
      <c r="A316" s="113">
        <f t="shared" si="16"/>
        <v>3920130702</v>
      </c>
      <c r="B316" s="48" t="s">
        <v>224</v>
      </c>
      <c r="C316" s="38">
        <v>41466</v>
      </c>
      <c r="D316" s="39">
        <v>17</v>
      </c>
      <c r="F316" s="39">
        <f t="shared" si="13"/>
        <v>5.1816000000000004</v>
      </c>
      <c r="G316" s="39">
        <f t="shared" si="14"/>
        <v>36.293908861144516</v>
      </c>
      <c r="N316" s="39">
        <v>23</v>
      </c>
      <c r="O316" s="36">
        <v>21</v>
      </c>
      <c r="P316" s="49" t="s">
        <v>2142</v>
      </c>
    </row>
    <row r="317" spans="1:16" x14ac:dyDescent="0.2">
      <c r="A317" s="113">
        <f t="shared" si="16"/>
        <v>3920130703</v>
      </c>
      <c r="B317" s="48" t="s">
        <v>224</v>
      </c>
      <c r="C317" s="38">
        <v>41471</v>
      </c>
      <c r="D317" s="39">
        <v>15</v>
      </c>
      <c r="F317" s="39">
        <f t="shared" si="13"/>
        <v>4.5720000000000001</v>
      </c>
      <c r="G317" s="39">
        <f t="shared" si="14"/>
        <v>38.097509751111744</v>
      </c>
      <c r="I317" s="39">
        <v>1.44</v>
      </c>
      <c r="K317" s="39">
        <f t="shared" si="15"/>
        <v>34.177148944297393</v>
      </c>
      <c r="N317" s="39">
        <v>26</v>
      </c>
      <c r="O317" s="36">
        <v>28</v>
      </c>
      <c r="P317" s="48" t="s">
        <v>403</v>
      </c>
    </row>
    <row r="318" spans="1:16" x14ac:dyDescent="0.2">
      <c r="A318" s="113">
        <f t="shared" si="16"/>
        <v>3920130704</v>
      </c>
      <c r="B318" s="48" t="s">
        <v>224</v>
      </c>
      <c r="C318" s="38">
        <v>41480</v>
      </c>
      <c r="D318" s="39">
        <v>12</v>
      </c>
      <c r="F318" s="39">
        <f t="shared" si="13"/>
        <v>3.6576000000000004</v>
      </c>
      <c r="G318" s="39">
        <f t="shared" si="14"/>
        <v>41.313008325549511</v>
      </c>
      <c r="N318" s="39">
        <v>24</v>
      </c>
      <c r="O318" s="36">
        <v>23</v>
      </c>
      <c r="P318" s="48" t="s">
        <v>425</v>
      </c>
    </row>
    <row r="319" spans="1:16" x14ac:dyDescent="0.2">
      <c r="A319" s="113">
        <f t="shared" si="16"/>
        <v>3920130801</v>
      </c>
      <c r="B319" s="48" t="s">
        <v>224</v>
      </c>
      <c r="C319" s="38">
        <v>41487</v>
      </c>
      <c r="D319" s="39">
        <v>9.5</v>
      </c>
      <c r="F319" s="39">
        <f t="shared" si="13"/>
        <v>2.8956</v>
      </c>
      <c r="G319" s="39">
        <f t="shared" si="14"/>
        <v>44.679398331074999</v>
      </c>
      <c r="I319" s="39">
        <v>1.86</v>
      </c>
      <c r="K319" s="39">
        <f t="shared" si="15"/>
        <v>36.687855344583333</v>
      </c>
      <c r="N319" s="39">
        <v>21</v>
      </c>
      <c r="O319" s="36">
        <v>20</v>
      </c>
      <c r="P319" s="48" t="s">
        <v>1970</v>
      </c>
    </row>
    <row r="320" spans="1:16" x14ac:dyDescent="0.2">
      <c r="A320" s="113">
        <f t="shared" si="16"/>
        <v>3920130802</v>
      </c>
      <c r="B320" s="48" t="s">
        <v>224</v>
      </c>
      <c r="C320" s="38">
        <v>41494</v>
      </c>
      <c r="D320" s="39">
        <v>9</v>
      </c>
      <c r="F320" s="39">
        <f t="shared" si="13"/>
        <v>2.7432000000000003</v>
      </c>
      <c r="G320" s="39">
        <f t="shared" si="14"/>
        <v>45.458506989579675</v>
      </c>
      <c r="N320" s="39">
        <v>21</v>
      </c>
      <c r="O320" s="36">
        <v>20</v>
      </c>
      <c r="P320" s="48" t="s">
        <v>2140</v>
      </c>
    </row>
    <row r="321" spans="1:16" x14ac:dyDescent="0.2">
      <c r="A321" s="113">
        <f t="shared" si="16"/>
        <v>3920130803</v>
      </c>
      <c r="B321" s="48" t="s">
        <v>224</v>
      </c>
      <c r="C321" s="38">
        <v>41498</v>
      </c>
      <c r="D321" s="39">
        <v>13</v>
      </c>
      <c r="F321" s="39">
        <f t="shared" si="13"/>
        <v>3.9624000000000001</v>
      </c>
      <c r="G321" s="39">
        <f t="shared" si="14"/>
        <v>40.159592907973853</v>
      </c>
      <c r="I321" s="39">
        <v>2.39</v>
      </c>
      <c r="K321" s="39">
        <f t="shared" si="15"/>
        <v>39.147387919904943</v>
      </c>
      <c r="N321" s="39">
        <v>21</v>
      </c>
      <c r="O321" s="36">
        <v>20</v>
      </c>
      <c r="P321" s="48" t="s">
        <v>2141</v>
      </c>
    </row>
    <row r="322" spans="1:16" x14ac:dyDescent="0.2">
      <c r="A322" s="113">
        <f t="shared" si="16"/>
        <v>3920130804</v>
      </c>
      <c r="B322" s="48" t="s">
        <v>224</v>
      </c>
      <c r="C322" s="38">
        <v>41508</v>
      </c>
      <c r="D322" s="39">
        <v>10</v>
      </c>
      <c r="E322" s="39">
        <f>AVERAGE(D311:D322)</f>
        <v>15.375</v>
      </c>
      <c r="F322" s="39">
        <f t="shared" si="13"/>
        <v>3.048</v>
      </c>
      <c r="G322" s="39">
        <f t="shared" si="14"/>
        <v>43.940261958950401</v>
      </c>
      <c r="H322" s="39">
        <f>AVERAGE(G311:G322)</f>
        <v>38.379457619348621</v>
      </c>
      <c r="J322" s="39">
        <f>AVERAGE(I311:I321)</f>
        <v>1.18</v>
      </c>
      <c r="L322" s="39">
        <f>AVERAGE(K311:K322)</f>
        <v>29.730784926947724</v>
      </c>
      <c r="M322" s="39">
        <f>AVERAGE(L322,H322)</f>
        <v>34.055121273148174</v>
      </c>
      <c r="N322" s="39">
        <v>22</v>
      </c>
      <c r="O322" s="36">
        <v>21</v>
      </c>
      <c r="P322" s="48" t="s">
        <v>403</v>
      </c>
    </row>
    <row r="323" spans="1:16" x14ac:dyDescent="0.2">
      <c r="A323" s="37">
        <v>3920140601</v>
      </c>
      <c r="B323" s="48" t="s">
        <v>224</v>
      </c>
      <c r="C323" s="38">
        <v>41794</v>
      </c>
      <c r="D323" s="39">
        <v>20</v>
      </c>
      <c r="F323" s="39">
        <f t="shared" si="13"/>
        <v>6.0960000000000001</v>
      </c>
      <c r="G323" s="39">
        <f t="shared" si="14"/>
        <v>33.952011087081587</v>
      </c>
      <c r="N323" s="39">
        <v>19</v>
      </c>
      <c r="O323" s="36">
        <v>18</v>
      </c>
      <c r="P323" s="48" t="s">
        <v>1970</v>
      </c>
    </row>
    <row r="324" spans="1:16" x14ac:dyDescent="0.2">
      <c r="A324" s="37">
        <v>3920140602</v>
      </c>
      <c r="B324" s="48" t="s">
        <v>224</v>
      </c>
      <c r="C324" s="38">
        <v>41799</v>
      </c>
      <c r="D324" s="39">
        <v>22</v>
      </c>
      <c r="F324" s="39">
        <f t="shared" si="13"/>
        <v>6.7056000000000004</v>
      </c>
      <c r="G324" s="39">
        <f t="shared" si="14"/>
        <v>32.57859139610126</v>
      </c>
      <c r="N324" s="39">
        <v>18</v>
      </c>
      <c r="O324" s="36">
        <v>18</v>
      </c>
      <c r="P324" s="48" t="s">
        <v>525</v>
      </c>
    </row>
    <row r="325" spans="1:16" x14ac:dyDescent="0.2">
      <c r="A325" s="37">
        <v>3920140603</v>
      </c>
      <c r="B325" s="48" t="s">
        <v>224</v>
      </c>
      <c r="C325" s="38">
        <v>41806</v>
      </c>
      <c r="D325" s="39">
        <v>16</v>
      </c>
      <c r="F325" s="39">
        <f t="shared" si="13"/>
        <v>4.8768000000000002</v>
      </c>
      <c r="G325" s="39">
        <f t="shared" si="14"/>
        <v>37.167509661519347</v>
      </c>
      <c r="N325" s="39">
        <v>20</v>
      </c>
      <c r="O325" s="36">
        <v>24</v>
      </c>
      <c r="P325" s="48" t="s">
        <v>2502</v>
      </c>
    </row>
    <row r="326" spans="1:16" x14ac:dyDescent="0.2">
      <c r="A326" s="36">
        <v>3920140604</v>
      </c>
      <c r="B326" s="48" t="s">
        <v>224</v>
      </c>
      <c r="C326" s="38">
        <v>41818</v>
      </c>
      <c r="D326" s="39">
        <v>17</v>
      </c>
      <c r="F326" s="39">
        <f t="shared" si="13"/>
        <v>5.1816000000000004</v>
      </c>
      <c r="G326" s="39">
        <f t="shared" si="14"/>
        <v>36.293908861144516</v>
      </c>
      <c r="N326" s="39">
        <v>22</v>
      </c>
      <c r="O326" s="36">
        <v>23</v>
      </c>
      <c r="P326" s="48" t="s">
        <v>1970</v>
      </c>
    </row>
    <row r="327" spans="1:16" x14ac:dyDescent="0.2">
      <c r="A327" s="36">
        <v>3920140701</v>
      </c>
      <c r="B327" s="48" t="s">
        <v>224</v>
      </c>
      <c r="C327" s="38">
        <v>41823</v>
      </c>
      <c r="D327" s="39">
        <v>17</v>
      </c>
      <c r="F327" s="39">
        <f t="shared" si="13"/>
        <v>5.1816000000000004</v>
      </c>
      <c r="G327" s="39">
        <f t="shared" si="14"/>
        <v>36.293908861144516</v>
      </c>
      <c r="N327" s="39">
        <v>21</v>
      </c>
      <c r="O327" s="36">
        <v>22</v>
      </c>
      <c r="P327" s="48" t="s">
        <v>1970</v>
      </c>
    </row>
    <row r="328" spans="1:16" x14ac:dyDescent="0.2">
      <c r="A328" s="36">
        <v>3920140702</v>
      </c>
      <c r="B328" s="48" t="s">
        <v>224</v>
      </c>
      <c r="C328" s="38">
        <v>41831</v>
      </c>
      <c r="D328" s="39">
        <v>20</v>
      </c>
      <c r="F328" s="39">
        <f t="shared" si="13"/>
        <v>6.0960000000000001</v>
      </c>
      <c r="G328" s="39">
        <f t="shared" si="14"/>
        <v>33.952011087081587</v>
      </c>
      <c r="N328" s="39">
        <v>20</v>
      </c>
      <c r="O328" s="36">
        <v>23</v>
      </c>
      <c r="P328" s="48" t="s">
        <v>1970</v>
      </c>
    </row>
    <row r="329" spans="1:16" x14ac:dyDescent="0.2">
      <c r="A329" s="36">
        <v>3920140703</v>
      </c>
      <c r="B329" s="48" t="s">
        <v>224</v>
      </c>
      <c r="C329" s="38">
        <v>41834</v>
      </c>
      <c r="D329" s="39">
        <v>18</v>
      </c>
      <c r="F329" s="39">
        <f t="shared" si="13"/>
        <v>5.4864000000000006</v>
      </c>
      <c r="G329" s="39">
        <f t="shared" si="14"/>
        <v>35.470256117710861</v>
      </c>
      <c r="N329" s="39">
        <v>21</v>
      </c>
      <c r="O329" s="36">
        <v>22</v>
      </c>
      <c r="P329" s="48" t="s">
        <v>2139</v>
      </c>
    </row>
    <row r="330" spans="1:16" x14ac:dyDescent="0.2">
      <c r="A330" s="36">
        <v>3920140704</v>
      </c>
      <c r="B330" s="48" t="s">
        <v>224</v>
      </c>
      <c r="C330" s="38">
        <v>41841</v>
      </c>
      <c r="D330" s="39">
        <v>16</v>
      </c>
      <c r="F330" s="39">
        <f t="shared" si="13"/>
        <v>4.8768000000000002</v>
      </c>
      <c r="G330" s="39">
        <f t="shared" si="14"/>
        <v>37.167509661519347</v>
      </c>
      <c r="N330" s="39">
        <v>22</v>
      </c>
      <c r="O330" s="36">
        <v>23</v>
      </c>
      <c r="P330" s="48" t="s">
        <v>2139</v>
      </c>
    </row>
    <row r="331" spans="1:16" x14ac:dyDescent="0.2">
      <c r="A331" s="36">
        <v>3920140705</v>
      </c>
      <c r="B331" s="48" t="s">
        <v>224</v>
      </c>
      <c r="C331" s="38">
        <v>41850</v>
      </c>
      <c r="D331" s="39">
        <v>16</v>
      </c>
      <c r="F331" s="39">
        <f t="shared" si="13"/>
        <v>4.8768000000000002</v>
      </c>
      <c r="G331" s="39">
        <f t="shared" si="14"/>
        <v>37.167509661519347</v>
      </c>
      <c r="N331" s="39">
        <v>20</v>
      </c>
      <c r="O331" s="36">
        <v>19</v>
      </c>
      <c r="P331" s="48" t="s">
        <v>2503</v>
      </c>
    </row>
    <row r="332" spans="1:16" x14ac:dyDescent="0.2">
      <c r="A332" s="36">
        <v>3920140801</v>
      </c>
      <c r="B332" s="48" t="s">
        <v>224</v>
      </c>
      <c r="C332" s="38">
        <v>41855</v>
      </c>
      <c r="D332" s="39">
        <v>15</v>
      </c>
      <c r="F332" s="39">
        <f t="shared" si="13"/>
        <v>4.5720000000000001</v>
      </c>
      <c r="G332" s="39">
        <f t="shared" si="14"/>
        <v>38.097509751111744</v>
      </c>
      <c r="N332" s="39">
        <v>23</v>
      </c>
      <c r="O332" s="36">
        <v>22</v>
      </c>
      <c r="P332" s="48" t="s">
        <v>2503</v>
      </c>
    </row>
    <row r="333" spans="1:16" x14ac:dyDescent="0.2">
      <c r="A333" s="36">
        <v>3920140802</v>
      </c>
      <c r="B333" s="48" t="s">
        <v>224</v>
      </c>
      <c r="C333" s="38">
        <v>41866</v>
      </c>
      <c r="D333" s="39">
        <v>11</v>
      </c>
      <c r="F333" s="39">
        <f t="shared" si="13"/>
        <v>3.3528000000000002</v>
      </c>
      <c r="G333" s="39">
        <f t="shared" si="14"/>
        <v>42.566842267970074</v>
      </c>
      <c r="N333" s="39">
        <v>19</v>
      </c>
      <c r="O333" s="36">
        <v>20</v>
      </c>
      <c r="P333" s="48" t="s">
        <v>2504</v>
      </c>
    </row>
    <row r="334" spans="1:16" x14ac:dyDescent="0.2">
      <c r="A334" s="36">
        <v>3920140803</v>
      </c>
      <c r="B334" s="48" t="s">
        <v>224</v>
      </c>
      <c r="C334" s="38">
        <v>41872</v>
      </c>
      <c r="D334" s="39">
        <v>13</v>
      </c>
      <c r="F334" s="39">
        <f t="shared" si="13"/>
        <v>3.9624000000000001</v>
      </c>
      <c r="G334" s="39">
        <f t="shared" si="14"/>
        <v>40.159592907973853</v>
      </c>
      <c r="N334" s="39">
        <v>22</v>
      </c>
      <c r="O334" s="36">
        <v>23</v>
      </c>
      <c r="P334" s="48" t="s">
        <v>2504</v>
      </c>
    </row>
    <row r="335" spans="1:16" x14ac:dyDescent="0.2">
      <c r="A335" s="36">
        <v>3920140804</v>
      </c>
      <c r="B335" s="48" t="s">
        <v>224</v>
      </c>
      <c r="C335" s="38">
        <v>41877</v>
      </c>
      <c r="D335" s="39">
        <v>11</v>
      </c>
      <c r="E335" s="39">
        <f>AVERAGE(D323:D335)</f>
        <v>16.307692307692307</v>
      </c>
      <c r="F335" s="39">
        <f t="shared" si="13"/>
        <v>3.3528000000000002</v>
      </c>
      <c r="G335" s="39">
        <f t="shared" si="14"/>
        <v>42.566842267970074</v>
      </c>
      <c r="H335" s="39">
        <f>AVERAGE(G323:G335)</f>
        <v>37.187231045372926</v>
      </c>
      <c r="N335" s="39">
        <v>23</v>
      </c>
      <c r="O335" s="36">
        <v>22</v>
      </c>
      <c r="P335" s="48" t="s">
        <v>2505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"/>
  <sheetViews>
    <sheetView workbookViewId="0">
      <pane xSplit="3" ySplit="1" topLeftCell="D53" activePane="bottomRight" state="frozen"/>
      <selection pane="topRight" activeCell="D1" sqref="D1"/>
      <selection pane="bottomLeft" activeCell="A2" sqref="A2"/>
      <selection pane="bottomRight" activeCell="E47" sqref="E47"/>
    </sheetView>
  </sheetViews>
  <sheetFormatPr defaultRowHeight="12.75" x14ac:dyDescent="0.2"/>
  <cols>
    <col min="1" max="1" width="11" bestFit="1" customWidth="1"/>
    <col min="2" max="2" width="11" customWidth="1"/>
    <col min="4" max="9" width="9.140625" style="3"/>
    <col min="10" max="10" width="15" style="3" bestFit="1" customWidth="1"/>
    <col min="11" max="11" width="12.140625" bestFit="1" customWidth="1"/>
    <col min="12" max="12" width="30.28515625" customWidth="1"/>
  </cols>
  <sheetData>
    <row r="1" spans="1:12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2042</v>
      </c>
      <c r="F1" s="25" t="s">
        <v>334</v>
      </c>
      <c r="G1" s="25" t="s">
        <v>278</v>
      </c>
      <c r="H1" s="25" t="s">
        <v>279</v>
      </c>
      <c r="I1" s="14" t="s">
        <v>177</v>
      </c>
      <c r="J1" s="14" t="s">
        <v>267</v>
      </c>
      <c r="K1" s="14" t="s">
        <v>281</v>
      </c>
      <c r="L1" s="14" t="s">
        <v>264</v>
      </c>
    </row>
    <row r="2" spans="1:12" x14ac:dyDescent="0.2">
      <c r="A2">
        <v>4219930601</v>
      </c>
      <c r="B2" t="s">
        <v>185</v>
      </c>
      <c r="C2" s="2">
        <v>34121</v>
      </c>
      <c r="D2">
        <v>10.5</v>
      </c>
      <c r="E2"/>
      <c r="F2">
        <f t="shared" ref="F2:F46" si="0">D2*0.3048</f>
        <v>3.2004000000000001</v>
      </c>
      <c r="G2">
        <f t="shared" ref="G2:G46" si="1" xml:space="preserve"> 60-(14.41*(LN(F2)))</f>
        <v>43.237195693268887</v>
      </c>
      <c r="H2"/>
    </row>
    <row r="3" spans="1:12" x14ac:dyDescent="0.2">
      <c r="A3">
        <v>4219930602</v>
      </c>
      <c r="B3" t="s">
        <v>185</v>
      </c>
      <c r="C3" s="2">
        <v>34128</v>
      </c>
      <c r="D3">
        <v>8</v>
      </c>
      <c r="E3"/>
      <c r="F3">
        <f t="shared" si="0"/>
        <v>2.4384000000000001</v>
      </c>
      <c r="G3">
        <f t="shared" si="1"/>
        <v>47.155760533388161</v>
      </c>
      <c r="H3"/>
    </row>
    <row r="4" spans="1:12" x14ac:dyDescent="0.2">
      <c r="A4">
        <v>4219930603</v>
      </c>
      <c r="B4" t="s">
        <v>185</v>
      </c>
      <c r="C4" s="2">
        <v>34136</v>
      </c>
      <c r="D4">
        <v>8</v>
      </c>
      <c r="E4"/>
      <c r="F4">
        <f t="shared" si="0"/>
        <v>2.4384000000000001</v>
      </c>
      <c r="G4">
        <f t="shared" si="1"/>
        <v>47.155760533388161</v>
      </c>
      <c r="H4"/>
    </row>
    <row r="5" spans="1:12" x14ac:dyDescent="0.2">
      <c r="A5">
        <v>4219930604</v>
      </c>
      <c r="B5" t="s">
        <v>185</v>
      </c>
      <c r="C5" s="2">
        <v>34144</v>
      </c>
      <c r="D5">
        <v>10</v>
      </c>
      <c r="E5"/>
      <c r="F5">
        <f t="shared" si="0"/>
        <v>3.048</v>
      </c>
      <c r="G5">
        <f t="shared" si="1"/>
        <v>43.940261958950401</v>
      </c>
      <c r="H5"/>
    </row>
    <row r="6" spans="1:12" x14ac:dyDescent="0.2">
      <c r="A6">
        <v>4219930605</v>
      </c>
      <c r="B6" t="s">
        <v>185</v>
      </c>
      <c r="C6" s="2">
        <v>34150</v>
      </c>
      <c r="D6">
        <v>9</v>
      </c>
      <c r="E6"/>
      <c r="F6">
        <f t="shared" si="0"/>
        <v>2.7432000000000003</v>
      </c>
      <c r="G6">
        <f t="shared" si="1"/>
        <v>45.458506989579675</v>
      </c>
      <c r="H6"/>
    </row>
    <row r="7" spans="1:12" x14ac:dyDescent="0.2">
      <c r="A7">
        <v>4219930701</v>
      </c>
      <c r="B7" t="s">
        <v>185</v>
      </c>
      <c r="C7" s="2">
        <v>34162</v>
      </c>
      <c r="D7">
        <v>8</v>
      </c>
      <c r="E7"/>
      <c r="F7">
        <f t="shared" si="0"/>
        <v>2.4384000000000001</v>
      </c>
      <c r="G7">
        <f t="shared" si="1"/>
        <v>47.155760533388161</v>
      </c>
      <c r="H7"/>
    </row>
    <row r="8" spans="1:12" x14ac:dyDescent="0.2">
      <c r="A8">
        <v>4219930702</v>
      </c>
      <c r="B8" t="s">
        <v>185</v>
      </c>
      <c r="C8" s="2">
        <v>34171</v>
      </c>
      <c r="D8">
        <v>8.5</v>
      </c>
      <c r="E8"/>
      <c r="F8">
        <f t="shared" si="0"/>
        <v>2.5908000000000002</v>
      </c>
      <c r="G8">
        <f t="shared" si="1"/>
        <v>46.28215973301333</v>
      </c>
      <c r="H8"/>
    </row>
    <row r="9" spans="1:12" x14ac:dyDescent="0.2">
      <c r="A9">
        <v>4219930703</v>
      </c>
      <c r="B9" t="s">
        <v>185</v>
      </c>
      <c r="C9" s="2">
        <v>34180</v>
      </c>
      <c r="D9">
        <v>8.5</v>
      </c>
      <c r="E9"/>
      <c r="F9">
        <f t="shared" si="0"/>
        <v>2.5908000000000002</v>
      </c>
      <c r="G9">
        <f t="shared" si="1"/>
        <v>46.28215973301333</v>
      </c>
      <c r="H9"/>
    </row>
    <row r="10" spans="1:12" x14ac:dyDescent="0.2">
      <c r="A10">
        <v>4219930801</v>
      </c>
      <c r="B10" t="s">
        <v>185</v>
      </c>
      <c r="C10" s="2">
        <v>34184</v>
      </c>
      <c r="D10">
        <v>7.5</v>
      </c>
      <c r="E10"/>
      <c r="F10">
        <f t="shared" si="0"/>
        <v>2.286</v>
      </c>
      <c r="G10">
        <f t="shared" si="1"/>
        <v>48.085760622980558</v>
      </c>
      <c r="H10"/>
    </row>
    <row r="11" spans="1:12" x14ac:dyDescent="0.2">
      <c r="A11">
        <v>4219930802</v>
      </c>
      <c r="B11" t="s">
        <v>185</v>
      </c>
      <c r="C11" s="2">
        <v>34188</v>
      </c>
      <c r="D11">
        <v>7.5</v>
      </c>
      <c r="E11"/>
      <c r="F11">
        <f t="shared" si="0"/>
        <v>2.286</v>
      </c>
      <c r="G11">
        <f t="shared" si="1"/>
        <v>48.085760622980558</v>
      </c>
      <c r="H11"/>
    </row>
    <row r="12" spans="1:12" x14ac:dyDescent="0.2">
      <c r="A12">
        <v>4219930803</v>
      </c>
      <c r="B12" t="s">
        <v>185</v>
      </c>
      <c r="C12" s="2">
        <v>34193</v>
      </c>
      <c r="D12">
        <v>7.5</v>
      </c>
      <c r="E12"/>
      <c r="F12">
        <f t="shared" si="0"/>
        <v>2.286</v>
      </c>
      <c r="G12">
        <f t="shared" si="1"/>
        <v>48.085760622980558</v>
      </c>
      <c r="H12"/>
    </row>
    <row r="13" spans="1:12" x14ac:dyDescent="0.2">
      <c r="A13">
        <v>4219930804</v>
      </c>
      <c r="B13" t="s">
        <v>185</v>
      </c>
      <c r="C13" s="2">
        <v>34202</v>
      </c>
      <c r="D13">
        <v>10</v>
      </c>
      <c r="E13"/>
      <c r="F13">
        <f t="shared" si="0"/>
        <v>3.048</v>
      </c>
      <c r="G13">
        <f t="shared" si="1"/>
        <v>43.940261958950401</v>
      </c>
      <c r="H13"/>
    </row>
    <row r="14" spans="1:12" x14ac:dyDescent="0.2">
      <c r="A14">
        <v>4219930805</v>
      </c>
      <c r="B14" t="s">
        <v>185</v>
      </c>
      <c r="C14" s="2">
        <v>34206</v>
      </c>
      <c r="D14">
        <v>10</v>
      </c>
      <c r="E14"/>
      <c r="F14">
        <f t="shared" si="0"/>
        <v>3.048</v>
      </c>
      <c r="G14">
        <f t="shared" si="1"/>
        <v>43.940261958950401</v>
      </c>
      <c r="H14"/>
    </row>
    <row r="15" spans="1:12" x14ac:dyDescent="0.2">
      <c r="A15">
        <v>4219930901</v>
      </c>
      <c r="B15" t="s">
        <v>185</v>
      </c>
      <c r="C15" s="2">
        <v>34213</v>
      </c>
      <c r="D15">
        <v>9</v>
      </c>
      <c r="E15"/>
      <c r="F15">
        <f t="shared" si="0"/>
        <v>2.7432000000000003</v>
      </c>
      <c r="G15">
        <f t="shared" si="1"/>
        <v>45.458506989579675</v>
      </c>
      <c r="H15"/>
    </row>
    <row r="16" spans="1:12" x14ac:dyDescent="0.2">
      <c r="A16">
        <v>4219930902</v>
      </c>
      <c r="B16" t="s">
        <v>185</v>
      </c>
      <c r="C16" s="2">
        <v>34219</v>
      </c>
      <c r="D16">
        <v>9</v>
      </c>
      <c r="E16"/>
      <c r="F16">
        <f t="shared" si="0"/>
        <v>2.7432000000000003</v>
      </c>
      <c r="G16">
        <f t="shared" si="1"/>
        <v>45.458506989579675</v>
      </c>
      <c r="H16"/>
    </row>
    <row r="17" spans="1:8" x14ac:dyDescent="0.2">
      <c r="A17">
        <v>4219930903</v>
      </c>
      <c r="B17" t="s">
        <v>185</v>
      </c>
      <c r="C17" s="2">
        <v>34228</v>
      </c>
      <c r="D17">
        <v>10</v>
      </c>
      <c r="E17"/>
      <c r="F17">
        <f t="shared" si="0"/>
        <v>3.048</v>
      </c>
      <c r="G17">
        <f t="shared" si="1"/>
        <v>43.940261958950401</v>
      </c>
      <c r="H17"/>
    </row>
    <row r="18" spans="1:8" x14ac:dyDescent="0.2">
      <c r="A18">
        <v>4219930904</v>
      </c>
      <c r="B18" t="s">
        <v>185</v>
      </c>
      <c r="C18" s="2">
        <v>34233</v>
      </c>
      <c r="D18">
        <v>9</v>
      </c>
      <c r="E18">
        <f>AVERAGE(D2:D14)</f>
        <v>8.6923076923076916</v>
      </c>
      <c r="F18">
        <f t="shared" si="0"/>
        <v>2.7432000000000003</v>
      </c>
      <c r="G18">
        <f t="shared" si="1"/>
        <v>45.458506989579675</v>
      </c>
      <c r="H18">
        <f>AVERAGE(G2:G14)</f>
        <v>46.061951653448659</v>
      </c>
    </row>
    <row r="19" spans="1:8" x14ac:dyDescent="0.2">
      <c r="A19">
        <v>4219950601</v>
      </c>
      <c r="B19" t="s">
        <v>185</v>
      </c>
      <c r="C19" s="2">
        <v>34865</v>
      </c>
      <c r="D19">
        <v>9.25</v>
      </c>
      <c r="E19"/>
      <c r="F19">
        <f t="shared" si="0"/>
        <v>2.8194000000000004</v>
      </c>
      <c r="G19">
        <f t="shared" si="1"/>
        <v>45.063687771528947</v>
      </c>
      <c r="H19"/>
    </row>
    <row r="20" spans="1:8" x14ac:dyDescent="0.2">
      <c r="A20">
        <v>4219950602</v>
      </c>
      <c r="B20" t="s">
        <v>185</v>
      </c>
      <c r="C20" s="2">
        <v>34875</v>
      </c>
      <c r="D20">
        <v>10.5</v>
      </c>
      <c r="E20"/>
      <c r="F20">
        <f t="shared" si="0"/>
        <v>3.2004000000000001</v>
      </c>
      <c r="G20">
        <f t="shared" si="1"/>
        <v>43.237195693268887</v>
      </c>
      <c r="H20"/>
    </row>
    <row r="21" spans="1:8" x14ac:dyDescent="0.2">
      <c r="A21">
        <v>4219950701</v>
      </c>
      <c r="B21" t="s">
        <v>185</v>
      </c>
      <c r="C21" s="2">
        <v>34884</v>
      </c>
      <c r="D21">
        <v>9.5</v>
      </c>
      <c r="E21"/>
      <c r="F21">
        <f t="shared" si="0"/>
        <v>2.8956</v>
      </c>
      <c r="G21">
        <f t="shared" si="1"/>
        <v>44.679398331074999</v>
      </c>
      <c r="H21"/>
    </row>
    <row r="22" spans="1:8" x14ac:dyDescent="0.2">
      <c r="A22">
        <v>4219950702</v>
      </c>
      <c r="B22" t="s">
        <v>185</v>
      </c>
      <c r="C22" s="2">
        <v>34893</v>
      </c>
      <c r="D22">
        <v>11</v>
      </c>
      <c r="E22"/>
      <c r="F22">
        <f t="shared" si="0"/>
        <v>3.3528000000000002</v>
      </c>
      <c r="G22">
        <f t="shared" si="1"/>
        <v>42.566842267970074</v>
      </c>
      <c r="H22"/>
    </row>
    <row r="23" spans="1:8" x14ac:dyDescent="0.2">
      <c r="A23">
        <v>4219950703</v>
      </c>
      <c r="B23" t="s">
        <v>185</v>
      </c>
      <c r="C23" s="2">
        <v>34902</v>
      </c>
      <c r="D23">
        <v>11</v>
      </c>
      <c r="E23"/>
      <c r="F23">
        <f t="shared" si="0"/>
        <v>3.3528000000000002</v>
      </c>
      <c r="G23">
        <f t="shared" si="1"/>
        <v>42.566842267970074</v>
      </c>
      <c r="H23"/>
    </row>
    <row r="24" spans="1:8" x14ac:dyDescent="0.2">
      <c r="A24">
        <v>4219950704</v>
      </c>
      <c r="B24" t="s">
        <v>185</v>
      </c>
      <c r="C24" s="2">
        <v>34907</v>
      </c>
      <c r="D24">
        <v>9.5</v>
      </c>
      <c r="E24"/>
      <c r="F24">
        <f t="shared" si="0"/>
        <v>2.8956</v>
      </c>
      <c r="G24">
        <f t="shared" si="1"/>
        <v>44.679398331074999</v>
      </c>
      <c r="H24"/>
    </row>
    <row r="25" spans="1:8" x14ac:dyDescent="0.2">
      <c r="A25">
        <v>4219950801</v>
      </c>
      <c r="B25" t="s">
        <v>185</v>
      </c>
      <c r="C25" s="2">
        <v>34921</v>
      </c>
      <c r="D25">
        <v>9.5</v>
      </c>
      <c r="E25"/>
      <c r="F25">
        <f t="shared" si="0"/>
        <v>2.8956</v>
      </c>
      <c r="G25">
        <f t="shared" si="1"/>
        <v>44.679398331074999</v>
      </c>
      <c r="H25"/>
    </row>
    <row r="26" spans="1:8" x14ac:dyDescent="0.2">
      <c r="A26">
        <v>4219950802</v>
      </c>
      <c r="B26" t="s">
        <v>185</v>
      </c>
      <c r="C26" s="2">
        <v>34930</v>
      </c>
      <c r="D26">
        <v>10.5</v>
      </c>
      <c r="E26"/>
      <c r="F26">
        <f t="shared" si="0"/>
        <v>3.2004000000000001</v>
      </c>
      <c r="G26">
        <f t="shared" si="1"/>
        <v>43.237195693268887</v>
      </c>
      <c r="H26"/>
    </row>
    <row r="27" spans="1:8" x14ac:dyDescent="0.2">
      <c r="A27">
        <v>4219950803</v>
      </c>
      <c r="B27" t="s">
        <v>185</v>
      </c>
      <c r="C27" s="2">
        <v>34937</v>
      </c>
      <c r="D27">
        <v>10.5</v>
      </c>
      <c r="E27"/>
      <c r="F27">
        <f t="shared" si="0"/>
        <v>3.2004000000000001</v>
      </c>
      <c r="G27">
        <f t="shared" si="1"/>
        <v>43.237195693268887</v>
      </c>
      <c r="H27"/>
    </row>
    <row r="28" spans="1:8" x14ac:dyDescent="0.2">
      <c r="A28">
        <v>4219950901</v>
      </c>
      <c r="B28" t="s">
        <v>185</v>
      </c>
      <c r="C28" s="2">
        <v>34948</v>
      </c>
      <c r="D28">
        <v>10</v>
      </c>
      <c r="E28">
        <f>AVERAGE(D19:D27)</f>
        <v>10.138888888888889</v>
      </c>
      <c r="F28">
        <f t="shared" si="0"/>
        <v>3.048</v>
      </c>
      <c r="G28">
        <f t="shared" si="1"/>
        <v>43.940261958950401</v>
      </c>
      <c r="H28">
        <f>AVERAGE(G19:G27)</f>
        <v>43.771906042277855</v>
      </c>
    </row>
    <row r="29" spans="1:8" ht="12" customHeight="1" x14ac:dyDescent="0.2">
      <c r="A29">
        <v>4219960601</v>
      </c>
      <c r="B29" t="s">
        <v>185</v>
      </c>
      <c r="C29" s="2">
        <v>35228</v>
      </c>
      <c r="D29" s="3">
        <v>11.5</v>
      </c>
      <c r="F29">
        <f t="shared" si="0"/>
        <v>3.5052000000000003</v>
      </c>
      <c r="G29">
        <f t="shared" si="1"/>
        <v>41.926292369324358</v>
      </c>
    </row>
    <row r="30" spans="1:8" x14ac:dyDescent="0.2">
      <c r="A30">
        <v>4219960602</v>
      </c>
      <c r="B30" t="s">
        <v>185</v>
      </c>
      <c r="C30" s="2">
        <v>35238</v>
      </c>
      <c r="D30" s="3">
        <v>10</v>
      </c>
      <c r="F30">
        <f t="shared" si="0"/>
        <v>3.048</v>
      </c>
      <c r="G30">
        <f t="shared" si="1"/>
        <v>43.940261958950401</v>
      </c>
    </row>
    <row r="31" spans="1:8" x14ac:dyDescent="0.2">
      <c r="A31">
        <v>4219960701</v>
      </c>
      <c r="B31" t="s">
        <v>185</v>
      </c>
      <c r="C31" s="2">
        <v>35252</v>
      </c>
      <c r="D31" s="3">
        <v>9.5</v>
      </c>
      <c r="F31">
        <f t="shared" si="0"/>
        <v>2.8956</v>
      </c>
      <c r="G31">
        <f t="shared" si="1"/>
        <v>44.679398331074999</v>
      </c>
    </row>
    <row r="32" spans="1:8" x14ac:dyDescent="0.2">
      <c r="A32">
        <v>4219960702</v>
      </c>
      <c r="B32" t="s">
        <v>185</v>
      </c>
      <c r="C32" s="2">
        <v>35256</v>
      </c>
      <c r="D32" s="3">
        <v>11</v>
      </c>
      <c r="F32">
        <f t="shared" si="0"/>
        <v>3.3528000000000002</v>
      </c>
      <c r="G32">
        <f t="shared" si="1"/>
        <v>42.566842267970074</v>
      </c>
    </row>
    <row r="33" spans="1:8" x14ac:dyDescent="0.2">
      <c r="A33">
        <v>4219960703</v>
      </c>
      <c r="B33" t="s">
        <v>185</v>
      </c>
      <c r="C33" s="2">
        <v>35263</v>
      </c>
      <c r="D33" s="3">
        <v>10.5</v>
      </c>
      <c r="F33">
        <f t="shared" si="0"/>
        <v>3.2004000000000001</v>
      </c>
      <c r="G33">
        <f t="shared" si="1"/>
        <v>43.237195693268887</v>
      </c>
    </row>
    <row r="34" spans="1:8" x14ac:dyDescent="0.2">
      <c r="A34">
        <v>4219960704</v>
      </c>
      <c r="B34" t="s">
        <v>185</v>
      </c>
      <c r="C34" s="2">
        <v>35270</v>
      </c>
      <c r="D34" s="3">
        <v>11</v>
      </c>
      <c r="F34">
        <f t="shared" si="0"/>
        <v>3.3528000000000002</v>
      </c>
      <c r="G34">
        <f t="shared" si="1"/>
        <v>42.566842267970074</v>
      </c>
    </row>
    <row r="35" spans="1:8" x14ac:dyDescent="0.2">
      <c r="A35">
        <v>4219960801</v>
      </c>
      <c r="B35" t="s">
        <v>185</v>
      </c>
      <c r="C35" s="2">
        <v>35283</v>
      </c>
      <c r="D35" s="3">
        <v>10.5</v>
      </c>
      <c r="F35">
        <f t="shared" si="0"/>
        <v>3.2004000000000001</v>
      </c>
      <c r="G35">
        <f t="shared" si="1"/>
        <v>43.237195693268887</v>
      </c>
    </row>
    <row r="36" spans="1:8" x14ac:dyDescent="0.2">
      <c r="A36">
        <v>4219960802</v>
      </c>
      <c r="B36" t="s">
        <v>185</v>
      </c>
      <c r="C36" s="2">
        <v>35305</v>
      </c>
      <c r="D36" s="3">
        <v>11</v>
      </c>
      <c r="E36" s="3">
        <f>AVERAGE(D29:D36)</f>
        <v>10.625</v>
      </c>
      <c r="F36">
        <f t="shared" si="0"/>
        <v>3.3528000000000002</v>
      </c>
      <c r="G36">
        <f t="shared" si="1"/>
        <v>42.566842267970074</v>
      </c>
      <c r="H36" s="3">
        <f>AVERAGE(G29:G36)</f>
        <v>43.090108856224717</v>
      </c>
    </row>
    <row r="37" spans="1:8" x14ac:dyDescent="0.2">
      <c r="A37">
        <v>4219970601</v>
      </c>
      <c r="B37" t="s">
        <v>185</v>
      </c>
      <c r="C37" s="2">
        <v>35590</v>
      </c>
      <c r="D37">
        <v>11</v>
      </c>
      <c r="E37"/>
      <c r="F37">
        <f t="shared" si="0"/>
        <v>3.3528000000000002</v>
      </c>
      <c r="G37">
        <f t="shared" si="1"/>
        <v>42.566842267970074</v>
      </c>
      <c r="H37"/>
    </row>
    <row r="38" spans="1:8" x14ac:dyDescent="0.2">
      <c r="A38">
        <v>4219970602</v>
      </c>
      <c r="B38" t="s">
        <v>185</v>
      </c>
      <c r="C38" s="2">
        <v>35598</v>
      </c>
      <c r="D38">
        <v>11</v>
      </c>
      <c r="E38"/>
      <c r="F38">
        <f t="shared" si="0"/>
        <v>3.3528000000000002</v>
      </c>
      <c r="G38">
        <f t="shared" si="1"/>
        <v>42.566842267970074</v>
      </c>
      <c r="H38"/>
    </row>
    <row r="39" spans="1:8" x14ac:dyDescent="0.2">
      <c r="A39">
        <v>4219970603</v>
      </c>
      <c r="B39" t="s">
        <v>185</v>
      </c>
      <c r="C39" s="2">
        <v>35605</v>
      </c>
      <c r="D39">
        <v>10.5</v>
      </c>
      <c r="E39"/>
      <c r="F39">
        <f t="shared" si="0"/>
        <v>3.2004000000000001</v>
      </c>
      <c r="G39">
        <f t="shared" si="1"/>
        <v>43.237195693268887</v>
      </c>
      <c r="H39"/>
    </row>
    <row r="40" spans="1:8" x14ac:dyDescent="0.2">
      <c r="A40">
        <v>4219970701</v>
      </c>
      <c r="B40" t="s">
        <v>185</v>
      </c>
      <c r="C40" s="2">
        <v>35612</v>
      </c>
      <c r="D40">
        <v>10.5</v>
      </c>
      <c r="E40"/>
      <c r="F40">
        <f t="shared" si="0"/>
        <v>3.2004000000000001</v>
      </c>
      <c r="G40">
        <f t="shared" si="1"/>
        <v>43.237195693268887</v>
      </c>
      <c r="H40"/>
    </row>
    <row r="41" spans="1:8" x14ac:dyDescent="0.2">
      <c r="A41">
        <v>4219970702</v>
      </c>
      <c r="B41" t="s">
        <v>185</v>
      </c>
      <c r="C41" s="2">
        <v>35623</v>
      </c>
      <c r="D41">
        <v>10.5</v>
      </c>
      <c r="E41"/>
      <c r="F41">
        <f t="shared" si="0"/>
        <v>3.2004000000000001</v>
      </c>
      <c r="G41">
        <f t="shared" si="1"/>
        <v>43.237195693268887</v>
      </c>
      <c r="H41"/>
    </row>
    <row r="42" spans="1:8" x14ac:dyDescent="0.2">
      <c r="A42">
        <v>4219970703</v>
      </c>
      <c r="B42" t="s">
        <v>185</v>
      </c>
      <c r="C42" s="2">
        <v>35633</v>
      </c>
      <c r="D42">
        <v>9</v>
      </c>
      <c r="E42"/>
      <c r="F42">
        <f t="shared" si="0"/>
        <v>2.7432000000000003</v>
      </c>
      <c r="G42">
        <f t="shared" si="1"/>
        <v>45.458506989579675</v>
      </c>
      <c r="H42"/>
    </row>
    <row r="43" spans="1:8" x14ac:dyDescent="0.2">
      <c r="A43">
        <v>4219970801</v>
      </c>
      <c r="B43" t="s">
        <v>185</v>
      </c>
      <c r="C43" s="2">
        <v>35644</v>
      </c>
      <c r="D43">
        <v>10</v>
      </c>
      <c r="E43"/>
      <c r="F43">
        <f t="shared" si="0"/>
        <v>3.048</v>
      </c>
      <c r="G43">
        <f t="shared" si="1"/>
        <v>43.940261958950401</v>
      </c>
      <c r="H43"/>
    </row>
    <row r="44" spans="1:8" x14ac:dyDescent="0.2">
      <c r="A44">
        <v>4219970802</v>
      </c>
      <c r="B44" t="s">
        <v>185</v>
      </c>
      <c r="C44" s="2">
        <v>35660</v>
      </c>
      <c r="D44">
        <v>11.5</v>
      </c>
      <c r="E44"/>
      <c r="F44">
        <f t="shared" si="0"/>
        <v>3.5052000000000003</v>
      </c>
      <c r="G44">
        <f t="shared" si="1"/>
        <v>41.926292369324358</v>
      </c>
      <c r="H44"/>
    </row>
    <row r="45" spans="1:8" x14ac:dyDescent="0.2">
      <c r="A45">
        <v>4219970803</v>
      </c>
      <c r="B45" t="s">
        <v>185</v>
      </c>
      <c r="C45" s="2">
        <v>35669</v>
      </c>
      <c r="D45">
        <v>11.5</v>
      </c>
      <c r="E45"/>
      <c r="F45">
        <f t="shared" si="0"/>
        <v>3.5052000000000003</v>
      </c>
      <c r="G45">
        <f t="shared" si="1"/>
        <v>41.926292369324358</v>
      </c>
      <c r="H45"/>
    </row>
    <row r="46" spans="1:8" x14ac:dyDescent="0.2">
      <c r="A46">
        <v>4219970901</v>
      </c>
      <c r="B46" t="s">
        <v>185</v>
      </c>
      <c r="C46" s="2">
        <v>35677</v>
      </c>
      <c r="D46">
        <v>11</v>
      </c>
      <c r="E46">
        <f>AVERAGE(D37:D45)</f>
        <v>10.611111111111111</v>
      </c>
      <c r="F46">
        <f t="shared" si="0"/>
        <v>3.3528000000000002</v>
      </c>
      <c r="G46">
        <f t="shared" si="1"/>
        <v>42.566842267970074</v>
      </c>
      <c r="H46">
        <f>AVERAGE(G37:G45)</f>
        <v>43.121847255880624</v>
      </c>
    </row>
    <row r="47" spans="1:8" x14ac:dyDescent="0.2">
      <c r="A47">
        <v>4219980501</v>
      </c>
      <c r="B47" t="s">
        <v>185</v>
      </c>
      <c r="C47" s="2">
        <v>35945</v>
      </c>
      <c r="D47">
        <v>8.75</v>
      </c>
      <c r="E47"/>
      <c r="F47">
        <f t="shared" ref="F47:F77" si="2">D47*0.3048</f>
        <v>2.6670000000000003</v>
      </c>
      <c r="G47">
        <f t="shared" ref="G47:G77" si="3" xml:space="preserve"> 60-(14.41*(LN(F47)))</f>
        <v>45.864449326669771</v>
      </c>
      <c r="H47"/>
    </row>
    <row r="48" spans="1:8" x14ac:dyDescent="0.2">
      <c r="A48">
        <v>4219980601</v>
      </c>
      <c r="B48" t="s">
        <v>185</v>
      </c>
      <c r="C48" s="2">
        <v>35957</v>
      </c>
      <c r="D48">
        <v>8</v>
      </c>
      <c r="E48"/>
      <c r="F48">
        <f t="shared" si="2"/>
        <v>2.4384000000000001</v>
      </c>
      <c r="G48">
        <f t="shared" si="3"/>
        <v>47.155760533388161</v>
      </c>
      <c r="H48"/>
    </row>
    <row r="49" spans="1:8" x14ac:dyDescent="0.2">
      <c r="A49">
        <v>4219980602</v>
      </c>
      <c r="B49" t="s">
        <v>185</v>
      </c>
      <c r="C49" s="2">
        <v>35964</v>
      </c>
      <c r="D49">
        <v>8</v>
      </c>
      <c r="E49"/>
      <c r="F49">
        <f t="shared" si="2"/>
        <v>2.4384000000000001</v>
      </c>
      <c r="G49">
        <f t="shared" si="3"/>
        <v>47.155760533388161</v>
      </c>
      <c r="H49"/>
    </row>
    <row r="50" spans="1:8" x14ac:dyDescent="0.2">
      <c r="A50">
        <v>4219980701</v>
      </c>
      <c r="B50" t="s">
        <v>185</v>
      </c>
      <c r="C50" s="2">
        <v>35981</v>
      </c>
      <c r="D50">
        <v>8</v>
      </c>
      <c r="E50"/>
      <c r="F50">
        <f t="shared" si="2"/>
        <v>2.4384000000000001</v>
      </c>
      <c r="G50">
        <f t="shared" si="3"/>
        <v>47.155760533388161</v>
      </c>
      <c r="H50"/>
    </row>
    <row r="51" spans="1:8" x14ac:dyDescent="0.2">
      <c r="A51">
        <v>4219980702</v>
      </c>
      <c r="B51" t="s">
        <v>185</v>
      </c>
      <c r="C51" s="2">
        <v>36001</v>
      </c>
      <c r="D51">
        <v>8.5</v>
      </c>
      <c r="E51"/>
      <c r="F51">
        <f t="shared" si="2"/>
        <v>2.5908000000000002</v>
      </c>
      <c r="G51">
        <f t="shared" si="3"/>
        <v>46.28215973301333</v>
      </c>
      <c r="H51"/>
    </row>
    <row r="52" spans="1:8" x14ac:dyDescent="0.2">
      <c r="A52">
        <v>4219980801</v>
      </c>
      <c r="B52" t="s">
        <v>185</v>
      </c>
      <c r="C52" s="2">
        <v>36028</v>
      </c>
      <c r="D52">
        <v>9.5</v>
      </c>
      <c r="E52"/>
      <c r="F52">
        <f t="shared" si="2"/>
        <v>2.8956</v>
      </c>
      <c r="G52">
        <f t="shared" si="3"/>
        <v>44.679398331074999</v>
      </c>
      <c r="H52"/>
    </row>
    <row r="53" spans="1:8" x14ac:dyDescent="0.2">
      <c r="A53">
        <v>4219990601</v>
      </c>
      <c r="B53" t="s">
        <v>185</v>
      </c>
      <c r="C53" s="2">
        <v>36340</v>
      </c>
      <c r="D53">
        <v>10</v>
      </c>
      <c r="E53"/>
      <c r="F53">
        <f t="shared" si="2"/>
        <v>3.048</v>
      </c>
      <c r="G53">
        <f t="shared" si="3"/>
        <v>43.940261958950401</v>
      </c>
      <c r="H53"/>
    </row>
    <row r="54" spans="1:8" x14ac:dyDescent="0.2">
      <c r="A54">
        <v>4219990701</v>
      </c>
      <c r="B54" t="s">
        <v>185</v>
      </c>
      <c r="C54" s="2">
        <v>36343</v>
      </c>
      <c r="D54">
        <v>11</v>
      </c>
      <c r="E54"/>
      <c r="F54">
        <f t="shared" si="2"/>
        <v>3.3528000000000002</v>
      </c>
      <c r="G54">
        <f t="shared" si="3"/>
        <v>42.566842267970074</v>
      </c>
      <c r="H54"/>
    </row>
    <row r="55" spans="1:8" x14ac:dyDescent="0.2">
      <c r="A55">
        <v>4219990702</v>
      </c>
      <c r="B55" t="s">
        <v>185</v>
      </c>
      <c r="C55" s="2">
        <v>36349</v>
      </c>
      <c r="D55">
        <v>9.5</v>
      </c>
      <c r="E55"/>
      <c r="F55">
        <f t="shared" si="2"/>
        <v>2.8956</v>
      </c>
      <c r="G55">
        <f t="shared" si="3"/>
        <v>44.679398331074999</v>
      </c>
      <c r="H55"/>
    </row>
    <row r="56" spans="1:8" x14ac:dyDescent="0.2">
      <c r="A56">
        <v>4219990703</v>
      </c>
      <c r="B56" t="s">
        <v>185</v>
      </c>
      <c r="C56" s="2">
        <v>36356</v>
      </c>
      <c r="D56">
        <v>9.5</v>
      </c>
      <c r="E56"/>
      <c r="F56">
        <f t="shared" si="2"/>
        <v>2.8956</v>
      </c>
      <c r="G56">
        <f t="shared" si="3"/>
        <v>44.679398331074999</v>
      </c>
      <c r="H56"/>
    </row>
    <row r="57" spans="1:8" x14ac:dyDescent="0.2">
      <c r="A57">
        <v>4219990704</v>
      </c>
      <c r="B57" t="s">
        <v>185</v>
      </c>
      <c r="C57" s="2">
        <v>36363</v>
      </c>
      <c r="D57">
        <v>10</v>
      </c>
      <c r="E57"/>
      <c r="F57">
        <f t="shared" si="2"/>
        <v>3.048</v>
      </c>
      <c r="G57">
        <f t="shared" si="3"/>
        <v>43.940261958950401</v>
      </c>
      <c r="H57"/>
    </row>
    <row r="58" spans="1:8" x14ac:dyDescent="0.2">
      <c r="A58">
        <v>4219990705</v>
      </c>
      <c r="B58" t="s">
        <v>185</v>
      </c>
      <c r="C58" s="2">
        <v>36371</v>
      </c>
      <c r="D58">
        <v>10</v>
      </c>
      <c r="E58"/>
      <c r="F58">
        <f t="shared" si="2"/>
        <v>3.048</v>
      </c>
      <c r="G58">
        <f t="shared" si="3"/>
        <v>43.940261958950401</v>
      </c>
      <c r="H58"/>
    </row>
    <row r="59" spans="1:8" x14ac:dyDescent="0.2">
      <c r="A59">
        <v>4219990801</v>
      </c>
      <c r="B59" t="s">
        <v>185</v>
      </c>
      <c r="C59" s="2">
        <v>36383</v>
      </c>
      <c r="D59">
        <v>10</v>
      </c>
      <c r="E59"/>
      <c r="F59">
        <f t="shared" si="2"/>
        <v>3.048</v>
      </c>
      <c r="G59">
        <f t="shared" si="3"/>
        <v>43.940261958950401</v>
      </c>
      <c r="H59"/>
    </row>
    <row r="60" spans="1:8" x14ac:dyDescent="0.2">
      <c r="A60">
        <v>4219990802</v>
      </c>
      <c r="B60" t="s">
        <v>185</v>
      </c>
      <c r="C60" s="2">
        <v>36390</v>
      </c>
      <c r="D60">
        <v>10</v>
      </c>
      <c r="E60"/>
      <c r="F60">
        <f t="shared" si="2"/>
        <v>3.048</v>
      </c>
      <c r="G60">
        <f t="shared" si="3"/>
        <v>43.940261958950401</v>
      </c>
      <c r="H60"/>
    </row>
    <row r="61" spans="1:8" x14ac:dyDescent="0.2">
      <c r="A61">
        <v>4219990803</v>
      </c>
      <c r="B61" t="s">
        <v>185</v>
      </c>
      <c r="C61" s="2">
        <v>36397</v>
      </c>
      <c r="D61">
        <v>9.5</v>
      </c>
      <c r="E61"/>
      <c r="F61">
        <f t="shared" si="2"/>
        <v>2.8956</v>
      </c>
      <c r="G61">
        <f t="shared" si="3"/>
        <v>44.679398331074999</v>
      </c>
      <c r="H61"/>
    </row>
    <row r="62" spans="1:8" x14ac:dyDescent="0.2">
      <c r="A62">
        <v>4220000601</v>
      </c>
      <c r="B62" t="s">
        <v>185</v>
      </c>
      <c r="C62" s="2">
        <v>36693</v>
      </c>
      <c r="D62">
        <v>9.5</v>
      </c>
      <c r="E62"/>
      <c r="F62">
        <f t="shared" si="2"/>
        <v>2.8956</v>
      </c>
      <c r="G62">
        <f t="shared" si="3"/>
        <v>44.679398331074999</v>
      </c>
      <c r="H62"/>
    </row>
    <row r="63" spans="1:8" x14ac:dyDescent="0.2">
      <c r="A63">
        <v>4220000602</v>
      </c>
      <c r="B63" t="s">
        <v>185</v>
      </c>
      <c r="C63" s="2">
        <v>36700</v>
      </c>
      <c r="D63">
        <v>9.5</v>
      </c>
      <c r="E63"/>
      <c r="F63">
        <f t="shared" si="2"/>
        <v>2.8956</v>
      </c>
      <c r="G63">
        <f t="shared" si="3"/>
        <v>44.679398331074999</v>
      </c>
      <c r="H63"/>
    </row>
    <row r="64" spans="1:8" x14ac:dyDescent="0.2">
      <c r="A64">
        <v>4220000701</v>
      </c>
      <c r="B64" t="s">
        <v>185</v>
      </c>
      <c r="C64" s="2">
        <v>36712</v>
      </c>
      <c r="D64">
        <v>10</v>
      </c>
      <c r="E64"/>
      <c r="F64">
        <f t="shared" si="2"/>
        <v>3.048</v>
      </c>
      <c r="G64">
        <f t="shared" si="3"/>
        <v>43.940261958950401</v>
      </c>
      <c r="H64"/>
    </row>
    <row r="65" spans="1:8" x14ac:dyDescent="0.2">
      <c r="A65">
        <v>4220000801</v>
      </c>
      <c r="B65" t="s">
        <v>185</v>
      </c>
      <c r="C65" s="2">
        <v>36752</v>
      </c>
      <c r="D65">
        <v>9.5</v>
      </c>
      <c r="E65"/>
      <c r="F65">
        <f t="shared" si="2"/>
        <v>2.8956</v>
      </c>
      <c r="G65">
        <f t="shared" si="3"/>
        <v>44.679398331074999</v>
      </c>
      <c r="H65"/>
    </row>
    <row r="66" spans="1:8" x14ac:dyDescent="0.2">
      <c r="A66">
        <v>4220000901</v>
      </c>
      <c r="B66" t="s">
        <v>185</v>
      </c>
      <c r="C66" s="2">
        <v>36798</v>
      </c>
      <c r="D66">
        <v>11</v>
      </c>
      <c r="E66"/>
      <c r="F66">
        <f t="shared" si="2"/>
        <v>3.3528000000000002</v>
      </c>
      <c r="G66">
        <f t="shared" si="3"/>
        <v>42.566842267970074</v>
      </c>
      <c r="H66"/>
    </row>
    <row r="67" spans="1:8" x14ac:dyDescent="0.2">
      <c r="A67">
        <v>4220020601</v>
      </c>
      <c r="B67" t="s">
        <v>185</v>
      </c>
      <c r="C67" s="2">
        <v>37425</v>
      </c>
      <c r="D67" s="3">
        <v>7</v>
      </c>
      <c r="F67">
        <f t="shared" si="2"/>
        <v>2.1335999999999999</v>
      </c>
      <c r="G67">
        <f t="shared" si="3"/>
        <v>49.079947901107531</v>
      </c>
    </row>
    <row r="68" spans="1:8" x14ac:dyDescent="0.2">
      <c r="A68">
        <v>4220020602</v>
      </c>
      <c r="B68" t="s">
        <v>185</v>
      </c>
      <c r="C68" s="2">
        <v>37437</v>
      </c>
      <c r="D68" s="3">
        <v>7.5</v>
      </c>
      <c r="F68">
        <f t="shared" si="2"/>
        <v>2.286</v>
      </c>
      <c r="G68">
        <f t="shared" si="3"/>
        <v>48.085760622980558</v>
      </c>
    </row>
    <row r="69" spans="1:8" x14ac:dyDescent="0.2">
      <c r="A69">
        <v>4220020701</v>
      </c>
      <c r="B69" t="s">
        <v>185</v>
      </c>
      <c r="C69" s="2">
        <v>37443</v>
      </c>
      <c r="D69" s="3">
        <v>8.5</v>
      </c>
      <c r="F69">
        <f t="shared" si="2"/>
        <v>2.5908000000000002</v>
      </c>
      <c r="G69">
        <f t="shared" si="3"/>
        <v>46.28215973301333</v>
      </c>
    </row>
    <row r="70" spans="1:8" x14ac:dyDescent="0.2">
      <c r="A70">
        <v>4220020702</v>
      </c>
      <c r="B70" t="s">
        <v>185</v>
      </c>
      <c r="C70" s="2">
        <v>37448</v>
      </c>
      <c r="D70" s="3">
        <v>8.5</v>
      </c>
      <c r="F70">
        <f t="shared" si="2"/>
        <v>2.5908000000000002</v>
      </c>
      <c r="G70">
        <f t="shared" si="3"/>
        <v>46.28215973301333</v>
      </c>
    </row>
    <row r="71" spans="1:8" x14ac:dyDescent="0.2">
      <c r="A71">
        <v>4220020703</v>
      </c>
      <c r="B71" t="s">
        <v>185</v>
      </c>
      <c r="C71" s="2">
        <v>37456</v>
      </c>
      <c r="D71" s="3">
        <v>7.5</v>
      </c>
      <c r="F71">
        <f t="shared" si="2"/>
        <v>2.286</v>
      </c>
      <c r="G71">
        <f t="shared" si="3"/>
        <v>48.085760622980558</v>
      </c>
    </row>
    <row r="72" spans="1:8" x14ac:dyDescent="0.2">
      <c r="A72">
        <v>4220020704</v>
      </c>
      <c r="B72" t="s">
        <v>185</v>
      </c>
      <c r="C72" s="2">
        <v>37463</v>
      </c>
      <c r="D72" s="3">
        <v>7.5</v>
      </c>
      <c r="F72">
        <f t="shared" si="2"/>
        <v>2.286</v>
      </c>
      <c r="G72">
        <f t="shared" si="3"/>
        <v>48.085760622980558</v>
      </c>
    </row>
    <row r="73" spans="1:8" x14ac:dyDescent="0.2">
      <c r="A73">
        <v>4220020801</v>
      </c>
      <c r="B73" t="s">
        <v>185</v>
      </c>
      <c r="C73" s="2">
        <v>37474</v>
      </c>
      <c r="D73" s="3">
        <v>7.5</v>
      </c>
      <c r="F73">
        <f t="shared" si="2"/>
        <v>2.286</v>
      </c>
      <c r="G73">
        <f t="shared" si="3"/>
        <v>48.085760622980558</v>
      </c>
    </row>
    <row r="74" spans="1:8" x14ac:dyDescent="0.2">
      <c r="A74">
        <v>4220020802</v>
      </c>
      <c r="B74" t="s">
        <v>185</v>
      </c>
      <c r="C74" s="2">
        <v>37480</v>
      </c>
      <c r="D74" s="3">
        <v>7.5</v>
      </c>
      <c r="F74">
        <f t="shared" si="2"/>
        <v>2.286</v>
      </c>
      <c r="G74">
        <f t="shared" si="3"/>
        <v>48.085760622980558</v>
      </c>
    </row>
    <row r="75" spans="1:8" x14ac:dyDescent="0.2">
      <c r="A75">
        <v>4220020803</v>
      </c>
      <c r="B75" t="s">
        <v>185</v>
      </c>
      <c r="C75" s="2">
        <v>37487</v>
      </c>
      <c r="D75" s="3">
        <v>7.5</v>
      </c>
      <c r="F75">
        <f t="shared" si="2"/>
        <v>2.286</v>
      </c>
      <c r="G75">
        <f t="shared" si="3"/>
        <v>48.085760622980558</v>
      </c>
    </row>
    <row r="76" spans="1:8" x14ac:dyDescent="0.2">
      <c r="A76">
        <v>4220020804</v>
      </c>
      <c r="B76" t="s">
        <v>185</v>
      </c>
      <c r="C76" s="2">
        <v>37495</v>
      </c>
      <c r="D76" s="3">
        <v>7.5</v>
      </c>
      <c r="F76">
        <f t="shared" si="2"/>
        <v>2.286</v>
      </c>
      <c r="G76">
        <f t="shared" si="3"/>
        <v>48.085760622980558</v>
      </c>
    </row>
    <row r="77" spans="1:8" x14ac:dyDescent="0.2">
      <c r="A77">
        <v>4220020901</v>
      </c>
      <c r="B77" t="s">
        <v>185</v>
      </c>
      <c r="C77" s="2">
        <v>37505</v>
      </c>
      <c r="D77" s="3">
        <v>7.5</v>
      </c>
      <c r="E77" s="3">
        <f>AVERAGE(D67:D76)</f>
        <v>7.65</v>
      </c>
      <c r="F77">
        <f t="shared" si="2"/>
        <v>2.286</v>
      </c>
      <c r="G77">
        <f t="shared" si="3"/>
        <v>48.085760622980558</v>
      </c>
      <c r="H77" s="3">
        <f>AVERAGE(G67:G76)</f>
        <v>47.824459172799813</v>
      </c>
    </row>
  </sheetData>
  <phoneticPr fontId="14" type="noConversion"/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"/>
  <sheetViews>
    <sheetView workbookViewId="0">
      <pane xSplit="3" ySplit="1" topLeftCell="L95" activePane="bottomRight" state="frozen"/>
      <selection pane="topRight" activeCell="D1" sqref="D1"/>
      <selection pane="bottomLeft" activeCell="A2" sqref="A2"/>
      <selection pane="bottomRight" activeCell="N115" sqref="N115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9.140625" style="37"/>
    <col min="4" max="4" width="9.140625" style="39"/>
    <col min="5" max="5" width="9.85546875" style="39" customWidth="1"/>
    <col min="6" max="6" width="9.140625" style="39"/>
    <col min="7" max="7" width="10.5703125" style="39" customWidth="1"/>
    <col min="8" max="8" width="15" style="39" customWidth="1"/>
    <col min="9" max="9" width="9.140625" style="45"/>
    <col min="10" max="10" width="12.28515625" style="45" customWidth="1"/>
    <col min="11" max="11" width="10.28515625" style="45" customWidth="1"/>
    <col min="12" max="12" width="12.28515625" style="45" customWidth="1"/>
    <col min="13" max="13" width="6.5703125" style="45" customWidth="1"/>
    <col min="14" max="14" width="8.28515625" style="45" customWidth="1"/>
    <col min="15" max="15" width="9.140625" style="45"/>
    <col min="16" max="16" width="15" style="39" bestFit="1" customWidth="1"/>
    <col min="17" max="17" width="12.140625" style="39" bestFit="1" customWidth="1"/>
    <col min="18" max="18" width="39.28515625" style="37" customWidth="1"/>
    <col min="19" max="16384" width="9.140625" style="37"/>
  </cols>
  <sheetData>
    <row r="1" spans="1:25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6" t="s">
        <v>177</v>
      </c>
      <c r="J1" s="86" t="s">
        <v>643</v>
      </c>
      <c r="K1" s="87" t="s">
        <v>280</v>
      </c>
      <c r="L1" s="68" t="s">
        <v>284</v>
      </c>
      <c r="M1" s="68" t="s">
        <v>1000</v>
      </c>
      <c r="N1" s="68" t="s">
        <v>1001</v>
      </c>
      <c r="O1" s="68" t="s">
        <v>285</v>
      </c>
      <c r="P1" s="68" t="s">
        <v>267</v>
      </c>
      <c r="Q1" s="68" t="s">
        <v>281</v>
      </c>
      <c r="R1" s="67" t="s">
        <v>264</v>
      </c>
      <c r="V1" s="276" t="s">
        <v>294</v>
      </c>
      <c r="W1" s="278" t="s">
        <v>635</v>
      </c>
      <c r="X1" s="278" t="s">
        <v>279</v>
      </c>
      <c r="Y1" s="279" t="s">
        <v>643</v>
      </c>
    </row>
    <row r="2" spans="1:25" s="88" customFormat="1" ht="15" x14ac:dyDescent="0.25">
      <c r="A2" s="88">
        <v>7320080501</v>
      </c>
      <c r="B2" s="88" t="s">
        <v>998</v>
      </c>
      <c r="C2" s="98">
        <v>39594</v>
      </c>
      <c r="D2" s="57">
        <v>13.5</v>
      </c>
      <c r="E2" s="57"/>
      <c r="F2" s="57">
        <f t="shared" ref="F2:F47" si="0">D2*0.3048</f>
        <v>4.1147999999999998</v>
      </c>
      <c r="G2" s="57">
        <f t="shared" ref="G2:G47" si="1" xml:space="preserve"> 60-(14.41*(LN(F2)))</f>
        <v>39.615754781741025</v>
      </c>
      <c r="H2" s="57"/>
      <c r="I2" s="58"/>
      <c r="J2" s="58"/>
      <c r="K2" s="111"/>
      <c r="L2" s="57"/>
      <c r="M2" s="57"/>
      <c r="N2" s="57"/>
      <c r="O2" s="57"/>
      <c r="P2" s="57">
        <v>17</v>
      </c>
      <c r="Q2" s="57">
        <v>21.111111111111111</v>
      </c>
      <c r="R2" s="88" t="s">
        <v>1002</v>
      </c>
      <c r="S2" s="88">
        <v>70</v>
      </c>
      <c r="T2" s="88">
        <f>(S2-32)*(5/9)</f>
        <v>21.111111111111111</v>
      </c>
      <c r="V2" s="275">
        <v>2008</v>
      </c>
      <c r="W2" s="277">
        <v>11.8</v>
      </c>
      <c r="X2" s="277">
        <v>41.581805139731017</v>
      </c>
      <c r="Y2" s="277">
        <v>5.411999999999999</v>
      </c>
    </row>
    <row r="3" spans="1:25" ht="15" x14ac:dyDescent="0.25">
      <c r="A3" s="37">
        <v>7320080502</v>
      </c>
      <c r="B3" s="37" t="s">
        <v>998</v>
      </c>
      <c r="C3" s="38">
        <v>39599</v>
      </c>
      <c r="D3" s="39">
        <v>13.5</v>
      </c>
      <c r="F3" s="39">
        <f t="shared" si="0"/>
        <v>4.1147999999999998</v>
      </c>
      <c r="G3" s="39">
        <f t="shared" si="1"/>
        <v>39.615754781741025</v>
      </c>
      <c r="I3" s="37">
        <v>1.47</v>
      </c>
      <c r="K3" s="45">
        <f>(9.81*(LN(I3)))+30.6</f>
        <v>34.379424151756226</v>
      </c>
      <c r="M3" s="72">
        <v>6</v>
      </c>
      <c r="N3" s="45">
        <f>14.42*LN(M3) + 4.15</f>
        <v>29.987171546268556</v>
      </c>
      <c r="P3" s="39">
        <v>17</v>
      </c>
      <c r="Q3" s="39">
        <v>20</v>
      </c>
      <c r="R3" s="37" t="s">
        <v>1003</v>
      </c>
      <c r="S3" s="39">
        <v>68</v>
      </c>
      <c r="T3" s="88">
        <f t="shared" ref="T3:T35" si="2">(S3-32)*(5/9)</f>
        <v>20</v>
      </c>
      <c r="V3" s="275">
        <v>2009</v>
      </c>
      <c r="W3" s="277"/>
      <c r="X3" s="277"/>
      <c r="Y3" s="277"/>
    </row>
    <row r="4" spans="1:25" ht="15" x14ac:dyDescent="0.25">
      <c r="A4" s="37">
        <v>7320080601</v>
      </c>
      <c r="B4" s="37" t="s">
        <v>998</v>
      </c>
      <c r="C4" s="38">
        <v>39611</v>
      </c>
      <c r="D4" s="39">
        <v>13</v>
      </c>
      <c r="F4" s="39">
        <f t="shared" si="0"/>
        <v>3.9624000000000001</v>
      </c>
      <c r="G4" s="39">
        <f t="shared" si="1"/>
        <v>40.159592907973853</v>
      </c>
      <c r="M4" s="72">
        <v>9.6999999999999993</v>
      </c>
      <c r="N4" s="45">
        <f>14.42*LN(M4) + 4.15</f>
        <v>36.914055269044638</v>
      </c>
      <c r="P4" s="37">
        <v>22</v>
      </c>
      <c r="Q4" s="39">
        <v>22.222222222222221</v>
      </c>
      <c r="R4" s="37" t="s">
        <v>1004</v>
      </c>
      <c r="S4" s="39">
        <v>72</v>
      </c>
      <c r="T4" s="88">
        <f t="shared" si="2"/>
        <v>22.222222222222221</v>
      </c>
      <c r="V4" s="275">
        <v>2010</v>
      </c>
      <c r="W4" s="277">
        <v>11.538461538461538</v>
      </c>
      <c r="X4" s="277">
        <v>41.887334878830188</v>
      </c>
      <c r="Y4" s="277">
        <v>2.0249999999999999</v>
      </c>
    </row>
    <row r="5" spans="1:25" ht="15" x14ac:dyDescent="0.25">
      <c r="A5" s="37">
        <v>7320080602</v>
      </c>
      <c r="B5" s="37" t="s">
        <v>998</v>
      </c>
      <c r="C5" s="38">
        <v>39620</v>
      </c>
      <c r="D5" s="39">
        <v>12.5</v>
      </c>
      <c r="F5" s="39">
        <f t="shared" si="0"/>
        <v>3.81</v>
      </c>
      <c r="G5" s="39">
        <f t="shared" si="1"/>
        <v>40.724763384512634</v>
      </c>
      <c r="I5" s="37">
        <v>3.51</v>
      </c>
      <c r="K5" s="45">
        <f>(9.81*(LN(I5)))+30.6</f>
        <v>42.917593327656967</v>
      </c>
      <c r="M5" s="72">
        <v>6.1</v>
      </c>
      <c r="N5" s="45">
        <f>14.42*LN(M5) + 4.15</f>
        <v>30.225524080405009</v>
      </c>
      <c r="P5" s="39">
        <v>21</v>
      </c>
      <c r="Q5" s="39">
        <v>23.333333333333336</v>
      </c>
      <c r="R5" s="37" t="s">
        <v>1005</v>
      </c>
      <c r="S5" s="39">
        <v>74</v>
      </c>
      <c r="T5" s="88">
        <f t="shared" si="2"/>
        <v>23.333333333333336</v>
      </c>
      <c r="V5" s="275">
        <v>2011</v>
      </c>
      <c r="W5" s="277">
        <v>10.75</v>
      </c>
      <c r="X5" s="277">
        <v>42.925129924203979</v>
      </c>
      <c r="Y5" s="277">
        <v>2.6366666666666667</v>
      </c>
    </row>
    <row r="6" spans="1:25" ht="15" x14ac:dyDescent="0.25">
      <c r="A6" s="37">
        <v>7320080603</v>
      </c>
      <c r="B6" s="37" t="s">
        <v>998</v>
      </c>
      <c r="C6" s="38">
        <v>39625</v>
      </c>
      <c r="D6" s="39">
        <v>12.5</v>
      </c>
      <c r="F6" s="39">
        <f t="shared" si="0"/>
        <v>3.81</v>
      </c>
      <c r="G6" s="39">
        <f t="shared" si="1"/>
        <v>40.724763384512634</v>
      </c>
      <c r="I6" s="37"/>
      <c r="P6" s="39">
        <v>23</v>
      </c>
      <c r="Q6" s="39">
        <v>25</v>
      </c>
      <c r="R6" s="37" t="s">
        <v>1006</v>
      </c>
      <c r="S6" s="39">
        <v>77</v>
      </c>
      <c r="T6" s="88">
        <f t="shared" si="2"/>
        <v>25</v>
      </c>
      <c r="V6" s="275">
        <v>2012</v>
      </c>
      <c r="W6" s="277">
        <v>9.6923076923076916</v>
      </c>
      <c r="X6" s="277">
        <v>44.634033112115993</v>
      </c>
      <c r="Y6" s="277">
        <v>1.8942857142857144</v>
      </c>
    </row>
    <row r="7" spans="1:25" ht="15" x14ac:dyDescent="0.25">
      <c r="A7" s="37">
        <v>7320080701</v>
      </c>
      <c r="B7" s="37" t="s">
        <v>998</v>
      </c>
      <c r="C7" s="38">
        <v>39632</v>
      </c>
      <c r="D7" s="39">
        <v>12</v>
      </c>
      <c r="F7" s="39">
        <f t="shared" si="0"/>
        <v>3.6576000000000004</v>
      </c>
      <c r="G7" s="39">
        <f t="shared" si="1"/>
        <v>41.313008325549511</v>
      </c>
      <c r="I7" s="37">
        <v>6.14</v>
      </c>
      <c r="K7" s="45">
        <f>(9.81*(LN(I7)))+30.6</f>
        <v>48.403430720580289</v>
      </c>
      <c r="P7" s="39">
        <v>21</v>
      </c>
      <c r="Q7" s="39">
        <v>19.444444444444446</v>
      </c>
      <c r="R7" s="37" t="s">
        <v>1007</v>
      </c>
      <c r="S7" s="39">
        <v>67</v>
      </c>
      <c r="T7" s="88">
        <f t="shared" si="2"/>
        <v>19.444444444444446</v>
      </c>
      <c r="V7" s="359">
        <v>2013</v>
      </c>
      <c r="W7" s="39">
        <v>8.615384615384615</v>
      </c>
      <c r="X7" s="39">
        <v>46.141860065222161</v>
      </c>
      <c r="Y7" s="39">
        <v>2.23</v>
      </c>
    </row>
    <row r="8" spans="1:25" x14ac:dyDescent="0.2">
      <c r="A8" s="37">
        <v>7320080702</v>
      </c>
      <c r="B8" s="37" t="s">
        <v>998</v>
      </c>
      <c r="C8" s="38">
        <v>39639</v>
      </c>
      <c r="D8" s="39">
        <v>10.5</v>
      </c>
      <c r="F8" s="39">
        <f t="shared" si="0"/>
        <v>3.2004000000000001</v>
      </c>
      <c r="G8" s="39">
        <f t="shared" si="1"/>
        <v>43.237195693268887</v>
      </c>
      <c r="P8" s="39">
        <v>24</v>
      </c>
      <c r="Q8" s="39">
        <v>26.111111111111111</v>
      </c>
      <c r="R8" s="37" t="s">
        <v>1008</v>
      </c>
      <c r="S8" s="39">
        <v>79</v>
      </c>
      <c r="T8" s="88">
        <f t="shared" si="2"/>
        <v>26.111111111111111</v>
      </c>
    </row>
    <row r="9" spans="1:25" x14ac:dyDescent="0.2">
      <c r="A9" s="37">
        <v>7320080703</v>
      </c>
      <c r="B9" s="37" t="s">
        <v>998</v>
      </c>
      <c r="C9" s="38">
        <v>39647</v>
      </c>
      <c r="D9" s="39">
        <v>11</v>
      </c>
      <c r="F9" s="39">
        <f t="shared" si="0"/>
        <v>3.3528000000000002</v>
      </c>
      <c r="G9" s="39">
        <f t="shared" si="1"/>
        <v>42.566842267970074</v>
      </c>
      <c r="I9" s="37">
        <v>9.86</v>
      </c>
      <c r="K9" s="45">
        <f>(9.81*(LN(I9)))+30.6</f>
        <v>53.050049314108676</v>
      </c>
      <c r="P9" s="39">
        <v>25</v>
      </c>
      <c r="Q9" s="39">
        <v>28.333333333333336</v>
      </c>
      <c r="R9" s="37" t="s">
        <v>1013</v>
      </c>
      <c r="S9" s="39">
        <v>83</v>
      </c>
      <c r="T9" s="88">
        <f t="shared" si="2"/>
        <v>28.333333333333336</v>
      </c>
    </row>
    <row r="10" spans="1:25" x14ac:dyDescent="0.2">
      <c r="A10" s="37">
        <v>7320080704</v>
      </c>
      <c r="B10" s="37" t="s">
        <v>998</v>
      </c>
      <c r="C10" s="38">
        <v>39653</v>
      </c>
      <c r="D10" s="39">
        <v>11.5</v>
      </c>
      <c r="F10" s="39">
        <f t="shared" si="0"/>
        <v>3.5052000000000003</v>
      </c>
      <c r="G10" s="39">
        <f t="shared" si="1"/>
        <v>41.926292369324358</v>
      </c>
      <c r="I10" s="37"/>
      <c r="P10" s="39">
        <v>23</v>
      </c>
      <c r="Q10" s="39">
        <v>25.555555555555557</v>
      </c>
      <c r="R10" s="37" t="s">
        <v>1009</v>
      </c>
      <c r="S10" s="39">
        <v>78</v>
      </c>
      <c r="T10" s="88">
        <f t="shared" si="2"/>
        <v>25.555555555555557</v>
      </c>
    </row>
    <row r="11" spans="1:25" x14ac:dyDescent="0.2">
      <c r="A11" s="37">
        <v>7320080705</v>
      </c>
      <c r="B11" s="37" t="s">
        <v>998</v>
      </c>
      <c r="C11" s="38">
        <v>39660</v>
      </c>
      <c r="D11" s="39">
        <v>12</v>
      </c>
      <c r="F11" s="39">
        <f t="shared" si="0"/>
        <v>3.6576000000000004</v>
      </c>
      <c r="G11" s="39">
        <f t="shared" si="1"/>
        <v>41.313008325549511</v>
      </c>
      <c r="I11" s="37">
        <v>2.31</v>
      </c>
      <c r="K11" s="45">
        <f>(9.81*(LN(I11)))+30.6</f>
        <v>38.813398215675619</v>
      </c>
      <c r="P11" s="39">
        <v>24</v>
      </c>
      <c r="Q11" s="39">
        <v>28.333333333333336</v>
      </c>
      <c r="R11" s="37" t="s">
        <v>390</v>
      </c>
      <c r="S11" s="39">
        <v>83</v>
      </c>
      <c r="T11" s="88">
        <f t="shared" si="2"/>
        <v>28.333333333333336</v>
      </c>
    </row>
    <row r="12" spans="1:25" x14ac:dyDescent="0.2">
      <c r="A12" s="37">
        <v>7320080801</v>
      </c>
      <c r="B12" s="37" t="s">
        <v>998</v>
      </c>
      <c r="C12" s="38">
        <v>39667</v>
      </c>
      <c r="D12" s="39">
        <v>11.5</v>
      </c>
      <c r="F12" s="39">
        <f t="shared" si="0"/>
        <v>3.5052000000000003</v>
      </c>
      <c r="G12" s="39">
        <f t="shared" si="1"/>
        <v>41.926292369324358</v>
      </c>
      <c r="I12" s="37"/>
      <c r="P12" s="39">
        <v>26</v>
      </c>
      <c r="Q12" s="39">
        <v>28.888888888888889</v>
      </c>
      <c r="R12" s="37" t="s">
        <v>1010</v>
      </c>
      <c r="S12" s="39">
        <v>84</v>
      </c>
      <c r="T12" s="88">
        <f t="shared" si="2"/>
        <v>28.888888888888889</v>
      </c>
    </row>
    <row r="13" spans="1:25" x14ac:dyDescent="0.2">
      <c r="A13" s="37">
        <v>7320080802</v>
      </c>
      <c r="B13" s="37" t="s">
        <v>998</v>
      </c>
      <c r="C13" s="38">
        <v>39681</v>
      </c>
      <c r="D13" s="39">
        <v>11.5</v>
      </c>
      <c r="F13" s="39">
        <f t="shared" si="0"/>
        <v>3.5052000000000003</v>
      </c>
      <c r="G13" s="39">
        <f t="shared" si="1"/>
        <v>41.926292369324358</v>
      </c>
      <c r="I13" s="37">
        <v>5.24</v>
      </c>
      <c r="J13" s="39"/>
      <c r="K13" s="45">
        <f>(9.81*(LN(I13)))+30.6</f>
        <v>46.848513898646246</v>
      </c>
      <c r="L13" s="39"/>
      <c r="M13" s="39"/>
      <c r="P13" s="39">
        <v>24</v>
      </c>
      <c r="Q13" s="39">
        <v>26.666666666666668</v>
      </c>
      <c r="R13" s="37" t="s">
        <v>1011</v>
      </c>
      <c r="S13" s="39">
        <v>80</v>
      </c>
      <c r="T13" s="88">
        <f t="shared" si="2"/>
        <v>26.666666666666668</v>
      </c>
    </row>
    <row r="14" spans="1:25" x14ac:dyDescent="0.2">
      <c r="A14" s="37">
        <v>7320080901</v>
      </c>
      <c r="B14" s="37" t="s">
        <v>998</v>
      </c>
      <c r="C14" s="38">
        <v>39692</v>
      </c>
      <c r="D14" s="39">
        <v>10.5</v>
      </c>
      <c r="E14" s="39">
        <f>AVERAGE(D4:D13)</f>
        <v>11.8</v>
      </c>
      <c r="F14" s="39">
        <f t="shared" si="0"/>
        <v>3.2004000000000001</v>
      </c>
      <c r="G14" s="39">
        <f t="shared" si="1"/>
        <v>43.237195693268887</v>
      </c>
      <c r="H14" s="39">
        <f>AVERAGE(G4:G13)</f>
        <v>41.581805139731017</v>
      </c>
      <c r="J14" s="39">
        <f>AVERAGE(I4:I13)</f>
        <v>5.411999999999999</v>
      </c>
      <c r="L14" s="39">
        <f>AVERAGE(K4:K13)</f>
        <v>46.006597095333561</v>
      </c>
      <c r="M14" s="38"/>
      <c r="N14" s="39">
        <f>AVERAGE(N3:N5)</f>
        <v>32.375583631906068</v>
      </c>
      <c r="O14" s="45">
        <f>AVERAGE(H14,L14)</f>
        <v>43.794201117532289</v>
      </c>
      <c r="P14" s="39">
        <v>24</v>
      </c>
      <c r="Q14" s="39">
        <v>23.888888888888889</v>
      </c>
      <c r="R14" s="37" t="s">
        <v>1012</v>
      </c>
      <c r="S14" s="39">
        <v>75</v>
      </c>
      <c r="T14" s="88">
        <f t="shared" si="2"/>
        <v>23.888888888888889</v>
      </c>
    </row>
    <row r="15" spans="1:25" x14ac:dyDescent="0.2">
      <c r="A15" s="37">
        <v>7320090601</v>
      </c>
      <c r="B15" s="37" t="s">
        <v>998</v>
      </c>
      <c r="C15" s="38">
        <v>39979</v>
      </c>
      <c r="D15" s="39">
        <v>9</v>
      </c>
      <c r="F15" s="39">
        <f t="shared" si="0"/>
        <v>2.7432000000000003</v>
      </c>
      <c r="G15" s="39">
        <f t="shared" si="1"/>
        <v>45.458506989579675</v>
      </c>
      <c r="L15" s="38"/>
      <c r="M15" s="37">
        <v>5.2</v>
      </c>
      <c r="N15" s="45">
        <f>14.42*LN(M15) + 4.15</f>
        <v>27.923657380970042</v>
      </c>
      <c r="P15" s="39">
        <v>20</v>
      </c>
      <c r="Q15" s="39">
        <v>21.666666666666668</v>
      </c>
      <c r="R15" s="37" t="s">
        <v>1071</v>
      </c>
      <c r="S15" s="39">
        <v>71</v>
      </c>
      <c r="T15" s="88">
        <f t="shared" si="2"/>
        <v>21.666666666666668</v>
      </c>
    </row>
    <row r="16" spans="1:25" x14ac:dyDescent="0.2">
      <c r="A16" s="37">
        <v>7320090701</v>
      </c>
      <c r="B16" s="37" t="s">
        <v>998</v>
      </c>
      <c r="C16" s="38">
        <v>39996</v>
      </c>
      <c r="D16" s="39">
        <v>9</v>
      </c>
      <c r="E16" s="37"/>
      <c r="F16" s="39">
        <f t="shared" si="0"/>
        <v>2.7432000000000003</v>
      </c>
      <c r="G16" s="39">
        <f t="shared" si="1"/>
        <v>45.458506989579675</v>
      </c>
      <c r="M16" s="37">
        <v>6.5</v>
      </c>
      <c r="N16" s="45">
        <f>14.42*LN(M16) + 4.15</f>
        <v>31.141387390920947</v>
      </c>
      <c r="P16" s="39">
        <v>18</v>
      </c>
      <c r="Q16" s="39">
        <v>14.444444444444445</v>
      </c>
      <c r="R16" s="37" t="s">
        <v>1072</v>
      </c>
      <c r="S16" s="39">
        <v>58</v>
      </c>
      <c r="T16" s="88">
        <f t="shared" si="2"/>
        <v>14.444444444444445</v>
      </c>
    </row>
    <row r="17" spans="1:20" x14ac:dyDescent="0.2">
      <c r="A17" s="37">
        <v>7320090702</v>
      </c>
      <c r="B17" s="37" t="s">
        <v>998</v>
      </c>
      <c r="C17" s="38">
        <v>40003</v>
      </c>
      <c r="D17" s="39">
        <v>11.5</v>
      </c>
      <c r="E17" s="37"/>
      <c r="F17" s="39">
        <f t="shared" si="0"/>
        <v>3.5052000000000003</v>
      </c>
      <c r="G17" s="39">
        <f t="shared" si="1"/>
        <v>41.926292369324358</v>
      </c>
      <c r="I17" s="37">
        <v>1.9</v>
      </c>
      <c r="K17" s="45">
        <f>(9.81*(LN(I17)))+30.6</f>
        <v>36.896586623351197</v>
      </c>
      <c r="M17" s="37">
        <v>5.9</v>
      </c>
      <c r="N17" s="45">
        <f>14.42*LN(M17) + 4.15</f>
        <v>29.744812900146336</v>
      </c>
      <c r="P17" s="39">
        <v>21</v>
      </c>
      <c r="Q17" s="39">
        <v>24.444444444444446</v>
      </c>
      <c r="R17" s="37" t="s">
        <v>1073</v>
      </c>
      <c r="S17" s="39">
        <v>76</v>
      </c>
      <c r="T17" s="88">
        <f t="shared" si="2"/>
        <v>24.444444444444446</v>
      </c>
    </row>
    <row r="18" spans="1:20" x14ac:dyDescent="0.2">
      <c r="A18" s="37">
        <v>7320090703</v>
      </c>
      <c r="B18" s="37" t="s">
        <v>998</v>
      </c>
      <c r="C18" s="38">
        <v>40014</v>
      </c>
      <c r="D18" s="39">
        <v>12.5</v>
      </c>
      <c r="E18" s="37"/>
      <c r="F18" s="39">
        <f t="shared" si="0"/>
        <v>3.81</v>
      </c>
      <c r="G18" s="39">
        <f t="shared" si="1"/>
        <v>40.724763384512634</v>
      </c>
      <c r="P18" s="39">
        <v>21</v>
      </c>
      <c r="Q18" s="39">
        <v>23.333333333333336</v>
      </c>
      <c r="R18" s="37" t="s">
        <v>1074</v>
      </c>
      <c r="S18" s="39">
        <v>74</v>
      </c>
      <c r="T18" s="88">
        <f t="shared" si="2"/>
        <v>23.333333333333336</v>
      </c>
    </row>
    <row r="19" spans="1:20" x14ac:dyDescent="0.2">
      <c r="A19" s="37">
        <v>7320090704</v>
      </c>
      <c r="B19" s="37" t="s">
        <v>998</v>
      </c>
      <c r="C19" s="38">
        <v>40017</v>
      </c>
      <c r="D19" s="39">
        <v>11.75</v>
      </c>
      <c r="E19" s="37"/>
      <c r="F19" s="39">
        <f t="shared" si="0"/>
        <v>3.5814000000000004</v>
      </c>
      <c r="G19" s="39">
        <f t="shared" si="1"/>
        <v>41.616387952090278</v>
      </c>
      <c r="I19" s="37">
        <v>3.3</v>
      </c>
      <c r="K19" s="45">
        <f>(9.81*(LN(I19)))+30.6</f>
        <v>42.312379415714588</v>
      </c>
      <c r="P19" s="39">
        <v>21</v>
      </c>
      <c r="Q19" s="39">
        <v>22.777777777777779</v>
      </c>
      <c r="R19" s="37" t="s">
        <v>1075</v>
      </c>
      <c r="S19" s="39">
        <v>73</v>
      </c>
      <c r="T19" s="88">
        <f t="shared" si="2"/>
        <v>22.777777777777779</v>
      </c>
    </row>
    <row r="20" spans="1:20" x14ac:dyDescent="0.2">
      <c r="A20" s="37">
        <v>7320090705</v>
      </c>
      <c r="B20" s="37" t="s">
        <v>998</v>
      </c>
      <c r="C20" s="38">
        <v>40025</v>
      </c>
      <c r="D20" s="39">
        <v>12.25</v>
      </c>
      <c r="F20" s="39">
        <f t="shared" si="0"/>
        <v>3.7338</v>
      </c>
      <c r="G20" s="39">
        <f t="shared" si="1"/>
        <v>41.015884396958093</v>
      </c>
      <c r="P20" s="39">
        <v>23</v>
      </c>
      <c r="Q20" s="39">
        <v>22.777777777777779</v>
      </c>
      <c r="R20" s="37" t="s">
        <v>1076</v>
      </c>
      <c r="S20" s="39">
        <v>73</v>
      </c>
      <c r="T20" s="88">
        <f t="shared" si="2"/>
        <v>22.777777777777779</v>
      </c>
    </row>
    <row r="21" spans="1:20" x14ac:dyDescent="0.2">
      <c r="A21" s="37">
        <v>7320090801</v>
      </c>
      <c r="B21" s="37" t="s">
        <v>998</v>
      </c>
      <c r="C21" s="38">
        <v>40031</v>
      </c>
      <c r="D21" s="39">
        <v>11.5</v>
      </c>
      <c r="F21" s="39">
        <f t="shared" si="0"/>
        <v>3.5052000000000003</v>
      </c>
      <c r="G21" s="39">
        <f t="shared" si="1"/>
        <v>41.926292369324358</v>
      </c>
      <c r="I21" s="37">
        <v>3.5</v>
      </c>
      <c r="K21" s="45">
        <f>(9.81*(LN(I21)))+30.6</f>
        <v>42.889604720939559</v>
      </c>
      <c r="P21" s="39">
        <v>21</v>
      </c>
      <c r="Q21" s="39">
        <v>20</v>
      </c>
      <c r="R21" s="37" t="s">
        <v>1077</v>
      </c>
      <c r="S21" s="39">
        <v>68</v>
      </c>
      <c r="T21" s="88">
        <f t="shared" si="2"/>
        <v>20</v>
      </c>
    </row>
    <row r="22" spans="1:20" x14ac:dyDescent="0.2">
      <c r="A22" s="37">
        <v>7320090802</v>
      </c>
      <c r="B22" s="37" t="s">
        <v>998</v>
      </c>
      <c r="C22" s="38">
        <v>40038</v>
      </c>
      <c r="D22" s="39">
        <v>11</v>
      </c>
      <c r="F22" s="39">
        <f t="shared" si="0"/>
        <v>3.3528000000000002</v>
      </c>
      <c r="G22" s="39">
        <f t="shared" si="1"/>
        <v>42.566842267970074</v>
      </c>
      <c r="P22" s="39">
        <v>24</v>
      </c>
      <c r="Q22" s="39">
        <v>25.555555555555557</v>
      </c>
      <c r="R22" s="37" t="s">
        <v>1078</v>
      </c>
      <c r="S22" s="39">
        <v>78</v>
      </c>
      <c r="T22" s="88">
        <f t="shared" si="2"/>
        <v>25.555555555555557</v>
      </c>
    </row>
    <row r="23" spans="1:20" x14ac:dyDescent="0.2">
      <c r="A23" s="37">
        <v>7320090803</v>
      </c>
      <c r="B23" s="37" t="s">
        <v>998</v>
      </c>
      <c r="C23" s="38">
        <v>40046</v>
      </c>
      <c r="D23" s="39">
        <v>10.75</v>
      </c>
      <c r="F23" s="39">
        <f t="shared" si="0"/>
        <v>3.2766000000000002</v>
      </c>
      <c r="G23" s="39">
        <f t="shared" si="1"/>
        <v>42.898121225587985</v>
      </c>
      <c r="I23" s="37">
        <v>0.1</v>
      </c>
      <c r="K23" s="45">
        <f>(9.81*(LN(I23)))+30.6</f>
        <v>8.0116402377284146</v>
      </c>
      <c r="P23" s="39">
        <v>21</v>
      </c>
      <c r="Q23" s="39">
        <v>15.555555555555557</v>
      </c>
      <c r="R23" s="37" t="s">
        <v>1079</v>
      </c>
      <c r="S23" s="39">
        <v>60</v>
      </c>
      <c r="T23" s="88">
        <f t="shared" si="2"/>
        <v>15.555555555555557</v>
      </c>
    </row>
    <row r="24" spans="1:20" x14ac:dyDescent="0.2">
      <c r="A24" s="37">
        <v>7320090804</v>
      </c>
      <c r="B24" s="37" t="s">
        <v>998</v>
      </c>
      <c r="C24" s="38">
        <v>40053</v>
      </c>
      <c r="D24" s="39">
        <v>11</v>
      </c>
      <c r="F24" s="39">
        <f t="shared" si="0"/>
        <v>3.3528000000000002</v>
      </c>
      <c r="G24" s="39">
        <f t="shared" si="1"/>
        <v>42.566842267970074</v>
      </c>
      <c r="P24" s="39">
        <v>21</v>
      </c>
      <c r="Q24" s="39">
        <v>18.888888888888889</v>
      </c>
      <c r="R24" s="37" t="s">
        <v>1080</v>
      </c>
      <c r="S24" s="39">
        <v>66</v>
      </c>
      <c r="T24" s="88">
        <f t="shared" si="2"/>
        <v>18.888888888888889</v>
      </c>
    </row>
    <row r="25" spans="1:20" x14ac:dyDescent="0.2">
      <c r="A25" s="37">
        <v>7320090901</v>
      </c>
      <c r="B25" s="37" t="s">
        <v>998</v>
      </c>
      <c r="C25" s="38">
        <v>40059</v>
      </c>
      <c r="D25" s="39">
        <v>12.5</v>
      </c>
      <c r="F25" s="39">
        <f t="shared" si="0"/>
        <v>3.81</v>
      </c>
      <c r="G25" s="39">
        <f t="shared" si="1"/>
        <v>40.724763384512634</v>
      </c>
      <c r="I25" s="37">
        <v>2.6</v>
      </c>
      <c r="K25" s="45">
        <f>(9.81*(LN(I25)))+30.6</f>
        <v>39.973567275719148</v>
      </c>
      <c r="P25" s="39">
        <v>20</v>
      </c>
      <c r="Q25" s="39">
        <v>13.333333333333334</v>
      </c>
      <c r="R25" s="37" t="s">
        <v>1081</v>
      </c>
      <c r="S25" s="39">
        <v>56</v>
      </c>
      <c r="T25" s="88">
        <f t="shared" si="2"/>
        <v>13.333333333333334</v>
      </c>
    </row>
    <row r="26" spans="1:20" x14ac:dyDescent="0.2">
      <c r="A26" s="37">
        <v>7320090902</v>
      </c>
      <c r="B26" s="37" t="s">
        <v>998</v>
      </c>
      <c r="C26" s="38">
        <v>40067</v>
      </c>
      <c r="D26" s="39">
        <v>12.5</v>
      </c>
      <c r="F26" s="39">
        <f t="shared" si="0"/>
        <v>3.81</v>
      </c>
      <c r="G26" s="39">
        <f t="shared" si="1"/>
        <v>40.724763384512634</v>
      </c>
      <c r="P26" s="39">
        <v>24</v>
      </c>
      <c r="Q26" s="39">
        <v>16.666666666666668</v>
      </c>
      <c r="R26" s="37" t="s">
        <v>1081</v>
      </c>
      <c r="S26" s="39">
        <v>62</v>
      </c>
      <c r="T26" s="88">
        <f t="shared" si="2"/>
        <v>16.666666666666668</v>
      </c>
    </row>
    <row r="27" spans="1:20" x14ac:dyDescent="0.2">
      <c r="A27" s="37">
        <v>7320090903</v>
      </c>
      <c r="B27" s="37" t="s">
        <v>998</v>
      </c>
      <c r="C27" s="38">
        <v>40076</v>
      </c>
      <c r="D27" s="39">
        <v>13</v>
      </c>
      <c r="F27" s="39">
        <f t="shared" si="0"/>
        <v>3.9624000000000001</v>
      </c>
      <c r="G27" s="39">
        <f t="shared" si="1"/>
        <v>40.159592907973853</v>
      </c>
      <c r="I27" s="37">
        <v>2.1</v>
      </c>
      <c r="J27" s="39"/>
      <c r="K27" s="45">
        <f>(9.81*(LN(I27)))+30.6</f>
        <v>37.878405351795195</v>
      </c>
      <c r="L27" s="39"/>
      <c r="N27" s="39"/>
      <c r="P27" s="39">
        <v>20</v>
      </c>
      <c r="Q27" s="39">
        <v>15.555555555555557</v>
      </c>
      <c r="R27" s="37" t="s">
        <v>1074</v>
      </c>
      <c r="S27" s="39">
        <v>60</v>
      </c>
      <c r="T27" s="88">
        <f t="shared" si="2"/>
        <v>15.555555555555557</v>
      </c>
    </row>
    <row r="28" spans="1:20" x14ac:dyDescent="0.2">
      <c r="A28" s="88">
        <v>7320100501</v>
      </c>
      <c r="B28" s="88" t="s">
        <v>998</v>
      </c>
      <c r="C28" s="98">
        <v>40324</v>
      </c>
      <c r="D28" s="39">
        <v>12.5</v>
      </c>
      <c r="F28" s="39">
        <f t="shared" si="0"/>
        <v>3.81</v>
      </c>
      <c r="G28" s="39">
        <f t="shared" si="1"/>
        <v>40.724763384512634</v>
      </c>
      <c r="I28" s="46">
        <v>0.1</v>
      </c>
      <c r="K28" s="45">
        <f>(9.81*(LN(I28)))+30.6</f>
        <v>8.0116402377284146</v>
      </c>
      <c r="P28" s="39">
        <v>24</v>
      </c>
      <c r="Q28" s="39">
        <v>28.33</v>
      </c>
      <c r="R28" s="37" t="s">
        <v>1400</v>
      </c>
      <c r="S28" s="39">
        <v>83</v>
      </c>
      <c r="T28" s="88">
        <f t="shared" si="2"/>
        <v>28.333333333333336</v>
      </c>
    </row>
    <row r="29" spans="1:20" x14ac:dyDescent="0.2">
      <c r="A29" s="37">
        <v>7320100601</v>
      </c>
      <c r="B29" s="37" t="s">
        <v>998</v>
      </c>
      <c r="C29" s="38">
        <v>40332</v>
      </c>
      <c r="D29" s="39">
        <v>11</v>
      </c>
      <c r="F29" s="39">
        <f t="shared" si="0"/>
        <v>3.3528000000000002</v>
      </c>
      <c r="G29" s="39">
        <f t="shared" si="1"/>
        <v>42.566842267970074</v>
      </c>
      <c r="P29" s="39">
        <v>23</v>
      </c>
      <c r="Q29" s="39">
        <v>18.89</v>
      </c>
      <c r="R29" s="37" t="s">
        <v>1401</v>
      </c>
      <c r="S29" s="39">
        <v>66</v>
      </c>
      <c r="T29" s="88">
        <f t="shared" si="2"/>
        <v>18.888888888888889</v>
      </c>
    </row>
    <row r="30" spans="1:20" x14ac:dyDescent="0.2">
      <c r="A30" s="37">
        <v>7320100602</v>
      </c>
      <c r="B30" s="37" t="s">
        <v>998</v>
      </c>
      <c r="C30" s="38">
        <v>40340</v>
      </c>
      <c r="D30" s="39">
        <v>11</v>
      </c>
      <c r="F30" s="39">
        <f t="shared" si="0"/>
        <v>3.3528000000000002</v>
      </c>
      <c r="G30" s="39">
        <f t="shared" si="1"/>
        <v>42.566842267970074</v>
      </c>
      <c r="I30" s="46">
        <v>3.3</v>
      </c>
      <c r="K30" s="45">
        <f>(9.81*(LN(I30)))+30.6</f>
        <v>42.312379415714588</v>
      </c>
      <c r="P30" s="39">
        <v>20</v>
      </c>
      <c r="Q30" s="39">
        <v>21.11</v>
      </c>
      <c r="R30" s="37" t="s">
        <v>1402</v>
      </c>
      <c r="S30" s="39">
        <v>70</v>
      </c>
      <c r="T30" s="88">
        <f t="shared" si="2"/>
        <v>21.111111111111111</v>
      </c>
    </row>
    <row r="31" spans="1:20" x14ac:dyDescent="0.2">
      <c r="A31" s="37">
        <v>7320100603</v>
      </c>
      <c r="B31" s="37" t="s">
        <v>998</v>
      </c>
      <c r="C31" s="38">
        <v>40346</v>
      </c>
      <c r="D31" s="39">
        <v>12.5</v>
      </c>
      <c r="F31" s="39">
        <f t="shared" si="0"/>
        <v>3.81</v>
      </c>
      <c r="G31" s="39">
        <f t="shared" si="1"/>
        <v>40.724763384512634</v>
      </c>
      <c r="P31" s="39">
        <v>22</v>
      </c>
      <c r="Q31" s="39">
        <v>23.33</v>
      </c>
      <c r="R31" s="37" t="s">
        <v>1403</v>
      </c>
      <c r="S31" s="39">
        <v>74</v>
      </c>
      <c r="T31" s="88">
        <f t="shared" si="2"/>
        <v>23.333333333333336</v>
      </c>
    </row>
    <row r="32" spans="1:20" x14ac:dyDescent="0.2">
      <c r="A32" s="37">
        <v>7320100604</v>
      </c>
      <c r="B32" s="37" t="s">
        <v>998</v>
      </c>
      <c r="C32" s="38">
        <v>40353</v>
      </c>
      <c r="D32" s="39">
        <v>11</v>
      </c>
      <c r="F32" s="39">
        <f t="shared" si="0"/>
        <v>3.3528000000000002</v>
      </c>
      <c r="G32" s="39">
        <f t="shared" si="1"/>
        <v>42.566842267970074</v>
      </c>
      <c r="I32" s="46">
        <v>0.2</v>
      </c>
      <c r="K32" s="45">
        <f>(9.81*(LN(I32)))+30.6</f>
        <v>14.811414079021477</v>
      </c>
      <c r="P32" s="39">
        <v>24</v>
      </c>
      <c r="Q32" s="39">
        <v>17.78</v>
      </c>
      <c r="R32" s="37" t="s">
        <v>1404</v>
      </c>
      <c r="S32" s="39">
        <v>64</v>
      </c>
      <c r="T32" s="88">
        <f t="shared" si="2"/>
        <v>17.777777777777779</v>
      </c>
    </row>
    <row r="33" spans="1:20" x14ac:dyDescent="0.2">
      <c r="A33" s="37">
        <v>7320100701</v>
      </c>
      <c r="B33" s="37" t="s">
        <v>998</v>
      </c>
      <c r="C33" s="38">
        <v>40360</v>
      </c>
      <c r="D33" s="39">
        <v>12</v>
      </c>
      <c r="F33" s="39">
        <f t="shared" si="0"/>
        <v>3.6576000000000004</v>
      </c>
      <c r="G33" s="39">
        <f t="shared" si="1"/>
        <v>41.313008325549511</v>
      </c>
      <c r="P33" s="39">
        <v>22</v>
      </c>
      <c r="Q33" s="39">
        <v>17.22</v>
      </c>
      <c r="R33" s="37" t="s">
        <v>1405</v>
      </c>
      <c r="S33" s="39">
        <v>63</v>
      </c>
      <c r="T33" s="88">
        <f t="shared" si="2"/>
        <v>17.222222222222221</v>
      </c>
    </row>
    <row r="34" spans="1:20" x14ac:dyDescent="0.2">
      <c r="A34" s="37">
        <v>7320100702</v>
      </c>
      <c r="B34" s="37" t="s">
        <v>998</v>
      </c>
      <c r="C34" s="38">
        <v>40367</v>
      </c>
      <c r="D34" s="39">
        <v>11.5</v>
      </c>
      <c r="F34" s="39">
        <f t="shared" si="0"/>
        <v>3.5052000000000003</v>
      </c>
      <c r="G34" s="39">
        <f t="shared" si="1"/>
        <v>41.926292369324358</v>
      </c>
      <c r="I34" s="46">
        <v>3.1</v>
      </c>
      <c r="K34" s="45">
        <f>(9.81*(LN(I34)))+30.6</f>
        <v>41.699054713727698</v>
      </c>
      <c r="P34" s="39">
        <v>27</v>
      </c>
      <c r="Q34" s="39">
        <v>24.44</v>
      </c>
      <c r="R34" s="37" t="s">
        <v>1402</v>
      </c>
      <c r="S34" s="39">
        <v>76</v>
      </c>
      <c r="T34" s="88">
        <f t="shared" si="2"/>
        <v>24.444444444444446</v>
      </c>
    </row>
    <row r="35" spans="1:20" x14ac:dyDescent="0.2">
      <c r="A35" s="37">
        <v>7320100703</v>
      </c>
      <c r="B35" s="37" t="s">
        <v>998</v>
      </c>
      <c r="C35" s="38">
        <v>40373</v>
      </c>
      <c r="D35" s="39">
        <v>11.5</v>
      </c>
      <c r="F35" s="39">
        <f t="shared" si="0"/>
        <v>3.5052000000000003</v>
      </c>
      <c r="G35" s="39">
        <f t="shared" si="1"/>
        <v>41.926292369324358</v>
      </c>
      <c r="P35" s="39">
        <v>27.5</v>
      </c>
      <c r="Q35" s="39">
        <v>27.22</v>
      </c>
      <c r="R35" s="37" t="s">
        <v>1406</v>
      </c>
      <c r="S35" s="39">
        <v>81</v>
      </c>
      <c r="T35" s="88">
        <f t="shared" si="2"/>
        <v>27.222222222222225</v>
      </c>
    </row>
    <row r="36" spans="1:20" x14ac:dyDescent="0.2">
      <c r="A36" s="37" t="s">
        <v>57</v>
      </c>
      <c r="B36" s="37" t="s">
        <v>998</v>
      </c>
      <c r="C36" s="38">
        <v>40373</v>
      </c>
      <c r="D36" s="39">
        <v>11</v>
      </c>
      <c r="F36" s="39">
        <f>D36*0.3048</f>
        <v>3.3528000000000002</v>
      </c>
      <c r="G36" s="39">
        <f t="shared" si="1"/>
        <v>42.566842267970074</v>
      </c>
      <c r="P36" s="39">
        <v>28</v>
      </c>
      <c r="R36" s="37" t="s">
        <v>60</v>
      </c>
    </row>
    <row r="37" spans="1:20" x14ac:dyDescent="0.2">
      <c r="A37" s="37">
        <v>7320100704</v>
      </c>
      <c r="B37" s="37" t="s">
        <v>998</v>
      </c>
      <c r="C37" s="38">
        <v>40380</v>
      </c>
      <c r="D37" s="39">
        <v>12</v>
      </c>
      <c r="F37" s="39">
        <f t="shared" si="0"/>
        <v>3.6576000000000004</v>
      </c>
      <c r="G37" s="39">
        <f t="shared" si="1"/>
        <v>41.313008325549511</v>
      </c>
      <c r="I37" s="45">
        <v>0.05</v>
      </c>
      <c r="K37" s="45">
        <f>(9.81*(LN(I37)))+30.6</f>
        <v>1.2118663964353509</v>
      </c>
      <c r="P37" s="39">
        <v>27</v>
      </c>
      <c r="Q37" s="39">
        <v>23.89</v>
      </c>
      <c r="R37" s="37" t="s">
        <v>1407</v>
      </c>
      <c r="S37" s="39">
        <v>75</v>
      </c>
      <c r="T37" s="88">
        <f t="shared" ref="T37:T55" si="3">(S37-32)*(5/9)</f>
        <v>23.888888888888889</v>
      </c>
    </row>
    <row r="38" spans="1:20" x14ac:dyDescent="0.2">
      <c r="A38" s="37">
        <v>7320100705</v>
      </c>
      <c r="B38" s="37" t="s">
        <v>998</v>
      </c>
      <c r="C38" s="38">
        <v>40388</v>
      </c>
      <c r="D38" s="39">
        <v>11.5</v>
      </c>
      <c r="F38" s="39">
        <f t="shared" si="0"/>
        <v>3.5052000000000003</v>
      </c>
      <c r="G38" s="39">
        <f t="shared" si="1"/>
        <v>41.926292369324358</v>
      </c>
      <c r="P38" s="39">
        <v>26</v>
      </c>
      <c r="Q38" s="39">
        <v>25.56</v>
      </c>
      <c r="R38" s="37" t="s">
        <v>1408</v>
      </c>
      <c r="S38" s="39">
        <v>78</v>
      </c>
      <c r="T38" s="88">
        <f t="shared" si="3"/>
        <v>25.555555555555557</v>
      </c>
    </row>
    <row r="39" spans="1:20" x14ac:dyDescent="0.2">
      <c r="A39" s="37">
        <v>7320100801</v>
      </c>
      <c r="B39" s="37" t="s">
        <v>998</v>
      </c>
      <c r="C39" s="38">
        <v>40395</v>
      </c>
      <c r="D39" s="39">
        <v>11.5</v>
      </c>
      <c r="F39" s="39">
        <f t="shared" si="0"/>
        <v>3.5052000000000003</v>
      </c>
      <c r="G39" s="39">
        <f t="shared" si="1"/>
        <v>41.926292369324358</v>
      </c>
      <c r="I39" s="46">
        <v>2.6</v>
      </c>
      <c r="K39" s="45">
        <f>(9.81*(LN(I39)))+30.6</f>
        <v>39.973567275719148</v>
      </c>
      <c r="P39" s="39">
        <v>28</v>
      </c>
      <c r="Q39" s="39">
        <v>26.67</v>
      </c>
      <c r="R39" s="37" t="s">
        <v>1401</v>
      </c>
      <c r="S39" s="39">
        <v>80</v>
      </c>
      <c r="T39" s="88">
        <f t="shared" si="3"/>
        <v>26.666666666666668</v>
      </c>
    </row>
    <row r="40" spans="1:20" x14ac:dyDescent="0.2">
      <c r="A40" s="37">
        <v>7320100802</v>
      </c>
      <c r="B40" s="37" t="s">
        <v>998</v>
      </c>
      <c r="C40" s="38">
        <v>40408</v>
      </c>
      <c r="D40" s="39">
        <v>11.5</v>
      </c>
      <c r="F40" s="39">
        <f t="shared" si="0"/>
        <v>3.5052000000000003</v>
      </c>
      <c r="G40" s="39">
        <f t="shared" si="1"/>
        <v>41.926292369324358</v>
      </c>
      <c r="P40" s="39">
        <v>29</v>
      </c>
      <c r="Q40" s="39">
        <v>26.67</v>
      </c>
      <c r="R40" s="37" t="s">
        <v>1402</v>
      </c>
      <c r="S40" s="39">
        <v>80</v>
      </c>
      <c r="T40" s="88">
        <f t="shared" si="3"/>
        <v>26.666666666666668</v>
      </c>
    </row>
    <row r="41" spans="1:20" x14ac:dyDescent="0.2">
      <c r="A41" s="37">
        <v>7320100803</v>
      </c>
      <c r="B41" s="37" t="s">
        <v>998</v>
      </c>
      <c r="C41" s="38">
        <v>40411</v>
      </c>
      <c r="D41" s="39">
        <v>11.5</v>
      </c>
      <c r="F41" s="39">
        <f t="shared" si="0"/>
        <v>3.5052000000000003</v>
      </c>
      <c r="G41" s="39">
        <f t="shared" si="1"/>
        <v>41.926292369324358</v>
      </c>
      <c r="I41" s="46">
        <v>2.9</v>
      </c>
      <c r="K41" s="45">
        <f>(9.81*(LN(I41)))+30.6</f>
        <v>41.04481232989572</v>
      </c>
      <c r="P41" s="39">
        <v>26</v>
      </c>
      <c r="Q41" s="39">
        <v>27.78</v>
      </c>
      <c r="R41" s="37" t="s">
        <v>1409</v>
      </c>
      <c r="S41" s="39">
        <v>82</v>
      </c>
      <c r="T41" s="88">
        <f t="shared" si="3"/>
        <v>27.777777777777779</v>
      </c>
    </row>
    <row r="42" spans="1:20" x14ac:dyDescent="0.2">
      <c r="A42" s="37">
        <v>7320100804</v>
      </c>
      <c r="B42" s="37" t="s">
        <v>998</v>
      </c>
      <c r="C42" s="38">
        <v>40416</v>
      </c>
      <c r="D42" s="39">
        <v>11.5</v>
      </c>
      <c r="F42" s="39">
        <f t="shared" si="0"/>
        <v>3.5052000000000003</v>
      </c>
      <c r="G42" s="39">
        <f t="shared" si="1"/>
        <v>41.926292369324358</v>
      </c>
      <c r="P42" s="39">
        <v>24</v>
      </c>
      <c r="Q42" s="39">
        <v>18.89</v>
      </c>
      <c r="R42" s="37" t="s">
        <v>1410</v>
      </c>
      <c r="S42" s="39">
        <v>66</v>
      </c>
      <c r="T42" s="88">
        <f t="shared" si="3"/>
        <v>18.888888888888889</v>
      </c>
    </row>
    <row r="43" spans="1:20" x14ac:dyDescent="0.2">
      <c r="A43" s="37">
        <v>7320100901</v>
      </c>
      <c r="B43" s="37" t="s">
        <v>998</v>
      </c>
      <c r="C43" s="38">
        <v>40423</v>
      </c>
      <c r="D43" s="39">
        <v>11.5</v>
      </c>
      <c r="F43" s="39">
        <f t="shared" si="0"/>
        <v>3.5052000000000003</v>
      </c>
      <c r="G43" s="39">
        <f t="shared" si="1"/>
        <v>41.926292369324358</v>
      </c>
      <c r="I43" s="46">
        <v>2.2000000000000002</v>
      </c>
      <c r="K43" s="45">
        <f>(9.81*(LN(I43)))+30.6</f>
        <v>38.334766705173493</v>
      </c>
      <c r="P43" s="39">
        <v>26</v>
      </c>
      <c r="Q43" s="39">
        <v>15.56</v>
      </c>
      <c r="R43" s="37" t="s">
        <v>1411</v>
      </c>
      <c r="S43" s="39">
        <v>60</v>
      </c>
      <c r="T43" s="88">
        <f t="shared" si="3"/>
        <v>15.555555555555557</v>
      </c>
    </row>
    <row r="44" spans="1:20" x14ac:dyDescent="0.2">
      <c r="A44" s="37">
        <v>7320100901</v>
      </c>
      <c r="B44" s="37" t="s">
        <v>998</v>
      </c>
      <c r="C44" s="38">
        <v>40431</v>
      </c>
      <c r="D44" s="39">
        <v>11.5</v>
      </c>
      <c r="F44" s="39">
        <f t="shared" si="0"/>
        <v>3.5052000000000003</v>
      </c>
      <c r="G44" s="39">
        <f t="shared" si="1"/>
        <v>41.926292369324358</v>
      </c>
      <c r="P44" s="39">
        <v>18</v>
      </c>
      <c r="Q44" s="39">
        <v>17.22</v>
      </c>
      <c r="R44" s="37" t="s">
        <v>1406</v>
      </c>
      <c r="S44" s="39">
        <v>63</v>
      </c>
      <c r="T44" s="88">
        <f t="shared" si="3"/>
        <v>17.222222222222221</v>
      </c>
    </row>
    <row r="45" spans="1:20" x14ac:dyDescent="0.2">
      <c r="A45" s="37">
        <v>7320100901</v>
      </c>
      <c r="B45" s="37" t="s">
        <v>998</v>
      </c>
      <c r="C45" s="38">
        <v>40439</v>
      </c>
      <c r="D45" s="39">
        <v>11.5</v>
      </c>
      <c r="F45" s="39">
        <f t="shared" si="0"/>
        <v>3.5052000000000003</v>
      </c>
      <c r="G45" s="39">
        <f t="shared" si="1"/>
        <v>41.926292369324358</v>
      </c>
      <c r="I45" s="46">
        <v>2.4</v>
      </c>
      <c r="K45" s="45">
        <f>(9.81*(LN(I45)))+30.6</f>
        <v>39.188348313441757</v>
      </c>
      <c r="P45" s="39">
        <v>18</v>
      </c>
      <c r="Q45" s="39">
        <v>13.33</v>
      </c>
      <c r="R45" s="37" t="s">
        <v>1412</v>
      </c>
      <c r="S45" s="39">
        <v>56</v>
      </c>
      <c r="T45" s="88">
        <f t="shared" si="3"/>
        <v>13.333333333333334</v>
      </c>
    </row>
    <row r="46" spans="1:20" x14ac:dyDescent="0.2">
      <c r="A46" s="37">
        <v>7320100901</v>
      </c>
      <c r="B46" s="37" t="s">
        <v>998</v>
      </c>
      <c r="C46" s="38">
        <v>40446</v>
      </c>
      <c r="D46" s="39">
        <v>11.5</v>
      </c>
      <c r="F46" s="39">
        <f t="shared" si="0"/>
        <v>3.5052000000000003</v>
      </c>
      <c r="G46" s="39">
        <f t="shared" si="1"/>
        <v>41.926292369324358</v>
      </c>
      <c r="P46" s="39">
        <v>17</v>
      </c>
      <c r="Q46" s="39">
        <v>11.11</v>
      </c>
      <c r="R46" s="37" t="s">
        <v>1413</v>
      </c>
      <c r="S46" s="39">
        <v>52</v>
      </c>
      <c r="T46" s="88">
        <f t="shared" si="3"/>
        <v>11.111111111111111</v>
      </c>
    </row>
    <row r="47" spans="1:20" x14ac:dyDescent="0.2">
      <c r="A47" s="37">
        <v>7320100901</v>
      </c>
      <c r="B47" s="37" t="s">
        <v>998</v>
      </c>
      <c r="C47" s="38">
        <v>40451</v>
      </c>
      <c r="D47" s="39">
        <v>11</v>
      </c>
      <c r="E47" s="39">
        <f>AVERAGE(D29:D35,D37:D42)</f>
        <v>11.538461538461538</v>
      </c>
      <c r="F47" s="39">
        <f t="shared" si="0"/>
        <v>3.3528000000000002</v>
      </c>
      <c r="G47" s="39">
        <f t="shared" si="1"/>
        <v>42.566842267970074</v>
      </c>
      <c r="H47" s="39">
        <f>AVERAGE(G29:G35,G37:G42)</f>
        <v>41.887334878830188</v>
      </c>
      <c r="I47" s="46">
        <v>4.4000000000000004</v>
      </c>
      <c r="J47" s="39">
        <f>AVERAGE(I29:I35,I37:I42)</f>
        <v>2.0249999999999999</v>
      </c>
      <c r="K47" s="45">
        <f>(9.81*(LN(I47)))+30.6</f>
        <v>45.134540546466553</v>
      </c>
      <c r="L47" s="39">
        <f>AVERAGE(K29:K35,K37:K42)</f>
        <v>30.175515701752328</v>
      </c>
      <c r="O47" s="45">
        <f>AVERAGE(H47,L47)</f>
        <v>36.03142529029126</v>
      </c>
      <c r="P47" s="39">
        <v>17</v>
      </c>
      <c r="Q47" s="39">
        <v>15.56</v>
      </c>
      <c r="R47" s="37" t="s">
        <v>1413</v>
      </c>
      <c r="S47" s="39">
        <v>60</v>
      </c>
      <c r="T47" s="88">
        <f t="shared" si="3"/>
        <v>15.555555555555557</v>
      </c>
    </row>
    <row r="48" spans="1:20" x14ac:dyDescent="0.2">
      <c r="A48" s="88">
        <v>7320110501</v>
      </c>
      <c r="B48" s="88" t="s">
        <v>998</v>
      </c>
      <c r="C48" s="98">
        <v>40689</v>
      </c>
      <c r="D48" s="39">
        <v>11.5</v>
      </c>
      <c r="F48" s="39">
        <f t="shared" ref="F48:F55" si="4">D48*0.3048</f>
        <v>3.5052000000000003</v>
      </c>
      <c r="G48" s="39">
        <f t="shared" ref="G48:G119" si="5" xml:space="preserve"> 60-(14.41*(LN(F48)))</f>
        <v>41.926292369324358</v>
      </c>
      <c r="I48" s="46">
        <v>2.75</v>
      </c>
      <c r="K48" s="45">
        <f>(9.81*(LN(I48)))+30.6</f>
        <v>40.523804943565892</v>
      </c>
      <c r="P48" s="39">
        <v>19</v>
      </c>
      <c r="Q48" s="39">
        <v>12.777777777777779</v>
      </c>
      <c r="R48" s="48" t="s">
        <v>1650</v>
      </c>
      <c r="S48" s="39">
        <v>55</v>
      </c>
      <c r="T48" s="88">
        <f t="shared" si="3"/>
        <v>12.777777777777779</v>
      </c>
    </row>
    <row r="49" spans="1:20" x14ac:dyDescent="0.2">
      <c r="A49" s="37">
        <v>7320110601</v>
      </c>
      <c r="B49" s="37" t="s">
        <v>998</v>
      </c>
      <c r="C49" s="38">
        <v>40697</v>
      </c>
      <c r="D49" s="39">
        <v>12</v>
      </c>
      <c r="F49" s="39">
        <f t="shared" si="4"/>
        <v>3.6576000000000004</v>
      </c>
      <c r="G49" s="39">
        <f t="shared" si="5"/>
        <v>41.313008325549511</v>
      </c>
      <c r="P49" s="39">
        <v>20</v>
      </c>
      <c r="Q49" s="39">
        <v>21.666666666666668</v>
      </c>
      <c r="R49" s="48" t="s">
        <v>1651</v>
      </c>
      <c r="S49" s="39">
        <v>71</v>
      </c>
      <c r="T49" s="88">
        <f t="shared" si="3"/>
        <v>21.666666666666668</v>
      </c>
    </row>
    <row r="50" spans="1:20" x14ac:dyDescent="0.2">
      <c r="A50" s="37">
        <v>7320110602</v>
      </c>
      <c r="B50" s="37" t="s">
        <v>998</v>
      </c>
      <c r="C50" s="38">
        <v>40703</v>
      </c>
      <c r="D50" s="39">
        <v>11</v>
      </c>
      <c r="F50" s="39">
        <f t="shared" si="4"/>
        <v>3.3528000000000002</v>
      </c>
      <c r="G50" s="39">
        <f t="shared" si="5"/>
        <v>42.566842267970074</v>
      </c>
      <c r="I50" s="46">
        <v>7.0000000000000007E-2</v>
      </c>
      <c r="K50" s="45">
        <f>(9.81*(LN(I50)))+30.6</f>
        <v>4.5126590376894491</v>
      </c>
      <c r="P50" s="39">
        <v>22</v>
      </c>
      <c r="Q50" s="39">
        <v>10</v>
      </c>
      <c r="R50" s="48" t="s">
        <v>1652</v>
      </c>
      <c r="S50" s="39">
        <v>50</v>
      </c>
      <c r="T50" s="88">
        <f t="shared" si="3"/>
        <v>10</v>
      </c>
    </row>
    <row r="51" spans="1:20" x14ac:dyDescent="0.2">
      <c r="A51" s="37">
        <v>7320110603</v>
      </c>
      <c r="B51" s="37" t="s">
        <v>998</v>
      </c>
      <c r="C51" s="38">
        <v>40710</v>
      </c>
      <c r="D51" s="39">
        <v>10</v>
      </c>
      <c r="F51" s="39">
        <f t="shared" si="4"/>
        <v>3.048</v>
      </c>
      <c r="G51" s="39">
        <f t="shared" si="5"/>
        <v>43.940261958950401</v>
      </c>
      <c r="P51" s="39">
        <v>22</v>
      </c>
      <c r="Q51" s="39">
        <v>16.111111111111111</v>
      </c>
      <c r="R51" s="48" t="s">
        <v>1653</v>
      </c>
      <c r="S51" s="39">
        <v>61</v>
      </c>
      <c r="T51" s="88">
        <f t="shared" si="3"/>
        <v>16.111111111111111</v>
      </c>
    </row>
    <row r="52" spans="1:20" x14ac:dyDescent="0.2">
      <c r="A52" s="37">
        <v>7320110604</v>
      </c>
      <c r="B52" s="37" t="s">
        <v>998</v>
      </c>
      <c r="C52" s="38">
        <v>40717</v>
      </c>
      <c r="D52" s="39">
        <v>10.5</v>
      </c>
      <c r="F52" s="39">
        <f t="shared" si="4"/>
        <v>3.2004000000000001</v>
      </c>
      <c r="G52" s="39">
        <f t="shared" si="5"/>
        <v>43.237195693268887</v>
      </c>
      <c r="I52" s="46">
        <v>0.16</v>
      </c>
      <c r="K52" s="45">
        <f>(9.81*(LN(I52)))+30.6</f>
        <v>12.622375840629076</v>
      </c>
      <c r="P52" s="39">
        <v>24</v>
      </c>
      <c r="Q52" s="39">
        <v>18.888888888888889</v>
      </c>
      <c r="R52" s="48" t="s">
        <v>1654</v>
      </c>
      <c r="S52" s="39">
        <v>66</v>
      </c>
      <c r="T52" s="88">
        <f t="shared" si="3"/>
        <v>18.888888888888889</v>
      </c>
    </row>
    <row r="53" spans="1:20" x14ac:dyDescent="0.2">
      <c r="A53" s="37">
        <v>7320110605</v>
      </c>
      <c r="B53" s="37" t="s">
        <v>998</v>
      </c>
      <c r="C53" s="38">
        <v>40724</v>
      </c>
      <c r="D53" s="39">
        <v>11</v>
      </c>
      <c r="F53" s="39">
        <f t="shared" si="4"/>
        <v>3.3528000000000002</v>
      </c>
      <c r="G53" s="39">
        <f t="shared" si="5"/>
        <v>42.566842267970074</v>
      </c>
      <c r="P53" s="39">
        <v>23</v>
      </c>
      <c r="Q53" s="39">
        <v>22.777777777777779</v>
      </c>
      <c r="R53" s="48" t="s">
        <v>1655</v>
      </c>
      <c r="S53" s="39">
        <v>73</v>
      </c>
      <c r="T53" s="88">
        <f t="shared" si="3"/>
        <v>22.777777777777779</v>
      </c>
    </row>
    <row r="54" spans="1:20" x14ac:dyDescent="0.2">
      <c r="A54" s="37">
        <v>7320110701</v>
      </c>
      <c r="B54" s="37" t="s">
        <v>998</v>
      </c>
      <c r="C54" s="38">
        <v>40731</v>
      </c>
      <c r="D54" s="39">
        <v>11.5</v>
      </c>
      <c r="F54" s="39">
        <f t="shared" si="4"/>
        <v>3.5052000000000003</v>
      </c>
      <c r="G54" s="39">
        <f t="shared" si="5"/>
        <v>41.926292369324358</v>
      </c>
      <c r="I54" s="46">
        <v>0.57999999999999996</v>
      </c>
      <c r="K54" s="45">
        <f>(9.81*(LN(I54)))+30.6</f>
        <v>25.256226408917197</v>
      </c>
      <c r="P54" s="39">
        <v>26</v>
      </c>
      <c r="Q54" s="39">
        <v>21.111111111111111</v>
      </c>
      <c r="R54" s="48" t="s">
        <v>1656</v>
      </c>
      <c r="S54" s="39">
        <v>70</v>
      </c>
      <c r="T54" s="88">
        <f t="shared" si="3"/>
        <v>21.111111111111111</v>
      </c>
    </row>
    <row r="55" spans="1:20" x14ac:dyDescent="0.2">
      <c r="A55" s="37">
        <v>7320110702</v>
      </c>
      <c r="B55" s="37" t="s">
        <v>998</v>
      </c>
      <c r="C55" s="38">
        <v>40737</v>
      </c>
      <c r="D55" s="39">
        <v>11.5</v>
      </c>
      <c r="F55" s="39">
        <f t="shared" si="4"/>
        <v>3.5052000000000003</v>
      </c>
      <c r="G55" s="39">
        <f t="shared" si="5"/>
        <v>41.926292369324358</v>
      </c>
      <c r="P55" s="39">
        <v>27</v>
      </c>
      <c r="Q55" s="39">
        <v>20</v>
      </c>
      <c r="R55" s="48" t="s">
        <v>1657</v>
      </c>
      <c r="S55" s="39">
        <v>68</v>
      </c>
      <c r="T55" s="88">
        <f t="shared" si="3"/>
        <v>20</v>
      </c>
    </row>
    <row r="56" spans="1:20" x14ac:dyDescent="0.2">
      <c r="A56" s="37">
        <v>7320110703</v>
      </c>
      <c r="B56" s="37" t="s">
        <v>998</v>
      </c>
      <c r="C56" s="38">
        <v>40745</v>
      </c>
      <c r="D56" s="39">
        <v>10</v>
      </c>
      <c r="F56" s="39">
        <f>D56*0.3048</f>
        <v>3.048</v>
      </c>
      <c r="G56" s="39">
        <f xml:space="preserve"> 60-(14.41*(LN(F56)))</f>
        <v>43.940261958950401</v>
      </c>
      <c r="I56" s="45">
        <v>4.1100000000000003</v>
      </c>
      <c r="K56" s="45">
        <f>(9.81*(LN(I56)))+30.6</f>
        <v>44.465679909664885</v>
      </c>
      <c r="P56" s="39">
        <v>30</v>
      </c>
      <c r="Q56" s="39">
        <v>28.888888888888889</v>
      </c>
      <c r="R56" s="48" t="s">
        <v>1658</v>
      </c>
      <c r="S56" s="39">
        <v>84</v>
      </c>
      <c r="T56" s="88">
        <f>(S56-32)*(5/9)</f>
        <v>28.888888888888889</v>
      </c>
    </row>
    <row r="57" spans="1:20" x14ac:dyDescent="0.2">
      <c r="A57" s="37">
        <v>7320110704</v>
      </c>
      <c r="B57" s="37" t="s">
        <v>998</v>
      </c>
      <c r="C57" s="38">
        <v>40752</v>
      </c>
      <c r="D57" s="39">
        <v>10.5</v>
      </c>
      <c r="F57" s="39">
        <f t="shared" ref="F57:F119" si="6">D57*0.3048</f>
        <v>3.2004000000000001</v>
      </c>
      <c r="G57" s="39">
        <f t="shared" si="5"/>
        <v>43.237195693268887</v>
      </c>
      <c r="P57" s="39">
        <v>27</v>
      </c>
      <c r="Q57" s="39">
        <v>23.333333333333336</v>
      </c>
      <c r="R57" s="48" t="s">
        <v>1659</v>
      </c>
      <c r="S57" s="39">
        <v>74</v>
      </c>
      <c r="T57" s="88">
        <f t="shared" ref="T57:T85" si="7">(S57-32)*(5/9)</f>
        <v>23.333333333333336</v>
      </c>
    </row>
    <row r="58" spans="1:20" x14ac:dyDescent="0.2">
      <c r="A58" s="37">
        <v>7320110801</v>
      </c>
      <c r="B58" s="37" t="s">
        <v>998</v>
      </c>
      <c r="C58" s="38">
        <v>40759</v>
      </c>
      <c r="D58" s="39">
        <v>11</v>
      </c>
      <c r="F58" s="39">
        <f t="shared" si="6"/>
        <v>3.3528000000000002</v>
      </c>
      <c r="G58" s="39">
        <f t="shared" si="5"/>
        <v>42.566842267970074</v>
      </c>
      <c r="I58" s="45">
        <v>5.9</v>
      </c>
      <c r="K58" s="45">
        <f>(9.81*(LN(I58)))+30.6</f>
        <v>48.012282562443524</v>
      </c>
      <c r="P58" s="39">
        <v>27.5</v>
      </c>
      <c r="Q58" s="39">
        <v>22.222222222222221</v>
      </c>
      <c r="R58" s="48" t="s">
        <v>1660</v>
      </c>
      <c r="S58" s="39">
        <v>72</v>
      </c>
      <c r="T58" s="88">
        <f t="shared" si="7"/>
        <v>22.222222222222221</v>
      </c>
    </row>
    <row r="59" spans="1:20" x14ac:dyDescent="0.2">
      <c r="A59" s="37">
        <v>7320110802</v>
      </c>
      <c r="B59" s="37" t="s">
        <v>998</v>
      </c>
      <c r="C59" s="38">
        <v>40766</v>
      </c>
      <c r="D59" s="39">
        <v>10</v>
      </c>
      <c r="F59" s="39">
        <f t="shared" si="6"/>
        <v>3.048</v>
      </c>
      <c r="G59" s="39">
        <f t="shared" si="5"/>
        <v>43.940261958950401</v>
      </c>
      <c r="I59" s="46"/>
      <c r="P59" s="39">
        <v>26</v>
      </c>
      <c r="Q59" s="39">
        <v>26.666666666666668</v>
      </c>
      <c r="R59" s="48" t="s">
        <v>1656</v>
      </c>
      <c r="S59" s="39">
        <v>80</v>
      </c>
      <c r="T59" s="88">
        <f t="shared" si="7"/>
        <v>26.666666666666668</v>
      </c>
    </row>
    <row r="60" spans="1:20" x14ac:dyDescent="0.2">
      <c r="A60" s="37">
        <v>7320110803</v>
      </c>
      <c r="B60" s="37" t="s">
        <v>998</v>
      </c>
      <c r="C60" s="38">
        <v>40775</v>
      </c>
      <c r="I60" s="45">
        <v>5</v>
      </c>
      <c r="K60" s="45">
        <f>(9.81*(LN(I60)))+30.6</f>
        <v>46.388585920978528</v>
      </c>
      <c r="P60" s="39">
        <v>26</v>
      </c>
      <c r="Q60" s="39">
        <v>25.555555555555557</v>
      </c>
      <c r="R60" s="48" t="s">
        <v>1661</v>
      </c>
      <c r="S60" s="39">
        <v>78</v>
      </c>
      <c r="T60" s="88">
        <f t="shared" si="7"/>
        <v>25.555555555555557</v>
      </c>
    </row>
    <row r="61" spans="1:20" x14ac:dyDescent="0.2">
      <c r="A61" s="37">
        <v>7320110804</v>
      </c>
      <c r="B61" s="37" t="s">
        <v>998</v>
      </c>
      <c r="C61" s="38">
        <v>40780</v>
      </c>
      <c r="D61" s="39">
        <v>10</v>
      </c>
      <c r="F61" s="39">
        <f t="shared" si="6"/>
        <v>3.048</v>
      </c>
      <c r="G61" s="39">
        <f t="shared" si="5"/>
        <v>43.940261958950401</v>
      </c>
      <c r="I61" s="46"/>
      <c r="P61" s="39">
        <v>23</v>
      </c>
      <c r="Q61" s="39">
        <v>19.444444444444446</v>
      </c>
      <c r="R61" s="48" t="s">
        <v>1652</v>
      </c>
      <c r="S61" s="39">
        <v>67</v>
      </c>
      <c r="T61" s="88">
        <f t="shared" si="7"/>
        <v>19.444444444444446</v>
      </c>
    </row>
    <row r="62" spans="1:20" x14ac:dyDescent="0.2">
      <c r="A62" s="37">
        <v>7320110901</v>
      </c>
      <c r="B62" s="37" t="s">
        <v>998</v>
      </c>
      <c r="C62" s="38">
        <v>40787</v>
      </c>
      <c r="D62" s="39">
        <v>9</v>
      </c>
      <c r="F62" s="39">
        <f t="shared" si="6"/>
        <v>2.7432000000000003</v>
      </c>
      <c r="G62" s="39">
        <f t="shared" si="5"/>
        <v>45.458506989579675</v>
      </c>
      <c r="I62" s="45">
        <v>0.3</v>
      </c>
      <c r="K62" s="45">
        <f>(9.81*(LN(I62)))+30.6</f>
        <v>18.78902678956257</v>
      </c>
      <c r="P62" s="39">
        <v>24</v>
      </c>
      <c r="Q62" s="39">
        <v>28.888888888888889</v>
      </c>
      <c r="R62" s="48" t="s">
        <v>1657</v>
      </c>
      <c r="S62" s="39">
        <v>84</v>
      </c>
      <c r="T62" s="88">
        <f t="shared" si="7"/>
        <v>28.888888888888889</v>
      </c>
    </row>
    <row r="63" spans="1:20" x14ac:dyDescent="0.2">
      <c r="A63" s="37">
        <v>7320100902</v>
      </c>
      <c r="B63" s="37" t="s">
        <v>998</v>
      </c>
      <c r="C63" s="38">
        <v>40795</v>
      </c>
      <c r="D63" s="39">
        <v>8</v>
      </c>
      <c r="F63" s="39">
        <f t="shared" si="6"/>
        <v>2.4384000000000001</v>
      </c>
      <c r="G63" s="39">
        <f t="shared" si="5"/>
        <v>47.155760533388161</v>
      </c>
      <c r="I63" s="46"/>
      <c r="P63" s="39">
        <v>22</v>
      </c>
      <c r="Q63" s="39">
        <v>24.444444444444446</v>
      </c>
      <c r="R63" s="48" t="s">
        <v>1657</v>
      </c>
      <c r="S63" s="39">
        <v>76</v>
      </c>
      <c r="T63" s="88">
        <f t="shared" si="7"/>
        <v>24.444444444444446</v>
      </c>
    </row>
    <row r="64" spans="1:20" x14ac:dyDescent="0.2">
      <c r="A64" s="37">
        <v>7320110903</v>
      </c>
      <c r="B64" s="37" t="s">
        <v>998</v>
      </c>
      <c r="C64" s="38">
        <v>40802</v>
      </c>
      <c r="D64" s="39">
        <v>6.5</v>
      </c>
      <c r="F64" s="39">
        <f t="shared" si="6"/>
        <v>1.9812000000000001</v>
      </c>
      <c r="G64" s="39">
        <f t="shared" si="5"/>
        <v>50.147843779842667</v>
      </c>
      <c r="I64" s="45">
        <v>0.98</v>
      </c>
      <c r="K64" s="45">
        <f>(9.81*(LN(I64)))+30.6</f>
        <v>30.401811441215134</v>
      </c>
      <c r="P64" s="39">
        <v>18</v>
      </c>
      <c r="Q64" s="39">
        <v>7.7777777777777786</v>
      </c>
      <c r="R64" s="48" t="s">
        <v>1662</v>
      </c>
      <c r="S64" s="39">
        <v>46</v>
      </c>
      <c r="T64" s="88">
        <f t="shared" si="7"/>
        <v>7.7777777777777786</v>
      </c>
    </row>
    <row r="65" spans="1:20" x14ac:dyDescent="0.2">
      <c r="A65" s="37">
        <v>7320110904</v>
      </c>
      <c r="B65" s="37" t="s">
        <v>998</v>
      </c>
      <c r="C65" s="38">
        <v>40809</v>
      </c>
      <c r="D65" s="39">
        <v>6</v>
      </c>
      <c r="F65" s="39">
        <f t="shared" si="6"/>
        <v>1.8288000000000002</v>
      </c>
      <c r="G65" s="39">
        <f t="shared" si="5"/>
        <v>51.301259197418318</v>
      </c>
      <c r="I65" s="46"/>
      <c r="P65" s="39">
        <v>18</v>
      </c>
      <c r="Q65" s="39">
        <v>12.222222222222223</v>
      </c>
      <c r="R65" s="48" t="s">
        <v>1663</v>
      </c>
      <c r="S65" s="39">
        <v>54</v>
      </c>
      <c r="T65" s="88">
        <f t="shared" si="7"/>
        <v>12.222222222222223</v>
      </c>
    </row>
    <row r="66" spans="1:20" x14ac:dyDescent="0.2">
      <c r="A66" s="37">
        <v>7320110905</v>
      </c>
      <c r="B66" s="37" t="s">
        <v>998</v>
      </c>
      <c r="C66" s="38">
        <v>40816</v>
      </c>
      <c r="D66" s="39">
        <v>5</v>
      </c>
      <c r="E66" s="39">
        <f>AVERAGE(D49:D61)</f>
        <v>10.75</v>
      </c>
      <c r="F66" s="39">
        <f t="shared" si="6"/>
        <v>1.524</v>
      </c>
      <c r="G66" s="39">
        <f t="shared" si="5"/>
        <v>53.928512830819209</v>
      </c>
      <c r="H66" s="39">
        <f>AVERAGE(G49:G61)</f>
        <v>42.925129924203979</v>
      </c>
      <c r="I66" s="46">
        <v>5.0999999999999996</v>
      </c>
      <c r="J66" s="39">
        <f>AVERAGE(I49:I61)</f>
        <v>2.6366666666666667</v>
      </c>
      <c r="K66" s="45">
        <f>(9.81*(LN(I66)))+30.6</f>
        <v>46.582849694754046</v>
      </c>
      <c r="L66" s="39">
        <f>AVERAGE(K49:K61)</f>
        <v>30.209634946720442</v>
      </c>
      <c r="O66" s="45">
        <f>AVERAGE(H66,L66)</f>
        <v>36.567382435462207</v>
      </c>
      <c r="P66" s="39">
        <v>15.5</v>
      </c>
      <c r="Q66" s="39">
        <v>5.5555555555555554</v>
      </c>
      <c r="R66" s="48" t="s">
        <v>1664</v>
      </c>
      <c r="S66" s="39">
        <v>42</v>
      </c>
      <c r="T66" s="88">
        <f t="shared" si="7"/>
        <v>5.5555555555555554</v>
      </c>
    </row>
    <row r="67" spans="1:20" x14ac:dyDescent="0.2">
      <c r="A67" s="37">
        <v>7320120501</v>
      </c>
      <c r="B67" s="37" t="s">
        <v>998</v>
      </c>
      <c r="C67" s="38">
        <v>41032</v>
      </c>
      <c r="D67" s="39">
        <v>4.5</v>
      </c>
      <c r="F67" s="39">
        <f t="shared" si="6"/>
        <v>1.3716000000000002</v>
      </c>
      <c r="G67" s="39">
        <f t="shared" si="5"/>
        <v>55.446757861448489</v>
      </c>
      <c r="I67" s="45">
        <v>0.17</v>
      </c>
      <c r="K67" s="45">
        <f>(9.81*(LN(I67)))+30.6</f>
        <v>13.217103380648304</v>
      </c>
      <c r="P67" s="39">
        <v>13</v>
      </c>
      <c r="Q67" s="39">
        <v>17.777777777777779</v>
      </c>
      <c r="R67" s="37" t="s">
        <v>1974</v>
      </c>
      <c r="S67" s="37">
        <v>64</v>
      </c>
      <c r="T67" s="37">
        <f t="shared" si="7"/>
        <v>17.777777777777779</v>
      </c>
    </row>
    <row r="68" spans="1:20" x14ac:dyDescent="0.2">
      <c r="A68" s="37">
        <v>7320120502</v>
      </c>
      <c r="B68" s="37" t="s">
        <v>998</v>
      </c>
      <c r="C68" s="38">
        <v>41054</v>
      </c>
      <c r="D68" s="39">
        <v>5.5</v>
      </c>
      <c r="F68" s="39">
        <f t="shared" si="6"/>
        <v>1.6764000000000001</v>
      </c>
      <c r="G68" s="39">
        <f t="shared" si="5"/>
        <v>52.555093139838888</v>
      </c>
      <c r="I68" s="45">
        <v>0.02</v>
      </c>
      <c r="K68" s="45">
        <f>(9.81*(LN(I68)))+30.6</f>
        <v>-7.776945683250112</v>
      </c>
      <c r="P68" s="39">
        <v>22</v>
      </c>
      <c r="Q68" s="39">
        <v>17.777777777777779</v>
      </c>
      <c r="R68" s="36" t="s">
        <v>1973</v>
      </c>
      <c r="S68" s="39">
        <v>64</v>
      </c>
      <c r="T68" s="36">
        <f t="shared" si="7"/>
        <v>17.777777777777779</v>
      </c>
    </row>
    <row r="69" spans="1:20" x14ac:dyDescent="0.2">
      <c r="A69" s="37">
        <v>7320120504</v>
      </c>
      <c r="B69" s="37" t="s">
        <v>998</v>
      </c>
      <c r="C69" s="38">
        <v>41059</v>
      </c>
      <c r="D69" s="39">
        <v>6</v>
      </c>
      <c r="F69" s="39">
        <f t="shared" si="6"/>
        <v>1.8288000000000002</v>
      </c>
      <c r="G69" s="39">
        <f t="shared" si="5"/>
        <v>51.301259197418318</v>
      </c>
      <c r="I69" s="45">
        <v>0.14000000000000001</v>
      </c>
      <c r="K69" s="45">
        <f>(9.81*(LN(I69)))+30.6</f>
        <v>11.312432878982513</v>
      </c>
      <c r="P69" s="39">
        <v>21</v>
      </c>
      <c r="Q69" s="39">
        <v>10</v>
      </c>
      <c r="R69" s="36" t="s">
        <v>1975</v>
      </c>
      <c r="S69" s="39">
        <v>50</v>
      </c>
      <c r="T69" s="36">
        <f t="shared" si="7"/>
        <v>10</v>
      </c>
    </row>
    <row r="70" spans="1:20" x14ac:dyDescent="0.2">
      <c r="A70" s="37">
        <v>7320120601</v>
      </c>
      <c r="B70" s="37" t="s">
        <v>998</v>
      </c>
      <c r="C70" s="38">
        <v>41067</v>
      </c>
      <c r="D70" s="39">
        <v>6.5</v>
      </c>
      <c r="F70" s="39">
        <f t="shared" si="6"/>
        <v>1.9812000000000001</v>
      </c>
      <c r="G70" s="39">
        <f t="shared" si="5"/>
        <v>50.147843779842667</v>
      </c>
      <c r="P70" s="39">
        <v>21.7</v>
      </c>
      <c r="Q70" s="39">
        <v>18.888888888888889</v>
      </c>
      <c r="R70" s="36" t="s">
        <v>403</v>
      </c>
      <c r="S70" s="39">
        <v>66</v>
      </c>
      <c r="T70" s="36">
        <f t="shared" si="7"/>
        <v>18.888888888888889</v>
      </c>
    </row>
    <row r="71" spans="1:20" x14ac:dyDescent="0.2">
      <c r="A71" s="37">
        <v>7320120602</v>
      </c>
      <c r="B71" s="37" t="s">
        <v>998</v>
      </c>
      <c r="C71" s="38">
        <v>41074</v>
      </c>
      <c r="D71" s="39">
        <v>7.5</v>
      </c>
      <c r="F71" s="39">
        <f t="shared" si="6"/>
        <v>2.286</v>
      </c>
      <c r="G71" s="39">
        <f t="shared" si="5"/>
        <v>48.085760622980558</v>
      </c>
      <c r="I71" s="45">
        <v>2.19</v>
      </c>
      <c r="K71" s="45">
        <f>(9.81*(LN(I71)))+30.6</f>
        <v>38.290074144956698</v>
      </c>
      <c r="P71" s="39">
        <v>24</v>
      </c>
      <c r="Q71" s="39">
        <v>20</v>
      </c>
      <c r="R71" s="36" t="s">
        <v>1976</v>
      </c>
      <c r="S71" s="39">
        <v>68</v>
      </c>
      <c r="T71" s="36">
        <f t="shared" si="7"/>
        <v>20</v>
      </c>
    </row>
    <row r="72" spans="1:20" x14ac:dyDescent="0.2">
      <c r="A72" s="37">
        <v>7320120603</v>
      </c>
      <c r="B72" s="37" t="s">
        <v>998</v>
      </c>
      <c r="C72" s="38">
        <v>41081</v>
      </c>
      <c r="D72" s="39">
        <v>11</v>
      </c>
      <c r="F72" s="39">
        <f t="shared" si="6"/>
        <v>3.3528000000000002</v>
      </c>
      <c r="G72" s="39">
        <f t="shared" si="5"/>
        <v>42.566842267970074</v>
      </c>
      <c r="P72" s="39">
        <v>27</v>
      </c>
      <c r="Q72" s="39">
        <v>20.555555555555557</v>
      </c>
      <c r="R72" s="36" t="s">
        <v>1977</v>
      </c>
      <c r="S72" s="39">
        <v>69</v>
      </c>
      <c r="T72" s="36">
        <f t="shared" si="7"/>
        <v>20.555555555555557</v>
      </c>
    </row>
    <row r="73" spans="1:20" x14ac:dyDescent="0.2">
      <c r="A73" s="37">
        <v>7320120604</v>
      </c>
      <c r="B73" s="37" t="s">
        <v>998</v>
      </c>
      <c r="C73" s="38">
        <v>41089</v>
      </c>
      <c r="D73" s="39">
        <v>12</v>
      </c>
      <c r="F73" s="39">
        <f t="shared" si="6"/>
        <v>3.6576000000000004</v>
      </c>
      <c r="G73" s="39">
        <f t="shared" si="5"/>
        <v>41.313008325549511</v>
      </c>
      <c r="I73" s="45">
        <v>3.51</v>
      </c>
      <c r="K73" s="45">
        <f>(9.81*(LN(I73)))+30.6</f>
        <v>42.917593327656967</v>
      </c>
      <c r="P73" s="39">
        <v>28</v>
      </c>
      <c r="Q73" s="39">
        <v>29.444444444444446</v>
      </c>
      <c r="R73" s="36" t="s">
        <v>1973</v>
      </c>
      <c r="S73" s="39">
        <v>85</v>
      </c>
      <c r="T73" s="36">
        <f t="shared" si="7"/>
        <v>29.444444444444446</v>
      </c>
    </row>
    <row r="74" spans="1:20" x14ac:dyDescent="0.2">
      <c r="A74" s="37">
        <v>7320120701</v>
      </c>
      <c r="B74" s="37" t="s">
        <v>998</v>
      </c>
      <c r="C74" s="38">
        <v>41095</v>
      </c>
      <c r="D74" s="39">
        <v>12</v>
      </c>
      <c r="F74" s="39">
        <f t="shared" si="6"/>
        <v>3.6576000000000004</v>
      </c>
      <c r="G74" s="39">
        <f t="shared" si="5"/>
        <v>41.313008325549511</v>
      </c>
      <c r="P74" s="39">
        <v>30</v>
      </c>
      <c r="R74" s="36" t="s">
        <v>1978</v>
      </c>
      <c r="S74" s="39">
        <v>0</v>
      </c>
      <c r="T74" s="36">
        <f t="shared" si="7"/>
        <v>-17.777777777777779</v>
      </c>
    </row>
    <row r="75" spans="1:20" x14ac:dyDescent="0.2">
      <c r="A75" s="37">
        <v>7320120702</v>
      </c>
      <c r="B75" s="37" t="s">
        <v>998</v>
      </c>
      <c r="C75" s="38">
        <v>41102</v>
      </c>
      <c r="D75" s="39">
        <v>12.5</v>
      </c>
      <c r="F75" s="39">
        <f t="shared" si="6"/>
        <v>3.81</v>
      </c>
      <c r="G75" s="39">
        <f t="shared" si="5"/>
        <v>40.724763384512634</v>
      </c>
      <c r="I75" s="45">
        <v>0.05</v>
      </c>
      <c r="K75" s="45">
        <f>(9.81*(LN(I75)))+30.6</f>
        <v>1.2118663964353509</v>
      </c>
      <c r="P75" s="39">
        <v>28</v>
      </c>
      <c r="Q75" s="39">
        <v>24.444444444444446</v>
      </c>
      <c r="R75" s="36" t="s">
        <v>1979</v>
      </c>
      <c r="S75" s="39">
        <v>76</v>
      </c>
      <c r="T75" s="36">
        <f t="shared" si="7"/>
        <v>24.444444444444446</v>
      </c>
    </row>
    <row r="76" spans="1:20" x14ac:dyDescent="0.2">
      <c r="A76" s="37">
        <v>7320120703</v>
      </c>
      <c r="B76" s="37" t="s">
        <v>998</v>
      </c>
      <c r="C76" s="38">
        <v>41110</v>
      </c>
      <c r="D76" s="39">
        <v>8</v>
      </c>
      <c r="F76" s="39">
        <f t="shared" si="6"/>
        <v>2.4384000000000001</v>
      </c>
      <c r="G76" s="39">
        <f t="shared" si="5"/>
        <v>47.155760533388161</v>
      </c>
      <c r="I76" s="45">
        <v>1.1000000000000001</v>
      </c>
      <c r="K76" s="45">
        <f>(9.81*(LN(I76)))+30.6</f>
        <v>31.534992863880429</v>
      </c>
      <c r="P76" s="39">
        <v>27</v>
      </c>
      <c r="Q76" s="39">
        <v>24.444444444444446</v>
      </c>
      <c r="R76" s="36" t="s">
        <v>1980</v>
      </c>
      <c r="S76" s="39">
        <v>76</v>
      </c>
      <c r="T76" s="36">
        <f t="shared" si="7"/>
        <v>24.444444444444446</v>
      </c>
    </row>
    <row r="77" spans="1:20" x14ac:dyDescent="0.2">
      <c r="A77" s="37">
        <v>7320120704</v>
      </c>
      <c r="B77" s="37" t="s">
        <v>998</v>
      </c>
      <c r="C77" s="38">
        <v>41116</v>
      </c>
      <c r="D77" s="39">
        <v>10</v>
      </c>
      <c r="F77" s="39">
        <f t="shared" si="6"/>
        <v>3.048</v>
      </c>
      <c r="G77" s="39">
        <f t="shared" si="5"/>
        <v>43.940261958950401</v>
      </c>
      <c r="I77" s="45">
        <v>2.4500000000000002</v>
      </c>
      <c r="K77" s="45">
        <f>(9.81*(LN(I77)))+30.6</f>
        <v>39.390623520900597</v>
      </c>
      <c r="P77" s="39">
        <v>27</v>
      </c>
      <c r="Q77" s="39">
        <v>23.333333333333336</v>
      </c>
      <c r="R77" s="36" t="s">
        <v>1981</v>
      </c>
      <c r="S77" s="39">
        <v>74</v>
      </c>
      <c r="T77" s="36">
        <f t="shared" si="7"/>
        <v>23.333333333333336</v>
      </c>
    </row>
    <row r="78" spans="1:20" x14ac:dyDescent="0.2">
      <c r="A78" s="37">
        <v>7320120801</v>
      </c>
      <c r="B78" s="37" t="s">
        <v>998</v>
      </c>
      <c r="C78" s="38">
        <v>41123</v>
      </c>
      <c r="D78" s="39">
        <v>9</v>
      </c>
      <c r="F78" s="39">
        <f t="shared" si="6"/>
        <v>2.7432000000000003</v>
      </c>
      <c r="G78" s="39">
        <f t="shared" si="5"/>
        <v>45.458506989579675</v>
      </c>
      <c r="P78" s="39">
        <v>27</v>
      </c>
      <c r="Q78" s="39">
        <v>24.444444444444446</v>
      </c>
      <c r="R78" s="36" t="s">
        <v>1978</v>
      </c>
      <c r="S78" s="39">
        <v>76</v>
      </c>
      <c r="T78" s="36">
        <f t="shared" si="7"/>
        <v>24.444444444444446</v>
      </c>
    </row>
    <row r="79" spans="1:20" x14ac:dyDescent="0.2">
      <c r="A79" s="37">
        <v>7320120802</v>
      </c>
      <c r="B79" s="37" t="s">
        <v>998</v>
      </c>
      <c r="C79" s="38">
        <v>41130</v>
      </c>
      <c r="D79" s="39">
        <v>9</v>
      </c>
      <c r="F79" s="39">
        <f t="shared" si="6"/>
        <v>2.7432000000000003</v>
      </c>
      <c r="G79" s="39">
        <f t="shared" si="5"/>
        <v>45.458506989579675</v>
      </c>
      <c r="I79" s="45">
        <v>1.79</v>
      </c>
      <c r="K79" s="45">
        <f>(9.81*(LN(I79)))+30.6</f>
        <v>36.311535230754629</v>
      </c>
      <c r="P79" s="39">
        <v>27</v>
      </c>
      <c r="Q79" s="39">
        <v>22.222222222222221</v>
      </c>
      <c r="R79" s="36" t="s">
        <v>1982</v>
      </c>
      <c r="S79" s="39">
        <v>72</v>
      </c>
      <c r="T79" s="36">
        <f t="shared" si="7"/>
        <v>22.222222222222221</v>
      </c>
    </row>
    <row r="80" spans="1:20" x14ac:dyDescent="0.2">
      <c r="A80" s="37">
        <v>7320120803</v>
      </c>
      <c r="B80" s="37" t="s">
        <v>998</v>
      </c>
      <c r="C80" s="38">
        <v>41138</v>
      </c>
      <c r="D80" s="39">
        <v>9</v>
      </c>
      <c r="F80" s="39">
        <f t="shared" si="6"/>
        <v>2.7432000000000003</v>
      </c>
      <c r="G80" s="39">
        <f t="shared" si="5"/>
        <v>45.458506989579675</v>
      </c>
      <c r="P80" s="39">
        <v>24</v>
      </c>
      <c r="Q80" s="39">
        <v>17.777777777777779</v>
      </c>
      <c r="R80" s="36" t="s">
        <v>1983</v>
      </c>
      <c r="S80" s="39">
        <v>64</v>
      </c>
      <c r="T80" s="36">
        <f t="shared" si="7"/>
        <v>17.777777777777779</v>
      </c>
    </row>
    <row r="81" spans="1:21" x14ac:dyDescent="0.2">
      <c r="A81" s="37">
        <v>7320120804</v>
      </c>
      <c r="B81" s="37" t="s">
        <v>998</v>
      </c>
      <c r="C81" s="38">
        <v>41143</v>
      </c>
      <c r="D81" s="39">
        <v>9.5</v>
      </c>
      <c r="F81" s="39">
        <f t="shared" si="6"/>
        <v>2.8956</v>
      </c>
      <c r="G81" s="39">
        <f t="shared" si="5"/>
        <v>44.679398331074999</v>
      </c>
      <c r="I81" s="45">
        <v>2.17</v>
      </c>
      <c r="K81" s="45">
        <f>(9.81*(LN(I81)))+30.6</f>
        <v>38.200073513688736</v>
      </c>
      <c r="P81" s="39">
        <v>23</v>
      </c>
      <c r="Q81" s="39">
        <v>21.111111111111111</v>
      </c>
      <c r="R81" s="36" t="s">
        <v>1984</v>
      </c>
      <c r="S81" s="39">
        <v>70</v>
      </c>
      <c r="T81" s="36">
        <f t="shared" si="7"/>
        <v>21.111111111111111</v>
      </c>
    </row>
    <row r="82" spans="1:21" x14ac:dyDescent="0.2">
      <c r="A82" s="37">
        <v>7320120805</v>
      </c>
      <c r="B82" s="37" t="s">
        <v>998</v>
      </c>
      <c r="C82" s="38">
        <v>41151</v>
      </c>
      <c r="D82" s="39">
        <v>10</v>
      </c>
      <c r="F82" s="39">
        <f t="shared" si="6"/>
        <v>3.048</v>
      </c>
      <c r="G82" s="39">
        <f t="shared" si="5"/>
        <v>43.940261958950401</v>
      </c>
      <c r="P82" s="39">
        <v>25</v>
      </c>
      <c r="Q82" s="39">
        <v>21.111111111111111</v>
      </c>
      <c r="R82" s="36" t="s">
        <v>1985</v>
      </c>
      <c r="S82" s="39">
        <v>70</v>
      </c>
      <c r="T82" s="36">
        <f t="shared" si="7"/>
        <v>21.111111111111111</v>
      </c>
    </row>
    <row r="83" spans="1:21" x14ac:dyDescent="0.2">
      <c r="A83" s="37">
        <v>7320120901</v>
      </c>
      <c r="B83" s="37" t="s">
        <v>998</v>
      </c>
      <c r="C83" s="38">
        <v>41160</v>
      </c>
      <c r="D83" s="39">
        <v>10</v>
      </c>
      <c r="F83" s="39">
        <f t="shared" si="6"/>
        <v>3.048</v>
      </c>
      <c r="G83" s="39">
        <f t="shared" si="5"/>
        <v>43.940261958950401</v>
      </c>
      <c r="I83" s="45">
        <v>4.4400000000000004</v>
      </c>
      <c r="K83" s="45">
        <f>(9.81*(LN(I83)))+30.6</f>
        <v>45.223319432916952</v>
      </c>
      <c r="P83" s="39">
        <v>23</v>
      </c>
      <c r="Q83" s="39">
        <v>15.555555555555557</v>
      </c>
      <c r="R83" s="36" t="s">
        <v>1986</v>
      </c>
      <c r="S83" s="39">
        <v>60</v>
      </c>
      <c r="T83" s="36">
        <f t="shared" si="7"/>
        <v>15.555555555555557</v>
      </c>
    </row>
    <row r="84" spans="1:21" x14ac:dyDescent="0.2">
      <c r="A84" s="37">
        <v>7320120902</v>
      </c>
      <c r="B84" s="37" t="s">
        <v>998</v>
      </c>
      <c r="C84" s="38">
        <v>41166</v>
      </c>
      <c r="D84" s="39">
        <v>9.5</v>
      </c>
      <c r="F84" s="39">
        <f t="shared" si="6"/>
        <v>2.8956</v>
      </c>
      <c r="G84" s="39">
        <f t="shared" si="5"/>
        <v>44.679398331074999</v>
      </c>
      <c r="M84" s="53"/>
      <c r="P84" s="39">
        <v>21</v>
      </c>
      <c r="Q84" s="39">
        <v>20</v>
      </c>
      <c r="R84" s="36" t="s">
        <v>1983</v>
      </c>
      <c r="S84" s="39">
        <v>68</v>
      </c>
      <c r="T84" s="36">
        <f t="shared" si="7"/>
        <v>20</v>
      </c>
    </row>
    <row r="85" spans="1:21" s="40" customFormat="1" x14ac:dyDescent="0.2">
      <c r="A85" s="40">
        <v>7320120903</v>
      </c>
      <c r="B85" s="40" t="s">
        <v>998</v>
      </c>
      <c r="C85" s="41">
        <v>41173</v>
      </c>
      <c r="D85" s="42">
        <v>9</v>
      </c>
      <c r="E85" s="42">
        <f>AVERAGE(D70:D82)</f>
        <v>9.6923076923076916</v>
      </c>
      <c r="F85" s="42">
        <f t="shared" si="6"/>
        <v>2.7432000000000003</v>
      </c>
      <c r="G85" s="42">
        <f t="shared" si="5"/>
        <v>45.458506989579675</v>
      </c>
      <c r="H85" s="42">
        <f>AVERAGE(G70:G82)</f>
        <v>44.634033112115993</v>
      </c>
      <c r="I85" s="44">
        <v>2.5099999999999998</v>
      </c>
      <c r="J85" s="42">
        <f>AVERAGE(I70:I82)</f>
        <v>1.8942857142857144</v>
      </c>
      <c r="K85" s="44">
        <f>(9.81*(LN(I85)))+30.6</f>
        <v>39.627973808339625</v>
      </c>
      <c r="L85" s="42">
        <f>AVERAGE(K70:K82)</f>
        <v>32.550965571181912</v>
      </c>
      <c r="M85" s="373"/>
      <c r="N85" s="44"/>
      <c r="O85" s="44">
        <f>AVERAGE(H85,L85)</f>
        <v>38.592499341648953</v>
      </c>
      <c r="P85" s="42">
        <v>16.5</v>
      </c>
      <c r="Q85" s="42">
        <v>13.888888888888889</v>
      </c>
      <c r="R85" s="336" t="s">
        <v>1986</v>
      </c>
      <c r="S85" s="42">
        <v>57</v>
      </c>
      <c r="T85" s="336">
        <f t="shared" si="7"/>
        <v>13.888888888888889</v>
      </c>
    </row>
    <row r="86" spans="1:21" x14ac:dyDescent="0.2">
      <c r="A86" s="113">
        <f>IF(MONTH(C86)=MONTH(C85),(A85+1),(73*100000000+(YEAR(C86)*10000)+(MONTH(C86)*100)+1))</f>
        <v>7320130501</v>
      </c>
      <c r="B86" s="37" t="s">
        <v>998</v>
      </c>
      <c r="C86" s="38">
        <v>41408</v>
      </c>
      <c r="D86" s="39">
        <v>8.5</v>
      </c>
      <c r="F86" s="39">
        <f t="shared" si="6"/>
        <v>2.5908000000000002</v>
      </c>
      <c r="G86" s="39">
        <f t="shared" si="5"/>
        <v>46.28215973301333</v>
      </c>
      <c r="M86" s="83"/>
      <c r="P86" s="39">
        <v>12</v>
      </c>
      <c r="Q86" s="39">
        <v>15.555555555555557</v>
      </c>
      <c r="R86" s="48" t="s">
        <v>451</v>
      </c>
      <c r="T86" s="63">
        <v>60</v>
      </c>
      <c r="U86" s="36">
        <f t="shared" ref="U86:U103" si="8">(T86-32)*(5/9)</f>
        <v>15.555555555555557</v>
      </c>
    </row>
    <row r="87" spans="1:21" x14ac:dyDescent="0.2">
      <c r="A87" s="113">
        <f t="shared" ref="A87:A103" si="9">IF(MONTH(C87)=MONTH(C86),(A86+1),(73*100000000+(YEAR(C87)*10000)+(MONTH(C87)*100)+1))</f>
        <v>7320130502</v>
      </c>
      <c r="B87" s="37" t="s">
        <v>998</v>
      </c>
      <c r="C87" s="38">
        <v>41418</v>
      </c>
      <c r="D87" s="39">
        <v>8.5</v>
      </c>
      <c r="F87" s="39">
        <f t="shared" si="6"/>
        <v>2.5908000000000002</v>
      </c>
      <c r="G87" s="39">
        <f t="shared" si="5"/>
        <v>46.28215973301333</v>
      </c>
      <c r="M87" s="83"/>
      <c r="P87" s="39">
        <v>18</v>
      </c>
      <c r="Q87" s="39">
        <v>10</v>
      </c>
      <c r="R87" s="48" t="s">
        <v>550</v>
      </c>
      <c r="T87" s="63">
        <v>50</v>
      </c>
      <c r="U87" s="36">
        <f t="shared" si="8"/>
        <v>10</v>
      </c>
    </row>
    <row r="88" spans="1:21" x14ac:dyDescent="0.2">
      <c r="A88" s="113">
        <f t="shared" si="9"/>
        <v>7320130503</v>
      </c>
      <c r="B88" s="37" t="s">
        <v>998</v>
      </c>
      <c r="C88" s="38">
        <v>41424</v>
      </c>
      <c r="D88" s="39">
        <v>8.5</v>
      </c>
      <c r="F88" s="39">
        <f t="shared" si="6"/>
        <v>2.5908000000000002</v>
      </c>
      <c r="G88" s="39">
        <f t="shared" si="5"/>
        <v>46.28215973301333</v>
      </c>
      <c r="M88" s="83"/>
      <c r="P88" s="39">
        <v>21</v>
      </c>
      <c r="Q88" s="39">
        <v>24.444444444444446</v>
      </c>
      <c r="R88" s="48" t="s">
        <v>451</v>
      </c>
      <c r="T88" s="63">
        <v>76</v>
      </c>
      <c r="U88" s="36">
        <f t="shared" si="8"/>
        <v>24.444444444444446</v>
      </c>
    </row>
    <row r="89" spans="1:21" x14ac:dyDescent="0.2">
      <c r="A89" s="113">
        <f t="shared" si="9"/>
        <v>7320130601</v>
      </c>
      <c r="B89" s="37" t="s">
        <v>998</v>
      </c>
      <c r="C89" s="38">
        <v>41431</v>
      </c>
      <c r="D89" s="39">
        <v>8.5</v>
      </c>
      <c r="F89" s="39">
        <f t="shared" si="6"/>
        <v>2.5908000000000002</v>
      </c>
      <c r="G89" s="39">
        <f t="shared" si="5"/>
        <v>46.28215973301333</v>
      </c>
      <c r="I89" s="45">
        <v>4.42</v>
      </c>
      <c r="K89" s="45">
        <f>(9.81*(LN(I89)))+30.6</f>
        <v>45.179030418639044</v>
      </c>
      <c r="M89" s="83"/>
      <c r="P89" s="39">
        <v>20</v>
      </c>
      <c r="Q89" s="39">
        <v>19.444444444444446</v>
      </c>
      <c r="R89" s="48" t="s">
        <v>1586</v>
      </c>
      <c r="T89" s="63">
        <v>67</v>
      </c>
      <c r="U89" s="36">
        <f t="shared" si="8"/>
        <v>19.444444444444446</v>
      </c>
    </row>
    <row r="90" spans="1:21" x14ac:dyDescent="0.2">
      <c r="A90" s="113">
        <f t="shared" si="9"/>
        <v>7320130602</v>
      </c>
      <c r="B90" s="37" t="s">
        <v>998</v>
      </c>
      <c r="C90" s="38">
        <v>41438</v>
      </c>
      <c r="D90" s="39">
        <v>8.5</v>
      </c>
      <c r="F90" s="39">
        <f t="shared" si="6"/>
        <v>2.5908000000000002</v>
      </c>
      <c r="G90" s="39">
        <f t="shared" si="5"/>
        <v>46.28215973301333</v>
      </c>
      <c r="M90" s="53"/>
      <c r="P90" s="39">
        <v>22</v>
      </c>
      <c r="Q90" s="39">
        <v>16.666666666666668</v>
      </c>
      <c r="R90" s="48" t="s">
        <v>2221</v>
      </c>
      <c r="T90" s="63">
        <v>62</v>
      </c>
      <c r="U90" s="36">
        <f t="shared" si="8"/>
        <v>16.666666666666668</v>
      </c>
    </row>
    <row r="91" spans="1:21" x14ac:dyDescent="0.2">
      <c r="A91" s="113">
        <f t="shared" si="9"/>
        <v>7320130603</v>
      </c>
      <c r="B91" s="37" t="s">
        <v>998</v>
      </c>
      <c r="C91" s="38">
        <v>41445</v>
      </c>
      <c r="D91" s="39">
        <v>9.5</v>
      </c>
      <c r="F91" s="39">
        <f t="shared" si="6"/>
        <v>2.8956</v>
      </c>
      <c r="G91" s="39">
        <f t="shared" si="5"/>
        <v>44.679398331074999</v>
      </c>
      <c r="I91" s="45">
        <v>2.36</v>
      </c>
      <c r="K91" s="45">
        <f>(9.81*(LN(I91)))+30.6</f>
        <v>39.023470482758057</v>
      </c>
      <c r="M91" s="53"/>
      <c r="P91" s="39">
        <v>23</v>
      </c>
      <c r="Q91" s="39">
        <v>23.333333333333336</v>
      </c>
      <c r="R91" s="48" t="s">
        <v>2222</v>
      </c>
      <c r="T91" s="63">
        <v>74</v>
      </c>
      <c r="U91" s="36">
        <f t="shared" si="8"/>
        <v>23.333333333333336</v>
      </c>
    </row>
    <row r="92" spans="1:21" x14ac:dyDescent="0.2">
      <c r="A92" s="113">
        <f t="shared" si="9"/>
        <v>7320130604</v>
      </c>
      <c r="B92" s="37" t="s">
        <v>998</v>
      </c>
      <c r="C92" s="38">
        <v>41452</v>
      </c>
      <c r="D92" s="39">
        <v>9.5</v>
      </c>
      <c r="F92" s="39">
        <f t="shared" si="6"/>
        <v>2.8956</v>
      </c>
      <c r="G92" s="39">
        <f t="shared" si="5"/>
        <v>44.679398331074999</v>
      </c>
      <c r="M92" s="53">
        <v>5.3</v>
      </c>
      <c r="N92" s="45">
        <f>14.42*LN(M92) + 4.15</f>
        <v>28.198332352447459</v>
      </c>
      <c r="P92" s="39">
        <v>28</v>
      </c>
      <c r="Q92" s="39">
        <v>24.444444444444446</v>
      </c>
      <c r="R92" s="48" t="s">
        <v>2222</v>
      </c>
      <c r="T92" s="63">
        <v>76</v>
      </c>
      <c r="U92" s="36">
        <f t="shared" si="8"/>
        <v>24.444444444444446</v>
      </c>
    </row>
    <row r="93" spans="1:21" x14ac:dyDescent="0.2">
      <c r="A93" s="113">
        <f t="shared" si="9"/>
        <v>7320130701</v>
      </c>
      <c r="B93" s="37" t="s">
        <v>998</v>
      </c>
      <c r="C93" s="38">
        <v>41459</v>
      </c>
      <c r="D93" s="39">
        <v>8.5</v>
      </c>
      <c r="F93" s="39">
        <f t="shared" si="6"/>
        <v>2.5908000000000002</v>
      </c>
      <c r="G93" s="39">
        <f t="shared" si="5"/>
        <v>46.28215973301333</v>
      </c>
      <c r="I93" s="45">
        <v>0.27</v>
      </c>
      <c r="K93" s="45">
        <f>(9.81*(LN(I93)))+30.6</f>
        <v>17.755440130959293</v>
      </c>
      <c r="M93" s="53"/>
      <c r="P93" s="39">
        <v>26</v>
      </c>
      <c r="Q93" s="39">
        <v>18.888888888888889</v>
      </c>
      <c r="R93" s="48" t="s">
        <v>2223</v>
      </c>
      <c r="T93" s="63">
        <v>66</v>
      </c>
      <c r="U93" s="36">
        <f t="shared" si="8"/>
        <v>18.888888888888889</v>
      </c>
    </row>
    <row r="94" spans="1:21" x14ac:dyDescent="0.2">
      <c r="A94" s="113">
        <f t="shared" si="9"/>
        <v>7320130702</v>
      </c>
      <c r="B94" s="37" t="s">
        <v>998</v>
      </c>
      <c r="C94" s="38">
        <v>41467</v>
      </c>
      <c r="D94" s="39">
        <v>8.5</v>
      </c>
      <c r="F94" s="39">
        <f t="shared" si="6"/>
        <v>2.5908000000000002</v>
      </c>
      <c r="G94" s="39">
        <f t="shared" si="5"/>
        <v>46.28215973301333</v>
      </c>
      <c r="M94" s="53"/>
      <c r="P94" s="39">
        <v>27</v>
      </c>
      <c r="Q94" s="39">
        <v>26.666666666666668</v>
      </c>
      <c r="R94" s="48" t="s">
        <v>2093</v>
      </c>
      <c r="T94" s="63">
        <v>80</v>
      </c>
      <c r="U94" s="36">
        <f t="shared" si="8"/>
        <v>26.666666666666668</v>
      </c>
    </row>
    <row r="95" spans="1:21" x14ac:dyDescent="0.2">
      <c r="A95" s="113">
        <f t="shared" si="9"/>
        <v>7320130703</v>
      </c>
      <c r="B95" s="37" t="s">
        <v>998</v>
      </c>
      <c r="C95" s="38">
        <v>41473</v>
      </c>
      <c r="D95" s="39">
        <v>9.5</v>
      </c>
      <c r="F95" s="39">
        <f t="shared" si="6"/>
        <v>2.8956</v>
      </c>
      <c r="G95" s="39">
        <f t="shared" si="5"/>
        <v>44.679398331074999</v>
      </c>
      <c r="I95" s="45">
        <v>1.3</v>
      </c>
      <c r="K95" s="45">
        <f>(9.81*(LN(I95)))+30.6</f>
        <v>33.173793434426088</v>
      </c>
      <c r="M95" s="53"/>
      <c r="P95" s="39">
        <v>31</v>
      </c>
      <c r="Q95" s="39">
        <v>32.777777777777779</v>
      </c>
      <c r="R95" s="48" t="s">
        <v>2224</v>
      </c>
      <c r="T95" s="63">
        <v>91</v>
      </c>
      <c r="U95" s="36">
        <f t="shared" si="8"/>
        <v>32.777777777777779</v>
      </c>
    </row>
    <row r="96" spans="1:21" x14ac:dyDescent="0.2">
      <c r="A96" s="113">
        <f t="shared" si="9"/>
        <v>7320130704</v>
      </c>
      <c r="B96" s="37" t="s">
        <v>998</v>
      </c>
      <c r="C96" s="38">
        <v>41480</v>
      </c>
      <c r="D96" s="39">
        <v>9</v>
      </c>
      <c r="F96" s="39">
        <f t="shared" si="6"/>
        <v>2.7432000000000003</v>
      </c>
      <c r="G96" s="39">
        <f t="shared" si="5"/>
        <v>45.458506989579675</v>
      </c>
      <c r="M96" s="53"/>
      <c r="P96" s="39">
        <v>24</v>
      </c>
      <c r="Q96" s="39">
        <v>15</v>
      </c>
      <c r="R96" s="48" t="s">
        <v>2225</v>
      </c>
      <c r="T96" s="63">
        <v>59</v>
      </c>
      <c r="U96" s="36">
        <f t="shared" si="8"/>
        <v>15</v>
      </c>
    </row>
    <row r="97" spans="1:21" x14ac:dyDescent="0.2">
      <c r="A97" s="113">
        <f t="shared" si="9"/>
        <v>7320130801</v>
      </c>
      <c r="B97" s="37" t="s">
        <v>998</v>
      </c>
      <c r="C97" s="38">
        <v>41487</v>
      </c>
      <c r="D97" s="39">
        <v>9.5</v>
      </c>
      <c r="F97" s="39">
        <f t="shared" si="6"/>
        <v>2.8956</v>
      </c>
      <c r="G97" s="39">
        <f t="shared" si="5"/>
        <v>44.679398331074999</v>
      </c>
      <c r="M97" s="53"/>
      <c r="P97" s="39">
        <v>24</v>
      </c>
      <c r="Q97" s="39">
        <v>21.111111111111111</v>
      </c>
      <c r="R97" s="48" t="s">
        <v>2221</v>
      </c>
      <c r="T97" s="63">
        <v>70</v>
      </c>
      <c r="U97" s="36">
        <f t="shared" si="8"/>
        <v>21.111111111111111</v>
      </c>
    </row>
    <row r="98" spans="1:21" x14ac:dyDescent="0.2">
      <c r="A98" s="113">
        <f t="shared" si="9"/>
        <v>7320130802</v>
      </c>
      <c r="B98" s="37" t="s">
        <v>998</v>
      </c>
      <c r="C98" s="38">
        <v>41494</v>
      </c>
      <c r="D98" s="39">
        <v>8.5</v>
      </c>
      <c r="F98" s="39">
        <f t="shared" si="6"/>
        <v>2.5908000000000002</v>
      </c>
      <c r="G98" s="39">
        <f t="shared" si="5"/>
        <v>46.28215973301333</v>
      </c>
      <c r="I98" s="45">
        <v>3.73</v>
      </c>
      <c r="K98" s="45">
        <f>(9.81*(LN(I98)))+30.6</f>
        <v>43.513964772162652</v>
      </c>
      <c r="M98" s="53"/>
      <c r="P98" s="39">
        <v>24</v>
      </c>
      <c r="Q98" s="39">
        <v>17.222222222222221</v>
      </c>
      <c r="R98" s="48" t="s">
        <v>2226</v>
      </c>
      <c r="T98" s="63">
        <v>63</v>
      </c>
      <c r="U98" s="36">
        <f t="shared" si="8"/>
        <v>17.222222222222221</v>
      </c>
    </row>
    <row r="99" spans="1:21" x14ac:dyDescent="0.2">
      <c r="A99" s="113">
        <f t="shared" si="9"/>
        <v>7320130803</v>
      </c>
      <c r="B99" s="37" t="s">
        <v>998</v>
      </c>
      <c r="C99" s="38">
        <v>41501</v>
      </c>
      <c r="D99" s="39">
        <v>7.5</v>
      </c>
      <c r="F99" s="39">
        <f t="shared" si="6"/>
        <v>2.286</v>
      </c>
      <c r="G99" s="39">
        <f t="shared" si="5"/>
        <v>48.085760622980558</v>
      </c>
      <c r="M99" s="53">
        <v>5.8</v>
      </c>
      <c r="N99" s="45">
        <f>14.42*LN(M99) + 4.15</f>
        <v>29.498311171105229</v>
      </c>
      <c r="P99" s="39">
        <v>23</v>
      </c>
      <c r="Q99" s="39">
        <v>24.444444444444446</v>
      </c>
      <c r="R99" s="48" t="s">
        <v>2227</v>
      </c>
      <c r="T99" s="63">
        <v>76</v>
      </c>
      <c r="U99" s="36">
        <f t="shared" si="8"/>
        <v>24.444444444444446</v>
      </c>
    </row>
    <row r="100" spans="1:21" x14ac:dyDescent="0.2">
      <c r="A100" s="113">
        <f t="shared" si="9"/>
        <v>7320130804</v>
      </c>
      <c r="B100" s="37" t="s">
        <v>998</v>
      </c>
      <c r="C100" s="38">
        <v>41508</v>
      </c>
      <c r="D100" s="39">
        <v>7.5</v>
      </c>
      <c r="F100" s="39">
        <f t="shared" si="6"/>
        <v>2.286</v>
      </c>
      <c r="G100" s="39">
        <f t="shared" si="5"/>
        <v>48.085760622980558</v>
      </c>
      <c r="I100" s="45">
        <v>1.3</v>
      </c>
      <c r="K100" s="45">
        <f>(9.81*(LN(I100)))+30.6</f>
        <v>33.173793434426088</v>
      </c>
      <c r="M100" s="53"/>
      <c r="P100" s="39">
        <v>25</v>
      </c>
      <c r="Q100" s="39">
        <v>18.888888888888889</v>
      </c>
      <c r="R100" s="48" t="s">
        <v>1075</v>
      </c>
      <c r="T100" s="63">
        <v>66</v>
      </c>
      <c r="U100" s="36">
        <f t="shared" si="8"/>
        <v>18.888888888888889</v>
      </c>
    </row>
    <row r="101" spans="1:21" x14ac:dyDescent="0.2">
      <c r="A101" s="113">
        <f t="shared" si="9"/>
        <v>7320130805</v>
      </c>
      <c r="B101" s="37" t="s">
        <v>998</v>
      </c>
      <c r="C101" s="38">
        <v>41515</v>
      </c>
      <c r="D101" s="39">
        <v>7.5</v>
      </c>
      <c r="F101" s="39">
        <f t="shared" si="6"/>
        <v>2.286</v>
      </c>
      <c r="G101" s="39">
        <f t="shared" si="5"/>
        <v>48.085760622980558</v>
      </c>
      <c r="M101" s="53"/>
      <c r="P101" s="39">
        <v>25</v>
      </c>
      <c r="Q101" s="39">
        <v>25.555555555555557</v>
      </c>
      <c r="R101" s="48" t="s">
        <v>2228</v>
      </c>
      <c r="T101" s="63">
        <v>78</v>
      </c>
      <c r="U101" s="36">
        <f t="shared" si="8"/>
        <v>25.555555555555557</v>
      </c>
    </row>
    <row r="102" spans="1:21" x14ac:dyDescent="0.2">
      <c r="A102" s="113">
        <f t="shared" si="9"/>
        <v>7320130901</v>
      </c>
      <c r="B102" s="37" t="s">
        <v>998</v>
      </c>
      <c r="C102" s="38">
        <v>41522</v>
      </c>
      <c r="D102" s="39">
        <v>7.5</v>
      </c>
      <c r="F102" s="39">
        <f t="shared" si="6"/>
        <v>2.286</v>
      </c>
      <c r="G102" s="39">
        <f t="shared" si="5"/>
        <v>48.085760622980558</v>
      </c>
      <c r="M102" s="53"/>
      <c r="P102" s="39">
        <v>22</v>
      </c>
      <c r="Q102" s="39">
        <v>12.222222222222223</v>
      </c>
      <c r="R102" s="48" t="s">
        <v>2227</v>
      </c>
      <c r="T102" s="63">
        <v>54</v>
      </c>
      <c r="U102" s="36">
        <f t="shared" si="8"/>
        <v>12.222222222222223</v>
      </c>
    </row>
    <row r="103" spans="1:21" x14ac:dyDescent="0.2">
      <c r="A103" s="113">
        <f t="shared" si="9"/>
        <v>7320130902</v>
      </c>
      <c r="B103" s="37" t="s">
        <v>998</v>
      </c>
      <c r="C103" s="38">
        <v>41530</v>
      </c>
      <c r="D103" s="39">
        <v>7</v>
      </c>
      <c r="E103" s="39">
        <f>AVERAGE(D89:D101)</f>
        <v>8.615384615384615</v>
      </c>
      <c r="F103" s="39">
        <f t="shared" si="6"/>
        <v>2.1335999999999999</v>
      </c>
      <c r="G103" s="39">
        <f t="shared" si="5"/>
        <v>49.079947901107531</v>
      </c>
      <c r="H103" s="39">
        <f>AVERAGE(G89:G101)</f>
        <v>46.141860065222161</v>
      </c>
      <c r="J103" s="39">
        <f>AVERAGE(I89:I101)</f>
        <v>2.23</v>
      </c>
      <c r="L103" s="39">
        <f>AVERAGE(K89:K101)</f>
        <v>35.303248778895203</v>
      </c>
      <c r="M103" s="53">
        <v>6.6</v>
      </c>
      <c r="N103" s="45">
        <f>14.42*LN(M103) + 4.15</f>
        <v>31.361544339046915</v>
      </c>
      <c r="O103" s="45">
        <f>AVERAGE(H103,L103)</f>
        <v>40.722554422058678</v>
      </c>
      <c r="P103" s="39">
        <v>21</v>
      </c>
      <c r="Q103" s="39">
        <v>10</v>
      </c>
      <c r="R103" s="48" t="s">
        <v>2229</v>
      </c>
      <c r="S103" s="88" t="s">
        <v>2230</v>
      </c>
      <c r="T103" s="63">
        <v>50</v>
      </c>
      <c r="U103" s="36">
        <f t="shared" si="8"/>
        <v>10</v>
      </c>
    </row>
    <row r="104" spans="1:21" x14ac:dyDescent="0.2">
      <c r="A104" s="37">
        <v>7320140501</v>
      </c>
      <c r="B104" s="37" t="s">
        <v>998</v>
      </c>
      <c r="C104" s="38">
        <v>41780</v>
      </c>
      <c r="D104" s="39">
        <v>8</v>
      </c>
      <c r="F104" s="39">
        <f t="shared" si="6"/>
        <v>2.4384000000000001</v>
      </c>
      <c r="G104" s="39">
        <f t="shared" si="5"/>
        <v>47.155760533388161</v>
      </c>
      <c r="M104" s="53"/>
      <c r="P104" s="39">
        <v>14</v>
      </c>
      <c r="Q104" s="39">
        <v>20</v>
      </c>
      <c r="R104" s="48" t="s">
        <v>2594</v>
      </c>
    </row>
    <row r="105" spans="1:21" x14ac:dyDescent="0.2">
      <c r="A105" s="37">
        <v>7320140502</v>
      </c>
      <c r="B105" s="37" t="s">
        <v>998</v>
      </c>
      <c r="C105" s="38">
        <v>41787</v>
      </c>
      <c r="D105" s="39">
        <v>8</v>
      </c>
      <c r="F105" s="39">
        <f t="shared" si="6"/>
        <v>2.4384000000000001</v>
      </c>
      <c r="G105" s="39">
        <f t="shared" si="5"/>
        <v>47.155760533388161</v>
      </c>
      <c r="M105" s="53"/>
      <c r="P105" s="39">
        <v>20</v>
      </c>
      <c r="Q105" s="39">
        <v>20.555555555555554</v>
      </c>
      <c r="R105" s="48" t="s">
        <v>2595</v>
      </c>
    </row>
    <row r="106" spans="1:21" x14ac:dyDescent="0.2">
      <c r="A106" s="37">
        <v>7320140601</v>
      </c>
      <c r="B106" s="37" t="s">
        <v>998</v>
      </c>
      <c r="C106" s="38">
        <v>41796</v>
      </c>
      <c r="D106" s="39">
        <v>10</v>
      </c>
      <c r="F106" s="39">
        <f t="shared" si="6"/>
        <v>3.048</v>
      </c>
      <c r="G106" s="39">
        <f t="shared" si="5"/>
        <v>43.940261958950401</v>
      </c>
      <c r="P106" s="39">
        <v>22</v>
      </c>
      <c r="Q106" s="39">
        <v>21.111111111111111</v>
      </c>
      <c r="R106" s="48" t="s">
        <v>2596</v>
      </c>
    </row>
    <row r="107" spans="1:21" x14ac:dyDescent="0.2">
      <c r="A107" s="36">
        <v>7320140602</v>
      </c>
      <c r="B107" s="37" t="s">
        <v>998</v>
      </c>
      <c r="C107" s="38">
        <v>41802</v>
      </c>
      <c r="D107" s="39">
        <v>8.5</v>
      </c>
      <c r="F107" s="39">
        <f t="shared" si="6"/>
        <v>2.5908000000000002</v>
      </c>
      <c r="G107" s="39">
        <f t="shared" si="5"/>
        <v>46.28215973301333</v>
      </c>
      <c r="P107" s="39">
        <v>22</v>
      </c>
      <c r="Q107" s="39">
        <v>22.222222222222221</v>
      </c>
      <c r="R107" s="48" t="s">
        <v>2596</v>
      </c>
    </row>
    <row r="108" spans="1:21" x14ac:dyDescent="0.2">
      <c r="A108" s="36">
        <v>7320140603</v>
      </c>
      <c r="B108" s="37" t="s">
        <v>998</v>
      </c>
      <c r="C108" s="38">
        <v>41809</v>
      </c>
      <c r="D108" s="39">
        <v>8.5</v>
      </c>
      <c r="F108" s="39">
        <f t="shared" si="6"/>
        <v>2.5908000000000002</v>
      </c>
      <c r="G108" s="39">
        <f t="shared" si="5"/>
        <v>46.28215973301333</v>
      </c>
      <c r="P108" s="39">
        <v>21</v>
      </c>
      <c r="Q108" s="39">
        <v>22.222222222222221</v>
      </c>
      <c r="R108" s="48" t="s">
        <v>2597</v>
      </c>
    </row>
    <row r="109" spans="1:21" x14ac:dyDescent="0.2">
      <c r="A109" s="36">
        <v>7320140604</v>
      </c>
      <c r="B109" s="37" t="s">
        <v>998</v>
      </c>
      <c r="C109" s="38">
        <v>41816</v>
      </c>
      <c r="D109" s="39">
        <v>9</v>
      </c>
      <c r="F109" s="39">
        <f t="shared" si="6"/>
        <v>2.7432000000000003</v>
      </c>
      <c r="G109" s="39">
        <f t="shared" si="5"/>
        <v>45.458506989579675</v>
      </c>
      <c r="P109" s="39">
        <v>22</v>
      </c>
      <c r="Q109" s="39">
        <v>22.222222222222221</v>
      </c>
      <c r="R109" s="48" t="s">
        <v>2598</v>
      </c>
    </row>
    <row r="110" spans="1:21" x14ac:dyDescent="0.2">
      <c r="A110" s="36">
        <v>7320140701</v>
      </c>
      <c r="B110" s="37" t="s">
        <v>998</v>
      </c>
      <c r="C110" s="38">
        <v>41823</v>
      </c>
      <c r="D110" s="39">
        <v>8.5</v>
      </c>
      <c r="F110" s="39">
        <f t="shared" si="6"/>
        <v>2.5908000000000002</v>
      </c>
      <c r="G110" s="39">
        <f t="shared" si="5"/>
        <v>46.28215973301333</v>
      </c>
      <c r="P110" s="39">
        <v>23</v>
      </c>
      <c r="Q110" s="39">
        <v>20</v>
      </c>
      <c r="R110" s="48" t="s">
        <v>2599</v>
      </c>
    </row>
    <row r="111" spans="1:21" x14ac:dyDescent="0.2">
      <c r="A111" s="36">
        <v>7320140702</v>
      </c>
      <c r="B111" s="37" t="s">
        <v>998</v>
      </c>
      <c r="C111" s="38">
        <v>41830</v>
      </c>
      <c r="D111" s="39">
        <v>10</v>
      </c>
      <c r="F111" s="39">
        <f t="shared" si="6"/>
        <v>3.048</v>
      </c>
      <c r="G111" s="39">
        <f t="shared" si="5"/>
        <v>43.940261958950401</v>
      </c>
      <c r="P111" s="39">
        <v>22</v>
      </c>
      <c r="Q111" s="39">
        <v>18.888888888888889</v>
      </c>
      <c r="R111" s="48" t="s">
        <v>2599</v>
      </c>
    </row>
    <row r="112" spans="1:21" x14ac:dyDescent="0.2">
      <c r="A112" s="36">
        <v>7320140703</v>
      </c>
      <c r="B112" s="37" t="s">
        <v>998</v>
      </c>
      <c r="C112" s="38">
        <v>41839</v>
      </c>
      <c r="D112" s="39">
        <v>10</v>
      </c>
      <c r="F112" s="39">
        <f t="shared" si="6"/>
        <v>3.048</v>
      </c>
      <c r="G112" s="39">
        <f t="shared" si="5"/>
        <v>43.940261958950401</v>
      </c>
      <c r="P112" s="39">
        <v>22</v>
      </c>
      <c r="Q112" s="39">
        <v>23.333333333333332</v>
      </c>
      <c r="R112" s="48" t="s">
        <v>2600</v>
      </c>
    </row>
    <row r="113" spans="1:18" x14ac:dyDescent="0.2">
      <c r="A113" s="36">
        <v>7320140704</v>
      </c>
      <c r="B113" s="37" t="s">
        <v>998</v>
      </c>
      <c r="C113" s="38">
        <v>41844</v>
      </c>
      <c r="D113" s="39">
        <v>8</v>
      </c>
      <c r="F113" s="39">
        <f t="shared" si="6"/>
        <v>2.4384000000000001</v>
      </c>
      <c r="G113" s="39">
        <f t="shared" si="5"/>
        <v>47.155760533388161</v>
      </c>
      <c r="P113" s="39">
        <v>22</v>
      </c>
      <c r="Q113" s="39">
        <v>20</v>
      </c>
      <c r="R113" s="48" t="s">
        <v>2601</v>
      </c>
    </row>
    <row r="114" spans="1:18" x14ac:dyDescent="0.2">
      <c r="A114" s="36">
        <v>7320140705</v>
      </c>
      <c r="B114" s="37" t="s">
        <v>998</v>
      </c>
      <c r="C114" s="38">
        <v>41850</v>
      </c>
      <c r="D114" s="39">
        <v>8</v>
      </c>
      <c r="F114" s="39">
        <f t="shared" si="6"/>
        <v>2.4384000000000001</v>
      </c>
      <c r="G114" s="39">
        <f t="shared" si="5"/>
        <v>47.155760533388161</v>
      </c>
      <c r="P114" s="39">
        <v>22</v>
      </c>
      <c r="Q114" s="39">
        <v>18.333333333333332</v>
      </c>
      <c r="R114" s="48" t="s">
        <v>2601</v>
      </c>
    </row>
    <row r="115" spans="1:18" x14ac:dyDescent="0.2">
      <c r="A115" s="36">
        <v>7320140801</v>
      </c>
      <c r="B115" s="37" t="s">
        <v>998</v>
      </c>
      <c r="C115" s="38">
        <v>41858</v>
      </c>
      <c r="D115" s="39">
        <v>8</v>
      </c>
      <c r="F115" s="39">
        <f t="shared" si="6"/>
        <v>2.4384000000000001</v>
      </c>
      <c r="G115" s="39">
        <f t="shared" si="5"/>
        <v>47.155760533388161</v>
      </c>
      <c r="P115" s="39">
        <v>20</v>
      </c>
      <c r="Q115" s="39">
        <v>21.111111111111111</v>
      </c>
      <c r="R115" s="48" t="s">
        <v>2601</v>
      </c>
    </row>
    <row r="116" spans="1:18" x14ac:dyDescent="0.2">
      <c r="A116" s="36">
        <v>7320140802</v>
      </c>
      <c r="B116" s="37" t="s">
        <v>998</v>
      </c>
      <c r="C116" s="38">
        <v>41866</v>
      </c>
      <c r="D116" s="39">
        <v>8</v>
      </c>
      <c r="F116" s="39">
        <f t="shared" si="6"/>
        <v>2.4384000000000001</v>
      </c>
      <c r="G116" s="39">
        <f t="shared" si="5"/>
        <v>47.155760533388161</v>
      </c>
      <c r="P116" s="39">
        <v>24</v>
      </c>
      <c r="Q116" s="39">
        <v>16.111111111111111</v>
      </c>
      <c r="R116" s="48" t="s">
        <v>2601</v>
      </c>
    </row>
    <row r="117" spans="1:18" x14ac:dyDescent="0.2">
      <c r="A117" s="36">
        <v>7320140803</v>
      </c>
      <c r="B117" s="37" t="s">
        <v>998</v>
      </c>
      <c r="C117" s="38">
        <v>41871</v>
      </c>
      <c r="D117" s="39">
        <v>8.5</v>
      </c>
      <c r="F117" s="39">
        <f t="shared" si="6"/>
        <v>2.5908000000000002</v>
      </c>
      <c r="G117" s="39">
        <f t="shared" si="5"/>
        <v>46.28215973301333</v>
      </c>
      <c r="P117" s="39">
        <v>20</v>
      </c>
      <c r="Q117" s="39">
        <v>20</v>
      </c>
      <c r="R117" s="48" t="s">
        <v>2602</v>
      </c>
    </row>
    <row r="118" spans="1:18" x14ac:dyDescent="0.2">
      <c r="A118" s="36">
        <v>7320140804</v>
      </c>
      <c r="B118" s="37" t="s">
        <v>998</v>
      </c>
      <c r="C118" s="38">
        <v>41879</v>
      </c>
      <c r="D118" s="39">
        <v>8</v>
      </c>
      <c r="F118" s="39">
        <f t="shared" si="6"/>
        <v>2.4384000000000001</v>
      </c>
      <c r="G118" s="39">
        <f t="shared" si="5"/>
        <v>47.155760533388161</v>
      </c>
      <c r="P118" s="39">
        <v>21</v>
      </c>
      <c r="Q118" s="39">
        <v>20</v>
      </c>
      <c r="R118" s="48" t="s">
        <v>428</v>
      </c>
    </row>
    <row r="119" spans="1:18" x14ac:dyDescent="0.2">
      <c r="A119" s="36">
        <v>7320140801</v>
      </c>
      <c r="B119" s="37" t="s">
        <v>998</v>
      </c>
      <c r="C119" s="38">
        <v>41886</v>
      </c>
      <c r="D119" s="39">
        <v>8.5</v>
      </c>
      <c r="E119" s="39">
        <f>AVERAGE(D104:D119)</f>
        <v>8.59375</v>
      </c>
      <c r="F119" s="39">
        <f t="shared" si="6"/>
        <v>2.5908000000000002</v>
      </c>
      <c r="G119" s="39">
        <f t="shared" si="5"/>
        <v>46.28215973301333</v>
      </c>
      <c r="H119" s="39">
        <f>AVERAGE(G104:G119)</f>
        <v>46.173775954075921</v>
      </c>
      <c r="P119" s="39">
        <v>22</v>
      </c>
      <c r="Q119" s="39">
        <v>20</v>
      </c>
      <c r="R119" s="48" t="s">
        <v>446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8"/>
  <sheetViews>
    <sheetView workbookViewId="0">
      <pane xSplit="3" ySplit="1" topLeftCell="L281" activePane="bottomRight" state="frozen"/>
      <selection pane="topRight" activeCell="D1" sqref="D1"/>
      <selection pane="bottomLeft" activeCell="A2" sqref="A2"/>
      <selection pane="bottomRight" activeCell="N303" sqref="N303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9.140625" style="37"/>
    <col min="4" max="4" width="9.140625" style="39"/>
    <col min="5" max="5" width="9.85546875" style="39" customWidth="1"/>
    <col min="6" max="6" width="9.140625" style="39"/>
    <col min="7" max="7" width="10.5703125" style="39" customWidth="1"/>
    <col min="8" max="8" width="15" style="39" customWidth="1"/>
    <col min="9" max="9" width="9.140625" style="45"/>
    <col min="10" max="10" width="12.28515625" style="45" customWidth="1"/>
    <col min="11" max="11" width="10.28515625" style="45" customWidth="1"/>
    <col min="12" max="12" width="12.28515625" style="45" customWidth="1"/>
    <col min="13" max="13" width="9.140625" style="45"/>
    <col min="14" max="14" width="15" style="39" bestFit="1" customWidth="1"/>
    <col min="15" max="15" width="12.140625" style="39" bestFit="1" customWidth="1"/>
    <col min="16" max="16" width="24.1406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6" t="s">
        <v>177</v>
      </c>
      <c r="J1" s="86" t="s">
        <v>643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7" t="s">
        <v>264</v>
      </c>
      <c r="Q1" s="281" t="s">
        <v>294</v>
      </c>
      <c r="R1" s="285" t="s">
        <v>635</v>
      </c>
      <c r="S1" s="285" t="s">
        <v>279</v>
      </c>
      <c r="T1" s="286" t="s">
        <v>643</v>
      </c>
    </row>
    <row r="2" spans="1:20" ht="15" x14ac:dyDescent="0.25">
      <c r="A2" s="37">
        <v>2619900601</v>
      </c>
      <c r="B2" s="37" t="s">
        <v>225</v>
      </c>
      <c r="C2" s="38">
        <v>33035</v>
      </c>
      <c r="D2" s="39">
        <v>32.5</v>
      </c>
      <c r="F2" s="39">
        <f>D2*0.3048</f>
        <v>9.9060000000000006</v>
      </c>
      <c r="G2" s="39">
        <f xml:space="preserve"> 60-(14.41*(LN(F2)))</f>
        <v>26.955843461667278</v>
      </c>
      <c r="I2" s="45">
        <v>0.1</v>
      </c>
      <c r="K2" s="45">
        <f t="shared" ref="K2:K9" si="0">(9.81*(LN(I2)))+30.6</f>
        <v>8.0116402377284146</v>
      </c>
      <c r="Q2" s="280">
        <v>1990</v>
      </c>
      <c r="R2" s="283">
        <v>23.5</v>
      </c>
      <c r="S2" s="283">
        <v>32.902054144170961</v>
      </c>
      <c r="T2" s="283">
        <v>0.46666666666666662</v>
      </c>
    </row>
    <row r="3" spans="1:20" ht="15" x14ac:dyDescent="0.25">
      <c r="A3" s="37">
        <v>2619900602</v>
      </c>
      <c r="B3" s="37" t="s">
        <v>225</v>
      </c>
      <c r="C3" s="38">
        <v>33049</v>
      </c>
      <c r="D3" s="39">
        <v>29</v>
      </c>
      <c r="F3" s="39">
        <f t="shared" ref="F3:F66" si="1">D3*0.3048</f>
        <v>8.8391999999999999</v>
      </c>
      <c r="G3" s="39">
        <f t="shared" ref="G3:G66" si="2" xml:space="preserve"> 60-(14.41*(LN(F3)))</f>
        <v>28.597780238889502</v>
      </c>
      <c r="I3" s="45">
        <v>0.1</v>
      </c>
      <c r="K3" s="45">
        <f t="shared" si="0"/>
        <v>8.0116402377284146</v>
      </c>
      <c r="Q3" s="280">
        <v>1991</v>
      </c>
      <c r="R3" s="283">
        <v>28.333333333333332</v>
      </c>
      <c r="S3" s="283">
        <v>29.155034865439546</v>
      </c>
      <c r="T3" s="283">
        <v>0.91666666666666652</v>
      </c>
    </row>
    <row r="4" spans="1:20" ht="15" x14ac:dyDescent="0.25">
      <c r="A4" s="37">
        <v>2619900701</v>
      </c>
      <c r="B4" s="37" t="s">
        <v>225</v>
      </c>
      <c r="C4" s="38">
        <v>33061</v>
      </c>
      <c r="D4" s="39">
        <v>30</v>
      </c>
      <c r="F4" s="39">
        <f t="shared" si="1"/>
        <v>9.1440000000000001</v>
      </c>
      <c r="G4" s="39">
        <f t="shared" si="2"/>
        <v>28.109258879242937</v>
      </c>
      <c r="I4" s="45">
        <v>0.2</v>
      </c>
      <c r="K4" s="45">
        <f t="shared" si="0"/>
        <v>14.811414079021477</v>
      </c>
      <c r="Q4" s="280">
        <v>1992</v>
      </c>
      <c r="R4" s="283">
        <v>21.23076923076923</v>
      </c>
      <c r="S4" s="283">
        <v>33.633940822178481</v>
      </c>
      <c r="T4" s="283">
        <v>0.95000000000000018</v>
      </c>
    </row>
    <row r="5" spans="1:20" ht="15" x14ac:dyDescent="0.25">
      <c r="A5" s="37">
        <v>2619900702</v>
      </c>
      <c r="B5" s="37" t="s">
        <v>225</v>
      </c>
      <c r="C5" s="38">
        <v>33075</v>
      </c>
      <c r="D5" s="39">
        <v>26.5</v>
      </c>
      <c r="F5" s="39">
        <f t="shared" si="1"/>
        <v>8.0772000000000013</v>
      </c>
      <c r="G5" s="39">
        <f t="shared" si="2"/>
        <v>29.89685754657733</v>
      </c>
      <c r="I5" s="45">
        <v>0.1</v>
      </c>
      <c r="K5" s="45">
        <f t="shared" si="0"/>
        <v>8.0116402377284146</v>
      </c>
      <c r="Q5" s="280">
        <v>1993</v>
      </c>
      <c r="R5" s="283">
        <v>27.136363636363637</v>
      </c>
      <c r="S5" s="283">
        <v>29.916358804219044</v>
      </c>
      <c r="T5" s="282"/>
    </row>
    <row r="6" spans="1:20" ht="15" x14ac:dyDescent="0.25">
      <c r="A6" s="37">
        <v>2619900801</v>
      </c>
      <c r="B6" s="37" t="s">
        <v>225</v>
      </c>
      <c r="C6" s="38">
        <v>33090</v>
      </c>
      <c r="D6" s="39">
        <v>11.5</v>
      </c>
      <c r="F6" s="39">
        <f t="shared" si="1"/>
        <v>3.5052000000000003</v>
      </c>
      <c r="G6" s="39">
        <f t="shared" si="2"/>
        <v>41.926292369324358</v>
      </c>
      <c r="I6" s="45">
        <v>1.5</v>
      </c>
      <c r="K6" s="45">
        <f t="shared" si="0"/>
        <v>34.577612710541096</v>
      </c>
      <c r="Q6" s="280">
        <v>1994</v>
      </c>
      <c r="R6" s="283">
        <v>24.681818181818183</v>
      </c>
      <c r="S6" s="283">
        <v>31.160601440529948</v>
      </c>
      <c r="T6" s="283">
        <v>1.1933333333333331</v>
      </c>
    </row>
    <row r="7" spans="1:20" ht="15" x14ac:dyDescent="0.25">
      <c r="A7" s="37">
        <v>2619900802</v>
      </c>
      <c r="B7" s="37" t="s">
        <v>225</v>
      </c>
      <c r="C7" s="38">
        <v>33105</v>
      </c>
      <c r="D7" s="39">
        <v>11.5</v>
      </c>
      <c r="F7" s="39">
        <f t="shared" si="1"/>
        <v>3.5052000000000003</v>
      </c>
      <c r="G7" s="39">
        <f t="shared" si="2"/>
        <v>41.926292369324358</v>
      </c>
      <c r="I7" s="45">
        <v>0.8</v>
      </c>
      <c r="K7" s="45">
        <f t="shared" si="0"/>
        <v>28.410961761607602</v>
      </c>
      <c r="Q7" s="280">
        <v>1995</v>
      </c>
      <c r="R7" s="283">
        <v>22.227272727272727</v>
      </c>
      <c r="S7" s="283">
        <v>32.72645590940791</v>
      </c>
      <c r="T7" s="283">
        <v>1.2449999999999999</v>
      </c>
    </row>
    <row r="8" spans="1:20" ht="15" x14ac:dyDescent="0.25">
      <c r="A8" s="37">
        <v>2619900901</v>
      </c>
      <c r="B8" s="37" t="s">
        <v>225</v>
      </c>
      <c r="C8" s="38">
        <v>33120</v>
      </c>
      <c r="D8" s="39">
        <v>23</v>
      </c>
      <c r="E8" s="39">
        <f>AVERAGE(D2:D7)</f>
        <v>23.5</v>
      </c>
      <c r="F8" s="39">
        <f t="shared" si="1"/>
        <v>7.0104000000000006</v>
      </c>
      <c r="G8" s="39">
        <f t="shared" si="2"/>
        <v>31.938041497455547</v>
      </c>
      <c r="H8" s="39">
        <f>AVERAGE(G2:G7)</f>
        <v>32.902054144170961</v>
      </c>
      <c r="I8" s="45">
        <v>0.2</v>
      </c>
      <c r="J8" s="39">
        <f>AVERAGE(I2:I7)</f>
        <v>0.46666666666666662</v>
      </c>
      <c r="K8" s="45">
        <f t="shared" si="0"/>
        <v>14.811414079021477</v>
      </c>
      <c r="L8" s="39">
        <f>AVERAGE(K2:K7)</f>
        <v>16.972484877392571</v>
      </c>
      <c r="M8" s="45">
        <f>AVERAGE(L8,H8)</f>
        <v>24.937269510781768</v>
      </c>
      <c r="Q8" s="280">
        <v>1996</v>
      </c>
      <c r="R8" s="283">
        <v>19.227272727272727</v>
      </c>
      <c r="S8" s="283">
        <v>35.262255090184382</v>
      </c>
      <c r="T8" s="284">
        <v>1.3483333333333334</v>
      </c>
    </row>
    <row r="9" spans="1:20" ht="15" x14ac:dyDescent="0.25">
      <c r="A9" s="37">
        <v>2619910501</v>
      </c>
      <c r="B9" s="37" t="s">
        <v>225</v>
      </c>
      <c r="C9" s="38">
        <v>33371</v>
      </c>
      <c r="D9" s="39">
        <v>23.5</v>
      </c>
      <c r="F9" s="39">
        <f t="shared" si="1"/>
        <v>7.1628000000000007</v>
      </c>
      <c r="G9" s="39">
        <f t="shared" si="2"/>
        <v>31.628137080221464</v>
      </c>
      <c r="I9" s="45">
        <v>0.2</v>
      </c>
      <c r="K9" s="45">
        <f t="shared" si="0"/>
        <v>14.811414079021477</v>
      </c>
      <c r="Q9" s="280">
        <v>1997</v>
      </c>
      <c r="R9" s="283">
        <v>22.285714285714285</v>
      </c>
      <c r="S9" s="283">
        <v>32.782576734832112</v>
      </c>
      <c r="T9" s="283">
        <v>0.92999999999999994</v>
      </c>
    </row>
    <row r="10" spans="1:20" ht="15" x14ac:dyDescent="0.25">
      <c r="A10" s="37">
        <v>2619910502</v>
      </c>
      <c r="B10" s="37" t="s">
        <v>225</v>
      </c>
      <c r="C10" s="38">
        <v>33386</v>
      </c>
      <c r="D10" s="39">
        <v>39</v>
      </c>
      <c r="F10" s="39">
        <f t="shared" si="1"/>
        <v>11.8872</v>
      </c>
      <c r="G10" s="39">
        <f t="shared" si="2"/>
        <v>24.328589828266395</v>
      </c>
      <c r="I10" s="45">
        <v>0.3</v>
      </c>
      <c r="K10" s="45">
        <f>(9.81*(LN(I10)))+30.6</f>
        <v>18.78902678956257</v>
      </c>
      <c r="Q10" s="280">
        <v>1998</v>
      </c>
      <c r="R10" s="283">
        <v>17.384615384615383</v>
      </c>
      <c r="S10" s="283">
        <v>36.089269883581061</v>
      </c>
      <c r="T10" s="283">
        <v>1.1316666666666666</v>
      </c>
    </row>
    <row r="11" spans="1:20" ht="15" x14ac:dyDescent="0.25">
      <c r="A11" s="37">
        <v>2619910601</v>
      </c>
      <c r="B11" s="37" t="s">
        <v>225</v>
      </c>
      <c r="C11" s="38">
        <v>33399</v>
      </c>
      <c r="D11" s="39">
        <v>30</v>
      </c>
      <c r="F11" s="39">
        <f t="shared" si="1"/>
        <v>9.1440000000000001</v>
      </c>
      <c r="G11" s="39">
        <f t="shared" si="2"/>
        <v>28.109258879242937</v>
      </c>
      <c r="I11" s="45">
        <v>0.1</v>
      </c>
      <c r="K11" s="45">
        <f t="shared" ref="K11:K18" si="3">(9.81*(LN(I11)))+30.6</f>
        <v>8.0116402377284146</v>
      </c>
      <c r="Q11" s="280">
        <v>1999</v>
      </c>
      <c r="R11" s="283">
        <v>15.6</v>
      </c>
      <c r="S11" s="283">
        <v>37.978194667131106</v>
      </c>
      <c r="T11" s="283">
        <v>0.56200000000000006</v>
      </c>
    </row>
    <row r="12" spans="1:20" ht="15" x14ac:dyDescent="0.25">
      <c r="A12" s="37">
        <v>2619910602</v>
      </c>
      <c r="B12" s="37" t="s">
        <v>225</v>
      </c>
      <c r="C12" s="38">
        <v>33413</v>
      </c>
      <c r="D12" s="39">
        <v>30</v>
      </c>
      <c r="F12" s="39">
        <f t="shared" si="1"/>
        <v>9.1440000000000001</v>
      </c>
      <c r="G12" s="39">
        <f t="shared" si="2"/>
        <v>28.109258879242937</v>
      </c>
      <c r="I12" s="45">
        <v>0.8</v>
      </c>
      <c r="K12" s="45">
        <f t="shared" si="3"/>
        <v>28.410961761607602</v>
      </c>
      <c r="Q12" s="280">
        <v>2000</v>
      </c>
      <c r="R12" s="283">
        <v>17.75</v>
      </c>
      <c r="S12" s="283">
        <v>35.953714962590972</v>
      </c>
      <c r="T12" s="283">
        <v>1.5819999999999999</v>
      </c>
    </row>
    <row r="13" spans="1:20" ht="15" x14ac:dyDescent="0.25">
      <c r="A13" s="37">
        <v>2619910701</v>
      </c>
      <c r="B13" s="37" t="s">
        <v>225</v>
      </c>
      <c r="C13" s="38">
        <v>33428</v>
      </c>
      <c r="D13" s="39">
        <v>21</v>
      </c>
      <c r="F13" s="39">
        <f t="shared" si="1"/>
        <v>6.4008000000000003</v>
      </c>
      <c r="G13" s="39">
        <f t="shared" si="2"/>
        <v>33.248944821400073</v>
      </c>
      <c r="I13" s="45">
        <v>1.4</v>
      </c>
      <c r="K13" s="45">
        <f t="shared" si="3"/>
        <v>33.9007926412541</v>
      </c>
      <c r="Q13" s="280">
        <v>2001</v>
      </c>
      <c r="R13" s="283">
        <v>14.7</v>
      </c>
      <c r="S13" s="283">
        <v>39.115950253934976</v>
      </c>
      <c r="T13" s="282"/>
    </row>
    <row r="14" spans="1:20" ht="15" x14ac:dyDescent="0.25">
      <c r="A14" s="37">
        <v>2619910702</v>
      </c>
      <c r="B14" s="37" t="s">
        <v>225</v>
      </c>
      <c r="C14" s="38">
        <v>33441</v>
      </c>
      <c r="D14" s="39">
        <v>23</v>
      </c>
      <c r="F14" s="39">
        <f t="shared" si="1"/>
        <v>7.0104000000000006</v>
      </c>
      <c r="G14" s="39">
        <f t="shared" si="2"/>
        <v>31.938041497455547</v>
      </c>
      <c r="I14" s="45">
        <v>0.8</v>
      </c>
      <c r="K14" s="45">
        <f t="shared" si="3"/>
        <v>28.410961761607602</v>
      </c>
      <c r="Q14" s="280">
        <v>2002</v>
      </c>
      <c r="R14" s="283">
        <v>18.5</v>
      </c>
      <c r="S14" s="283">
        <v>35.350133306121798</v>
      </c>
      <c r="T14" s="283">
        <v>0.87099999999999989</v>
      </c>
    </row>
    <row r="15" spans="1:20" ht="15" x14ac:dyDescent="0.25">
      <c r="A15" s="37">
        <v>2619910801</v>
      </c>
      <c r="B15" s="37" t="s">
        <v>225</v>
      </c>
      <c r="C15" s="38">
        <v>33462</v>
      </c>
      <c r="D15" s="39">
        <v>35</v>
      </c>
      <c r="F15" s="39">
        <f t="shared" si="1"/>
        <v>10.668000000000001</v>
      </c>
      <c r="G15" s="39">
        <f t="shared" si="2"/>
        <v>25.887947582932149</v>
      </c>
      <c r="I15" s="45">
        <v>1.1000000000000001</v>
      </c>
      <c r="K15" s="45">
        <f t="shared" si="3"/>
        <v>31.534992863880429</v>
      </c>
      <c r="Q15" s="280">
        <v>2003</v>
      </c>
      <c r="R15" s="283">
        <v>15.2</v>
      </c>
      <c r="S15" s="283">
        <v>38.166545882513518</v>
      </c>
      <c r="T15" s="283">
        <v>1</v>
      </c>
    </row>
    <row r="16" spans="1:20" ht="15" x14ac:dyDescent="0.25">
      <c r="A16" s="37">
        <v>2619910802</v>
      </c>
      <c r="B16" s="37" t="s">
        <v>225</v>
      </c>
      <c r="C16" s="38">
        <v>33476</v>
      </c>
      <c r="D16" s="39">
        <v>31</v>
      </c>
      <c r="F16" s="39">
        <f t="shared" si="1"/>
        <v>9.4488000000000003</v>
      </c>
      <c r="G16" s="39">
        <f t="shared" si="2"/>
        <v>27.636757532363639</v>
      </c>
      <c r="I16" s="45">
        <v>1.3</v>
      </c>
      <c r="K16" s="45">
        <f t="shared" si="3"/>
        <v>33.173793434426088</v>
      </c>
      <c r="Q16" s="280">
        <v>2004</v>
      </c>
      <c r="R16" s="283">
        <v>16.681818181818183</v>
      </c>
      <c r="S16" s="283">
        <v>37.289960686314473</v>
      </c>
      <c r="T16" s="283">
        <v>0.69</v>
      </c>
    </row>
    <row r="17" spans="1:20" ht="15" x14ac:dyDescent="0.25">
      <c r="A17" s="37">
        <v>2619910901</v>
      </c>
      <c r="B17" s="37" t="s">
        <v>225</v>
      </c>
      <c r="C17" s="38">
        <v>33482</v>
      </c>
      <c r="D17" s="39">
        <v>32</v>
      </c>
      <c r="E17" s="39">
        <f>AVERAGE(D11:D16)</f>
        <v>28.333333333333332</v>
      </c>
      <c r="F17" s="39">
        <f t="shared" si="1"/>
        <v>9.7536000000000005</v>
      </c>
      <c r="G17" s="39">
        <f t="shared" si="2"/>
        <v>27.179258789650532</v>
      </c>
      <c r="H17" s="39">
        <f>AVERAGE(G11:G16)</f>
        <v>29.155034865439546</v>
      </c>
      <c r="I17" s="45">
        <v>1</v>
      </c>
      <c r="J17" s="39">
        <f>AVERAGE(I11:I16)</f>
        <v>0.91666666666666652</v>
      </c>
      <c r="K17" s="45">
        <f t="shared" si="3"/>
        <v>30.6</v>
      </c>
      <c r="L17" s="39">
        <f>AVERAGE(K11:K16)</f>
        <v>27.240523783417377</v>
      </c>
      <c r="M17" s="45">
        <f>AVERAGE(L17,H17)</f>
        <v>28.19777932442846</v>
      </c>
      <c r="Q17" s="280">
        <v>2005</v>
      </c>
      <c r="R17" s="283">
        <v>14.23076923076923</v>
      </c>
      <c r="S17" s="283">
        <v>39.301363396155239</v>
      </c>
      <c r="T17" s="283">
        <v>0.69000000000000006</v>
      </c>
    </row>
    <row r="18" spans="1:20" ht="15" x14ac:dyDescent="0.25">
      <c r="A18" s="37">
        <v>2619920501</v>
      </c>
      <c r="B18" s="37" t="s">
        <v>225</v>
      </c>
      <c r="C18" s="38">
        <v>33741</v>
      </c>
      <c r="D18" s="39">
        <v>17</v>
      </c>
      <c r="F18" s="39">
        <f t="shared" si="1"/>
        <v>5.1816000000000004</v>
      </c>
      <c r="G18" s="39">
        <f t="shared" si="2"/>
        <v>36.293908861144516</v>
      </c>
      <c r="I18" s="45">
        <v>0.4</v>
      </c>
      <c r="K18" s="45">
        <f t="shared" si="3"/>
        <v>21.611187920314542</v>
      </c>
      <c r="Q18" s="280">
        <v>2006</v>
      </c>
      <c r="R18" s="283">
        <v>17.083333333333332</v>
      </c>
      <c r="S18" s="283">
        <v>36.530250994413713</v>
      </c>
      <c r="T18" s="283">
        <v>0.57499999999999996</v>
      </c>
    </row>
    <row r="19" spans="1:20" ht="15" x14ac:dyDescent="0.25">
      <c r="A19" s="37">
        <v>2619920502</v>
      </c>
      <c r="B19" s="37" t="s">
        <v>225</v>
      </c>
      <c r="C19" s="38">
        <v>33748</v>
      </c>
      <c r="D19" s="39">
        <v>20</v>
      </c>
      <c r="F19" s="39">
        <f t="shared" si="1"/>
        <v>6.0960000000000001</v>
      </c>
      <c r="G19" s="39">
        <f t="shared" si="2"/>
        <v>33.952011087081587</v>
      </c>
      <c r="Q19" s="280">
        <v>2007</v>
      </c>
      <c r="R19" s="283">
        <v>19</v>
      </c>
      <c r="S19" s="283">
        <v>34.753166308561553</v>
      </c>
      <c r="T19" s="283">
        <v>1.2350000000000001</v>
      </c>
    </row>
    <row r="20" spans="1:20" ht="15" x14ac:dyDescent="0.25">
      <c r="A20" s="37">
        <v>2619920503</v>
      </c>
      <c r="B20" s="37" t="s">
        <v>225</v>
      </c>
      <c r="C20" s="38">
        <v>33755</v>
      </c>
      <c r="D20" s="39">
        <v>27</v>
      </c>
      <c r="F20" s="39">
        <f t="shared" si="1"/>
        <v>8.2295999999999996</v>
      </c>
      <c r="G20" s="39">
        <f t="shared" si="2"/>
        <v>29.627503909872214</v>
      </c>
      <c r="I20" s="45">
        <v>0.8</v>
      </c>
      <c r="K20" s="45">
        <f>(9.81*(LN(I20)))+30.6</f>
        <v>28.410961761607602</v>
      </c>
      <c r="Q20" s="280">
        <v>2008</v>
      </c>
      <c r="R20" s="283">
        <v>16</v>
      </c>
      <c r="S20" s="283">
        <v>37.29184994604082</v>
      </c>
      <c r="T20" s="283">
        <v>0.95333333333333325</v>
      </c>
    </row>
    <row r="21" spans="1:20" ht="15" x14ac:dyDescent="0.25">
      <c r="A21" s="37">
        <v>2619920601</v>
      </c>
      <c r="B21" s="37" t="s">
        <v>225</v>
      </c>
      <c r="C21" s="38">
        <v>33762</v>
      </c>
      <c r="D21" s="39">
        <v>25</v>
      </c>
      <c r="F21" s="39">
        <f t="shared" si="1"/>
        <v>7.62</v>
      </c>
      <c r="G21" s="39">
        <f t="shared" si="2"/>
        <v>30.736512512643824</v>
      </c>
      <c r="Q21" s="280">
        <v>2009</v>
      </c>
      <c r="R21" s="282"/>
      <c r="S21" s="282"/>
      <c r="T21" s="283">
        <v>1.41</v>
      </c>
    </row>
    <row r="22" spans="1:20" ht="15" x14ac:dyDescent="0.25">
      <c r="A22" s="37">
        <v>2619920602</v>
      </c>
      <c r="B22" s="37" t="s">
        <v>225</v>
      </c>
      <c r="C22" s="38">
        <v>33769</v>
      </c>
      <c r="D22" s="39">
        <v>24.5</v>
      </c>
      <c r="F22" s="39">
        <f t="shared" si="1"/>
        <v>7.4676</v>
      </c>
      <c r="G22" s="39">
        <f t="shared" si="2"/>
        <v>31.027633525089282</v>
      </c>
      <c r="I22" s="45">
        <v>1.2</v>
      </c>
      <c r="K22" s="45">
        <f>(9.81*(LN(I22)))+30.6</f>
        <v>32.388574472148697</v>
      </c>
      <c r="Q22" s="280">
        <v>2010</v>
      </c>
      <c r="R22" s="282"/>
      <c r="S22" s="282"/>
      <c r="T22" s="283"/>
    </row>
    <row r="23" spans="1:20" ht="15" x14ac:dyDescent="0.25">
      <c r="A23" s="37">
        <v>2619920603</v>
      </c>
      <c r="B23" s="37" t="s">
        <v>225</v>
      </c>
      <c r="C23" s="38">
        <v>33776</v>
      </c>
      <c r="D23" s="39">
        <v>23.5</v>
      </c>
      <c r="F23" s="39">
        <f t="shared" si="1"/>
        <v>7.1628000000000007</v>
      </c>
      <c r="G23" s="39">
        <f t="shared" si="2"/>
        <v>31.628137080221464</v>
      </c>
      <c r="Q23" s="280">
        <v>2011</v>
      </c>
      <c r="R23" s="282"/>
      <c r="S23" s="282"/>
      <c r="T23" s="283"/>
    </row>
    <row r="24" spans="1:20" ht="15" x14ac:dyDescent="0.25">
      <c r="A24" s="37">
        <v>2619920604</v>
      </c>
      <c r="B24" s="37" t="s">
        <v>225</v>
      </c>
      <c r="C24" s="38">
        <v>33784</v>
      </c>
      <c r="D24" s="39">
        <v>22.5</v>
      </c>
      <c r="F24" s="39">
        <f t="shared" si="1"/>
        <v>6.8580000000000005</v>
      </c>
      <c r="G24" s="39">
        <f t="shared" si="2"/>
        <v>32.254757543273101</v>
      </c>
      <c r="I24" s="45">
        <v>1.3</v>
      </c>
      <c r="K24" s="45">
        <f>(9.81*(LN(I24)))+30.6</f>
        <v>33.173793434426088</v>
      </c>
      <c r="Q24" s="280">
        <v>2012</v>
      </c>
      <c r="R24" s="283">
        <v>18.636363636363637</v>
      </c>
      <c r="S24" s="283">
        <v>35.473553086501177</v>
      </c>
      <c r="T24" s="284">
        <v>1.3800000000000001</v>
      </c>
    </row>
    <row r="25" spans="1:20" ht="15" x14ac:dyDescent="0.25">
      <c r="A25" s="37">
        <v>2619920701</v>
      </c>
      <c r="B25" s="37" t="s">
        <v>225</v>
      </c>
      <c r="C25" s="38">
        <v>33790</v>
      </c>
      <c r="D25" s="39">
        <v>21</v>
      </c>
      <c r="F25" s="39">
        <f t="shared" si="1"/>
        <v>6.4008000000000003</v>
      </c>
      <c r="G25" s="39">
        <f t="shared" si="2"/>
        <v>33.248944821400073</v>
      </c>
      <c r="Q25" s="359">
        <v>2013</v>
      </c>
      <c r="R25" s="63">
        <v>19.923076923076923</v>
      </c>
      <c r="S25" s="63">
        <v>34.270946986742558</v>
      </c>
      <c r="T25" s="45">
        <v>0.87857142857142867</v>
      </c>
    </row>
    <row r="26" spans="1:20" x14ac:dyDescent="0.2">
      <c r="A26" s="37">
        <v>2619920702</v>
      </c>
      <c r="B26" s="37" t="s">
        <v>225</v>
      </c>
      <c r="C26" s="38">
        <v>33798</v>
      </c>
      <c r="D26" s="39">
        <v>26.5</v>
      </c>
      <c r="F26" s="39">
        <f t="shared" si="1"/>
        <v>8.0772000000000013</v>
      </c>
      <c r="G26" s="39">
        <f t="shared" si="2"/>
        <v>29.89685754657733</v>
      </c>
      <c r="I26" s="45">
        <v>0.1</v>
      </c>
      <c r="K26" s="45">
        <f>(9.81*(LN(I26)))+30.6</f>
        <v>8.0116402377284146</v>
      </c>
    </row>
    <row r="27" spans="1:20" x14ac:dyDescent="0.2">
      <c r="A27" s="37">
        <v>2619920703</v>
      </c>
      <c r="B27" s="37" t="s">
        <v>225</v>
      </c>
      <c r="C27" s="38">
        <v>33805</v>
      </c>
      <c r="D27" s="39">
        <v>30.5</v>
      </c>
      <c r="F27" s="39">
        <f t="shared" si="1"/>
        <v>9.2964000000000002</v>
      </c>
      <c r="G27" s="39">
        <f t="shared" si="2"/>
        <v>27.87107163812599</v>
      </c>
    </row>
    <row r="28" spans="1:20" x14ac:dyDescent="0.2">
      <c r="A28" s="37">
        <v>2619920704</v>
      </c>
      <c r="B28" s="37" t="s">
        <v>225</v>
      </c>
      <c r="C28" s="38">
        <v>33811</v>
      </c>
      <c r="D28" s="39">
        <v>28.5</v>
      </c>
      <c r="F28" s="39">
        <f t="shared" si="1"/>
        <v>8.6867999999999999</v>
      </c>
      <c r="G28" s="39">
        <f t="shared" si="2"/>
        <v>28.848395251367538</v>
      </c>
      <c r="I28" s="45">
        <v>1.1000000000000001</v>
      </c>
      <c r="K28" s="45">
        <f>(9.81*(LN(I28)))+30.6</f>
        <v>31.534992863880429</v>
      </c>
    </row>
    <row r="29" spans="1:20" x14ac:dyDescent="0.2">
      <c r="A29" s="37">
        <v>2619920801</v>
      </c>
      <c r="B29" s="37" t="s">
        <v>225</v>
      </c>
      <c r="C29" s="38">
        <v>33819</v>
      </c>
      <c r="D29" s="39">
        <v>16.5</v>
      </c>
      <c r="F29" s="39">
        <f t="shared" si="1"/>
        <v>5.0292000000000003</v>
      </c>
      <c r="G29" s="39">
        <f t="shared" si="2"/>
        <v>36.724090060131431</v>
      </c>
    </row>
    <row r="30" spans="1:20" x14ac:dyDescent="0.2">
      <c r="A30" s="37">
        <v>2619920802</v>
      </c>
      <c r="B30" s="37" t="s">
        <v>225</v>
      </c>
      <c r="C30" s="38">
        <v>33825</v>
      </c>
      <c r="D30" s="39">
        <v>16</v>
      </c>
      <c r="F30" s="39">
        <f t="shared" si="1"/>
        <v>4.8768000000000002</v>
      </c>
      <c r="G30" s="39">
        <f t="shared" si="2"/>
        <v>37.167509661519347</v>
      </c>
      <c r="I30" s="45">
        <v>1.6</v>
      </c>
      <c r="K30" s="45">
        <f>(9.81*(LN(I30)))+30.6</f>
        <v>35.21073560290067</v>
      </c>
    </row>
    <row r="31" spans="1:20" x14ac:dyDescent="0.2">
      <c r="A31" s="37">
        <v>2619920803</v>
      </c>
      <c r="B31" s="37" t="s">
        <v>225</v>
      </c>
      <c r="C31" s="38">
        <v>33831</v>
      </c>
      <c r="D31" s="39">
        <v>14.5</v>
      </c>
      <c r="F31" s="39">
        <f t="shared" si="1"/>
        <v>4.4196</v>
      </c>
      <c r="G31" s="39">
        <f t="shared" si="2"/>
        <v>38.586031110758313</v>
      </c>
    </row>
    <row r="32" spans="1:20" x14ac:dyDescent="0.2">
      <c r="A32" s="37">
        <v>2619920804</v>
      </c>
      <c r="B32" s="37" t="s">
        <v>225</v>
      </c>
      <c r="C32" s="38">
        <v>33838</v>
      </c>
      <c r="D32" s="39">
        <v>13</v>
      </c>
      <c r="F32" s="39">
        <f t="shared" si="1"/>
        <v>3.9624000000000001</v>
      </c>
      <c r="G32" s="39">
        <f t="shared" si="2"/>
        <v>40.159592907973853</v>
      </c>
      <c r="I32" s="45">
        <v>0.4</v>
      </c>
      <c r="K32" s="45">
        <f>(9.81*(LN(I32)))+30.6</f>
        <v>21.611187920314542</v>
      </c>
    </row>
    <row r="33" spans="1:13" x14ac:dyDescent="0.2">
      <c r="A33" s="37">
        <v>2619920805</v>
      </c>
      <c r="B33" s="37" t="s">
        <v>225</v>
      </c>
      <c r="C33" s="38">
        <v>33845</v>
      </c>
      <c r="D33" s="39">
        <v>14</v>
      </c>
      <c r="F33" s="39">
        <f t="shared" si="1"/>
        <v>4.2671999999999999</v>
      </c>
      <c r="G33" s="39">
        <f t="shared" si="2"/>
        <v>39.091697029238723</v>
      </c>
    </row>
    <row r="34" spans="1:13" x14ac:dyDescent="0.2">
      <c r="A34" s="37">
        <v>2619920901</v>
      </c>
      <c r="B34" s="37" t="s">
        <v>225</v>
      </c>
      <c r="C34" s="38">
        <v>33858</v>
      </c>
      <c r="D34" s="39">
        <v>14</v>
      </c>
      <c r="E34" s="39">
        <f>AVERAGE(D21:D33)</f>
        <v>21.23076923076923</v>
      </c>
      <c r="F34" s="39">
        <f t="shared" si="1"/>
        <v>4.2671999999999999</v>
      </c>
      <c r="G34" s="39">
        <f t="shared" si="2"/>
        <v>39.091697029238723</v>
      </c>
      <c r="H34" s="39">
        <f>AVERAGE(G21:G33)</f>
        <v>33.633940822178481</v>
      </c>
      <c r="I34" s="45">
        <v>0.9</v>
      </c>
      <c r="J34" s="39">
        <f>AVERAGE(I21:I33)</f>
        <v>0.95000000000000018</v>
      </c>
      <c r="K34" s="45">
        <f>(9.81*(LN(I34)))+30.6</f>
        <v>29.566413341396725</v>
      </c>
      <c r="L34" s="39">
        <f>AVERAGE(K21:K33)</f>
        <v>26.988487421899805</v>
      </c>
      <c r="M34" s="45">
        <f>AVERAGE(L34,H34)</f>
        <v>30.311214122039143</v>
      </c>
    </row>
    <row r="35" spans="1:13" x14ac:dyDescent="0.2">
      <c r="A35" s="37">
        <v>2619930601</v>
      </c>
      <c r="B35" s="37" t="s">
        <v>225</v>
      </c>
      <c r="C35" s="38">
        <v>34124</v>
      </c>
      <c r="D35" s="39">
        <v>32</v>
      </c>
      <c r="F35" s="39">
        <f t="shared" si="1"/>
        <v>9.7536000000000005</v>
      </c>
      <c r="G35" s="39">
        <f t="shared" si="2"/>
        <v>27.179258789650532</v>
      </c>
    </row>
    <row r="36" spans="1:13" x14ac:dyDescent="0.2">
      <c r="A36" s="37">
        <v>2619930602</v>
      </c>
      <c r="B36" s="37" t="s">
        <v>225</v>
      </c>
      <c r="C36" s="38">
        <v>34141</v>
      </c>
      <c r="D36" s="39">
        <v>41.5</v>
      </c>
      <c r="F36" s="39">
        <f t="shared" si="1"/>
        <v>12.6492</v>
      </c>
      <c r="G36" s="39">
        <f t="shared" si="2"/>
        <v>23.433270862514433</v>
      </c>
    </row>
    <row r="37" spans="1:13" x14ac:dyDescent="0.2">
      <c r="A37" s="37">
        <v>2619930701</v>
      </c>
      <c r="B37" s="37" t="s">
        <v>225</v>
      </c>
      <c r="C37" s="38">
        <v>34152</v>
      </c>
      <c r="D37" s="39">
        <v>33.5</v>
      </c>
      <c r="F37" s="39">
        <f t="shared" si="1"/>
        <v>10.210800000000001</v>
      </c>
      <c r="G37" s="39">
        <f t="shared" si="2"/>
        <v>26.519143375439583</v>
      </c>
    </row>
    <row r="38" spans="1:13" x14ac:dyDescent="0.2">
      <c r="A38" s="37">
        <v>2619930702</v>
      </c>
      <c r="B38" s="37" t="s">
        <v>225</v>
      </c>
      <c r="C38" s="38">
        <v>34160</v>
      </c>
      <c r="D38" s="39">
        <v>24.5</v>
      </c>
      <c r="F38" s="39">
        <f t="shared" si="1"/>
        <v>7.4676</v>
      </c>
      <c r="G38" s="39">
        <f t="shared" si="2"/>
        <v>31.027633525089282</v>
      </c>
    </row>
    <row r="39" spans="1:13" x14ac:dyDescent="0.2">
      <c r="A39" s="37">
        <v>2619930703</v>
      </c>
      <c r="B39" s="37" t="s">
        <v>225</v>
      </c>
      <c r="C39" s="38">
        <v>34167</v>
      </c>
      <c r="D39" s="39">
        <v>22</v>
      </c>
      <c r="F39" s="39">
        <f t="shared" si="1"/>
        <v>6.7056000000000004</v>
      </c>
      <c r="G39" s="39">
        <f t="shared" si="2"/>
        <v>32.57859139610126</v>
      </c>
    </row>
    <row r="40" spans="1:13" x14ac:dyDescent="0.2">
      <c r="A40" s="37">
        <v>2619930704</v>
      </c>
      <c r="B40" s="37" t="s">
        <v>225</v>
      </c>
      <c r="C40" s="38">
        <v>34173</v>
      </c>
      <c r="D40" s="39">
        <v>20</v>
      </c>
      <c r="F40" s="39">
        <f t="shared" si="1"/>
        <v>6.0960000000000001</v>
      </c>
      <c r="G40" s="39">
        <f t="shared" si="2"/>
        <v>33.952011087081587</v>
      </c>
    </row>
    <row r="41" spans="1:13" x14ac:dyDescent="0.2">
      <c r="A41" s="37">
        <v>2619930705</v>
      </c>
      <c r="B41" s="37" t="s">
        <v>225</v>
      </c>
      <c r="C41" s="38">
        <v>34180</v>
      </c>
      <c r="D41" s="39">
        <v>20</v>
      </c>
      <c r="F41" s="39">
        <f t="shared" si="1"/>
        <v>6.0960000000000001</v>
      </c>
      <c r="G41" s="39">
        <f t="shared" si="2"/>
        <v>33.952011087081587</v>
      </c>
    </row>
    <row r="42" spans="1:13" x14ac:dyDescent="0.2">
      <c r="A42" s="37">
        <v>2619930801</v>
      </c>
      <c r="B42" s="37" t="s">
        <v>225</v>
      </c>
      <c r="C42" s="38">
        <v>34188</v>
      </c>
      <c r="D42" s="39">
        <v>24.5</v>
      </c>
      <c r="F42" s="39">
        <f t="shared" si="1"/>
        <v>7.4676</v>
      </c>
      <c r="G42" s="39">
        <f t="shared" si="2"/>
        <v>31.027633525089282</v>
      </c>
    </row>
    <row r="43" spans="1:13" x14ac:dyDescent="0.2">
      <c r="A43" s="37">
        <v>2619930802</v>
      </c>
      <c r="B43" s="37" t="s">
        <v>225</v>
      </c>
      <c r="C43" s="38">
        <v>34195</v>
      </c>
      <c r="D43" s="39">
        <v>23</v>
      </c>
      <c r="F43" s="39">
        <f t="shared" si="1"/>
        <v>7.0104000000000006</v>
      </c>
      <c r="G43" s="39">
        <f t="shared" si="2"/>
        <v>31.938041497455547</v>
      </c>
    </row>
    <row r="44" spans="1:13" x14ac:dyDescent="0.2">
      <c r="A44" s="37">
        <v>2619930803</v>
      </c>
      <c r="B44" s="37" t="s">
        <v>225</v>
      </c>
      <c r="C44" s="38">
        <v>34203</v>
      </c>
      <c r="D44" s="39">
        <v>30</v>
      </c>
      <c r="F44" s="39">
        <f t="shared" si="1"/>
        <v>9.1440000000000001</v>
      </c>
      <c r="G44" s="39">
        <f t="shared" si="2"/>
        <v>28.109258879242937</v>
      </c>
    </row>
    <row r="45" spans="1:13" x14ac:dyDescent="0.2">
      <c r="A45" s="37">
        <v>2619930804</v>
      </c>
      <c r="B45" s="37" t="s">
        <v>225</v>
      </c>
      <c r="C45" s="38">
        <v>34209</v>
      </c>
      <c r="D45" s="39">
        <v>27.5</v>
      </c>
      <c r="F45" s="39">
        <f t="shared" si="1"/>
        <v>8.3819999999999997</v>
      </c>
      <c r="G45" s="39">
        <f t="shared" si="2"/>
        <v>29.363092821663503</v>
      </c>
    </row>
    <row r="46" spans="1:13" x14ac:dyDescent="0.2">
      <c r="A46" s="37">
        <v>2619930901</v>
      </c>
      <c r="B46" s="37" t="s">
        <v>225</v>
      </c>
      <c r="C46" s="38">
        <v>34219</v>
      </c>
      <c r="D46" s="39">
        <v>26</v>
      </c>
      <c r="E46" s="39">
        <f>AVERAGE(D35:D45)</f>
        <v>27.136363636363637</v>
      </c>
      <c r="F46" s="39">
        <f t="shared" si="1"/>
        <v>7.9248000000000003</v>
      </c>
      <c r="G46" s="39">
        <f t="shared" si="2"/>
        <v>30.171342036105038</v>
      </c>
      <c r="H46" s="39">
        <f>AVERAGE(G35:G45)</f>
        <v>29.916358804219044</v>
      </c>
      <c r="M46" s="45">
        <v>29.94</v>
      </c>
    </row>
    <row r="47" spans="1:13" x14ac:dyDescent="0.2">
      <c r="A47" s="37">
        <v>2619940501</v>
      </c>
      <c r="B47" s="37" t="s">
        <v>225</v>
      </c>
      <c r="C47" s="38">
        <v>34483</v>
      </c>
      <c r="D47" s="39">
        <v>24.5</v>
      </c>
      <c r="F47" s="39">
        <f t="shared" si="1"/>
        <v>7.4676</v>
      </c>
      <c r="G47" s="39">
        <f t="shared" si="2"/>
        <v>31.027633525089282</v>
      </c>
      <c r="I47" s="45">
        <v>0.69</v>
      </c>
      <c r="K47" s="45">
        <f>(9.81*(LN(I47)))+30.6</f>
        <v>26.959865285555939</v>
      </c>
    </row>
    <row r="48" spans="1:13" x14ac:dyDescent="0.2">
      <c r="A48" s="37">
        <v>2619940601</v>
      </c>
      <c r="B48" s="37" t="s">
        <v>225</v>
      </c>
      <c r="C48" s="38">
        <v>34490</v>
      </c>
      <c r="D48" s="39">
        <v>24.5</v>
      </c>
      <c r="F48" s="39">
        <f t="shared" si="1"/>
        <v>7.4676</v>
      </c>
      <c r="G48" s="39">
        <f t="shared" si="2"/>
        <v>31.027633525089282</v>
      </c>
    </row>
    <row r="49" spans="1:13" x14ac:dyDescent="0.2">
      <c r="A49" s="37">
        <v>2619940602</v>
      </c>
      <c r="B49" s="37" t="s">
        <v>225</v>
      </c>
      <c r="C49" s="38">
        <v>34497</v>
      </c>
      <c r="D49" s="39">
        <v>28.5</v>
      </c>
      <c r="F49" s="39">
        <f t="shared" si="1"/>
        <v>8.6867999999999999</v>
      </c>
      <c r="G49" s="39">
        <f t="shared" si="2"/>
        <v>28.848395251367538</v>
      </c>
      <c r="I49" s="45">
        <v>0.3</v>
      </c>
      <c r="K49" s="45">
        <f>(9.81*(LN(I49)))+30.6</f>
        <v>18.78902678956257</v>
      </c>
    </row>
    <row r="50" spans="1:13" x14ac:dyDescent="0.2">
      <c r="A50" s="37">
        <v>2619940603</v>
      </c>
      <c r="B50" s="37" t="s">
        <v>225</v>
      </c>
      <c r="C50" s="38">
        <v>34503</v>
      </c>
      <c r="D50" s="39">
        <v>31</v>
      </c>
      <c r="F50" s="39">
        <f t="shared" si="1"/>
        <v>9.4488000000000003</v>
      </c>
      <c r="G50" s="39">
        <f t="shared" si="2"/>
        <v>27.636757532363639</v>
      </c>
    </row>
    <row r="51" spans="1:13" x14ac:dyDescent="0.2">
      <c r="A51" s="37">
        <v>2619940604</v>
      </c>
      <c r="B51" s="37" t="s">
        <v>225</v>
      </c>
      <c r="C51" s="38">
        <v>34513</v>
      </c>
      <c r="D51" s="39">
        <v>31</v>
      </c>
      <c r="F51" s="39">
        <f t="shared" si="1"/>
        <v>9.4488000000000003</v>
      </c>
      <c r="G51" s="39">
        <f t="shared" si="2"/>
        <v>27.636757532363639</v>
      </c>
      <c r="I51" s="45">
        <v>0.1</v>
      </c>
      <c r="K51" s="45">
        <f>(9.81*(LN(I51)))+30.6</f>
        <v>8.0116402377284146</v>
      </c>
    </row>
    <row r="52" spans="1:13" x14ac:dyDescent="0.2">
      <c r="A52" s="37">
        <v>2619940701</v>
      </c>
      <c r="B52" s="37" t="s">
        <v>225</v>
      </c>
      <c r="C52" s="38">
        <v>34523</v>
      </c>
      <c r="D52" s="39">
        <v>28.5</v>
      </c>
      <c r="F52" s="39">
        <f t="shared" si="1"/>
        <v>8.6867999999999999</v>
      </c>
      <c r="G52" s="39">
        <f t="shared" si="2"/>
        <v>28.848395251367538</v>
      </c>
    </row>
    <row r="53" spans="1:13" x14ac:dyDescent="0.2">
      <c r="A53" s="37">
        <v>2619940702</v>
      </c>
      <c r="B53" s="37" t="s">
        <v>225</v>
      </c>
      <c r="C53" s="38">
        <v>34531</v>
      </c>
      <c r="D53" s="39">
        <v>24.5</v>
      </c>
      <c r="F53" s="39">
        <f t="shared" si="1"/>
        <v>7.4676</v>
      </c>
      <c r="G53" s="39">
        <f t="shared" si="2"/>
        <v>31.027633525089282</v>
      </c>
      <c r="I53" s="45">
        <v>1.5</v>
      </c>
      <c r="K53" s="45">
        <f>(9.81*(LN(I53)))+30.6</f>
        <v>34.577612710541096</v>
      </c>
    </row>
    <row r="54" spans="1:13" x14ac:dyDescent="0.2">
      <c r="A54" s="37">
        <v>2619940703</v>
      </c>
      <c r="B54" s="37" t="s">
        <v>225</v>
      </c>
      <c r="C54" s="38">
        <v>34538</v>
      </c>
      <c r="D54" s="39">
        <v>19</v>
      </c>
      <c r="F54" s="39">
        <f t="shared" si="1"/>
        <v>5.7911999999999999</v>
      </c>
      <c r="G54" s="39">
        <f t="shared" si="2"/>
        <v>34.691147459206192</v>
      </c>
    </row>
    <row r="55" spans="1:13" x14ac:dyDescent="0.2">
      <c r="A55" s="37">
        <v>2619940704</v>
      </c>
      <c r="B55" s="37" t="s">
        <v>225</v>
      </c>
      <c r="C55" s="38">
        <v>34546</v>
      </c>
      <c r="D55" s="39">
        <v>18</v>
      </c>
      <c r="F55" s="39">
        <f t="shared" si="1"/>
        <v>5.4864000000000006</v>
      </c>
      <c r="G55" s="39">
        <f t="shared" si="2"/>
        <v>35.470256117710861</v>
      </c>
      <c r="I55" s="45">
        <v>2.8</v>
      </c>
      <c r="K55" s="45">
        <f>(9.81*(LN(I55)))+30.6</f>
        <v>40.70056648254716</v>
      </c>
    </row>
    <row r="56" spans="1:13" x14ac:dyDescent="0.2">
      <c r="A56" s="37">
        <v>2619940801</v>
      </c>
      <c r="B56" s="37" t="s">
        <v>225</v>
      </c>
      <c r="C56" s="38">
        <v>34559</v>
      </c>
      <c r="D56" s="39">
        <v>19.5</v>
      </c>
      <c r="F56" s="39">
        <f t="shared" si="1"/>
        <v>5.9436</v>
      </c>
      <c r="G56" s="39">
        <f t="shared" si="2"/>
        <v>34.316840700135202</v>
      </c>
      <c r="I56" s="45">
        <v>1.5</v>
      </c>
      <c r="K56" s="45">
        <f>(9.81*(LN(I56)))+30.6</f>
        <v>34.577612710541096</v>
      </c>
    </row>
    <row r="57" spans="1:13" x14ac:dyDescent="0.2">
      <c r="A57" s="37">
        <v>2619940802</v>
      </c>
      <c r="B57" s="37" t="s">
        <v>225</v>
      </c>
      <c r="C57" s="38">
        <v>34566</v>
      </c>
      <c r="D57" s="39">
        <v>24</v>
      </c>
      <c r="F57" s="39">
        <f t="shared" si="1"/>
        <v>7.3152000000000008</v>
      </c>
      <c r="G57" s="39">
        <f t="shared" si="2"/>
        <v>31.324757453680697</v>
      </c>
    </row>
    <row r="58" spans="1:13" x14ac:dyDescent="0.2">
      <c r="A58" s="37">
        <v>2619940803</v>
      </c>
      <c r="B58" s="37" t="s">
        <v>225</v>
      </c>
      <c r="C58" s="38">
        <v>34573</v>
      </c>
      <c r="D58" s="39">
        <v>23</v>
      </c>
      <c r="F58" s="39">
        <f t="shared" si="1"/>
        <v>7.0104000000000006</v>
      </c>
      <c r="G58" s="39">
        <f t="shared" si="2"/>
        <v>31.938041497455547</v>
      </c>
      <c r="I58" s="45">
        <v>0.96</v>
      </c>
      <c r="K58" s="45">
        <f>(9.81*(LN(I58)))+30.6</f>
        <v>30.199536233756298</v>
      </c>
    </row>
    <row r="59" spans="1:13" x14ac:dyDescent="0.2">
      <c r="A59" s="37">
        <v>2619940901</v>
      </c>
      <c r="B59" s="37" t="s">
        <v>225</v>
      </c>
      <c r="C59" s="38">
        <v>34586</v>
      </c>
      <c r="D59" s="39">
        <v>21</v>
      </c>
      <c r="E59" s="39">
        <f>AVERAGE(D48:D58)</f>
        <v>24.681818181818183</v>
      </c>
      <c r="F59" s="39">
        <f t="shared" si="1"/>
        <v>6.4008000000000003</v>
      </c>
      <c r="G59" s="39">
        <f t="shared" si="2"/>
        <v>33.248944821400073</v>
      </c>
      <c r="H59" s="39">
        <f>AVERAGE(G48:G58)</f>
        <v>31.160601440529948</v>
      </c>
      <c r="I59" s="45">
        <v>0.3</v>
      </c>
      <c r="J59" s="39">
        <f>AVERAGE(I48:I58)</f>
        <v>1.1933333333333331</v>
      </c>
      <c r="K59" s="45">
        <f>(9.81*(LN(I59)))+30.6</f>
        <v>18.78902678956257</v>
      </c>
      <c r="L59" s="39">
        <f>AVERAGE(K48:K58)</f>
        <v>27.809332527446106</v>
      </c>
      <c r="M59" s="45">
        <f>AVERAGE(L59,H59)</f>
        <v>29.484966983988027</v>
      </c>
    </row>
    <row r="60" spans="1:13" x14ac:dyDescent="0.2">
      <c r="A60" s="37">
        <v>2619950501</v>
      </c>
      <c r="B60" s="37" t="s">
        <v>225</v>
      </c>
      <c r="C60" s="38">
        <v>34838</v>
      </c>
      <c r="D60" s="39">
        <v>28</v>
      </c>
      <c r="F60" s="39">
        <f t="shared" si="1"/>
        <v>8.5343999999999998</v>
      </c>
      <c r="G60" s="39">
        <f t="shared" si="2"/>
        <v>29.103446157369909</v>
      </c>
      <c r="I60" s="45">
        <v>0.43</v>
      </c>
      <c r="K60" s="45">
        <f>(9.81*(LN(I60)))+30.6</f>
        <v>22.320653610410673</v>
      </c>
    </row>
    <row r="61" spans="1:13" x14ac:dyDescent="0.2">
      <c r="A61" s="37">
        <v>2619950502</v>
      </c>
      <c r="B61" s="37" t="s">
        <v>225</v>
      </c>
      <c r="C61" s="38">
        <v>34846</v>
      </c>
      <c r="D61" s="39">
        <v>34.5</v>
      </c>
      <c r="F61" s="39">
        <f t="shared" si="1"/>
        <v>10.515600000000001</v>
      </c>
      <c r="G61" s="39">
        <f t="shared" si="2"/>
        <v>26.095289289616893</v>
      </c>
    </row>
    <row r="62" spans="1:13" x14ac:dyDescent="0.2">
      <c r="A62" s="37">
        <v>2619950601</v>
      </c>
      <c r="B62" s="37" t="s">
        <v>225</v>
      </c>
      <c r="C62" s="38">
        <v>34852</v>
      </c>
      <c r="D62" s="39">
        <v>33</v>
      </c>
      <c r="F62" s="39">
        <f t="shared" si="1"/>
        <v>10.058400000000001</v>
      </c>
      <c r="G62" s="39">
        <f t="shared" si="2"/>
        <v>26.735839188262617</v>
      </c>
      <c r="I62" s="45">
        <v>0.34</v>
      </c>
      <c r="K62" s="45">
        <f>(9.81*(LN(I62)))+30.6</f>
        <v>20.016877221941371</v>
      </c>
    </row>
    <row r="63" spans="1:13" x14ac:dyDescent="0.2">
      <c r="A63" s="37">
        <v>2619950602</v>
      </c>
      <c r="B63" s="37" t="s">
        <v>225</v>
      </c>
      <c r="C63" s="38">
        <v>34860</v>
      </c>
      <c r="D63" s="39">
        <v>27</v>
      </c>
      <c r="F63" s="39">
        <f t="shared" si="1"/>
        <v>8.2295999999999996</v>
      </c>
      <c r="G63" s="39">
        <f t="shared" si="2"/>
        <v>29.627503909872214</v>
      </c>
    </row>
    <row r="64" spans="1:13" x14ac:dyDescent="0.2">
      <c r="A64" s="37">
        <v>2619950603</v>
      </c>
      <c r="B64" s="37" t="s">
        <v>225</v>
      </c>
      <c r="C64" s="38">
        <v>34866</v>
      </c>
      <c r="D64" s="39">
        <v>21</v>
      </c>
      <c r="F64" s="39">
        <f t="shared" si="1"/>
        <v>6.4008000000000003</v>
      </c>
      <c r="G64" s="39">
        <f t="shared" si="2"/>
        <v>33.248944821400073</v>
      </c>
      <c r="I64" s="45">
        <v>1.8</v>
      </c>
      <c r="J64" s="73"/>
      <c r="K64" s="45">
        <f>(9.81*(LN(I64)))+30.6</f>
        <v>36.366187182689792</v>
      </c>
      <c r="L64" s="73"/>
      <c r="M64" s="73"/>
    </row>
    <row r="65" spans="1:13" x14ac:dyDescent="0.2">
      <c r="A65" s="37">
        <v>2619950604</v>
      </c>
      <c r="B65" s="37" t="s">
        <v>225</v>
      </c>
      <c r="C65" s="38">
        <v>34873</v>
      </c>
      <c r="D65" s="39">
        <v>20</v>
      </c>
      <c r="F65" s="39">
        <f t="shared" si="1"/>
        <v>6.0960000000000001</v>
      </c>
      <c r="G65" s="39">
        <f t="shared" si="2"/>
        <v>33.952011087081587</v>
      </c>
    </row>
    <row r="66" spans="1:13" x14ac:dyDescent="0.2">
      <c r="A66" s="37">
        <v>2619950701</v>
      </c>
      <c r="B66" s="37" t="s">
        <v>225</v>
      </c>
      <c r="C66" s="38">
        <v>34883</v>
      </c>
      <c r="D66" s="39">
        <v>20.5</v>
      </c>
      <c r="F66" s="39">
        <f t="shared" si="1"/>
        <v>6.2484000000000002</v>
      </c>
      <c r="G66" s="39">
        <f t="shared" si="2"/>
        <v>33.59619053965433</v>
      </c>
      <c r="I66" s="45">
        <v>2.8</v>
      </c>
      <c r="K66" s="45">
        <f>(9.81*(LN(I66)))+30.6</f>
        <v>40.70056648254716</v>
      </c>
    </row>
    <row r="67" spans="1:13" x14ac:dyDescent="0.2">
      <c r="A67" s="37">
        <v>2619950702</v>
      </c>
      <c r="B67" s="37" t="s">
        <v>225</v>
      </c>
      <c r="C67" s="38">
        <v>34891</v>
      </c>
      <c r="D67" s="39">
        <v>21</v>
      </c>
      <c r="F67" s="39">
        <f t="shared" ref="F67:F151" si="4">D67*0.3048</f>
        <v>6.4008000000000003</v>
      </c>
      <c r="G67" s="39">
        <f t="shared" ref="G67:G151" si="5" xml:space="preserve"> 60-(14.41*(LN(F67)))</f>
        <v>33.248944821400073</v>
      </c>
      <c r="J67" s="73"/>
      <c r="L67" s="73"/>
      <c r="M67" s="73"/>
    </row>
    <row r="68" spans="1:13" x14ac:dyDescent="0.2">
      <c r="A68" s="37">
        <v>2619950703</v>
      </c>
      <c r="B68" s="37" t="s">
        <v>225</v>
      </c>
      <c r="C68" s="38">
        <v>34901</v>
      </c>
      <c r="D68" s="39">
        <v>14.5</v>
      </c>
      <c r="F68" s="39">
        <f t="shared" si="4"/>
        <v>4.4196</v>
      </c>
      <c r="G68" s="39">
        <f t="shared" si="5"/>
        <v>38.586031110758313</v>
      </c>
      <c r="I68" s="45">
        <v>1.2</v>
      </c>
      <c r="K68" s="45">
        <f>(9.81*(LN(I68)))+30.6</f>
        <v>32.388574472148697</v>
      </c>
    </row>
    <row r="69" spans="1:13" x14ac:dyDescent="0.2">
      <c r="A69" s="37">
        <v>2619950704</v>
      </c>
      <c r="B69" s="37" t="s">
        <v>225</v>
      </c>
      <c r="C69" s="38">
        <v>34909</v>
      </c>
      <c r="D69" s="39">
        <v>19</v>
      </c>
      <c r="F69" s="39">
        <f t="shared" si="4"/>
        <v>5.7911999999999999</v>
      </c>
      <c r="G69" s="39">
        <f t="shared" si="5"/>
        <v>34.691147459206192</v>
      </c>
      <c r="J69" s="73"/>
      <c r="L69" s="73"/>
    </row>
    <row r="70" spans="1:13" x14ac:dyDescent="0.2">
      <c r="A70" s="37">
        <v>2619950801</v>
      </c>
      <c r="B70" s="37" t="s">
        <v>225</v>
      </c>
      <c r="C70" s="38">
        <v>34916</v>
      </c>
      <c r="D70" s="39">
        <v>24.5</v>
      </c>
      <c r="F70" s="39">
        <f t="shared" si="4"/>
        <v>7.4676</v>
      </c>
      <c r="G70" s="39">
        <f t="shared" si="5"/>
        <v>31.027633525089282</v>
      </c>
      <c r="I70" s="45">
        <v>0.86</v>
      </c>
      <c r="K70" s="45">
        <f>(9.81*(LN(I70)))+30.6</f>
        <v>29.120427451703737</v>
      </c>
    </row>
    <row r="71" spans="1:13" x14ac:dyDescent="0.2">
      <c r="A71" s="37">
        <v>2619950802</v>
      </c>
      <c r="B71" s="37" t="s">
        <v>225</v>
      </c>
      <c r="C71" s="38">
        <v>34926</v>
      </c>
      <c r="D71" s="39">
        <v>24</v>
      </c>
      <c r="F71" s="39">
        <f t="shared" si="4"/>
        <v>7.3152000000000008</v>
      </c>
      <c r="G71" s="39">
        <f t="shared" si="5"/>
        <v>31.324757453680697</v>
      </c>
      <c r="J71" s="73"/>
      <c r="L71" s="73"/>
      <c r="M71" s="73"/>
    </row>
    <row r="72" spans="1:13" x14ac:dyDescent="0.2">
      <c r="A72" s="37">
        <v>2619950803</v>
      </c>
      <c r="B72" s="37" t="s">
        <v>225</v>
      </c>
      <c r="C72" s="38">
        <v>34933</v>
      </c>
      <c r="D72" s="39">
        <v>20</v>
      </c>
      <c r="F72" s="39">
        <f t="shared" si="4"/>
        <v>6.0960000000000001</v>
      </c>
      <c r="G72" s="39">
        <f t="shared" si="5"/>
        <v>33.952011087081587</v>
      </c>
      <c r="I72" s="45">
        <v>0.47</v>
      </c>
      <c r="K72" s="45">
        <f>(9.81*(LN(I72)))+30.6</f>
        <v>23.1932284482325</v>
      </c>
    </row>
    <row r="73" spans="1:13" x14ac:dyDescent="0.2">
      <c r="A73" s="37">
        <v>2619950901</v>
      </c>
      <c r="B73" s="37" t="s">
        <v>225</v>
      </c>
      <c r="C73" s="38">
        <v>34943</v>
      </c>
      <c r="D73" s="39">
        <v>22.5</v>
      </c>
      <c r="F73" s="39">
        <f t="shared" si="4"/>
        <v>6.8580000000000005</v>
      </c>
      <c r="G73" s="39">
        <f t="shared" si="5"/>
        <v>32.254757543273101</v>
      </c>
      <c r="J73" s="73"/>
      <c r="L73" s="73"/>
      <c r="M73" s="73"/>
    </row>
    <row r="74" spans="1:13" x14ac:dyDescent="0.2">
      <c r="A74" s="37">
        <v>2619950902</v>
      </c>
      <c r="B74" s="37" t="s">
        <v>225</v>
      </c>
      <c r="C74" s="38">
        <v>34950</v>
      </c>
      <c r="D74" s="39">
        <v>22</v>
      </c>
      <c r="E74" s="39">
        <f>AVERAGE(D62:D72)</f>
        <v>22.227272727272727</v>
      </c>
      <c r="F74" s="39">
        <f t="shared" si="4"/>
        <v>6.7056000000000004</v>
      </c>
      <c r="G74" s="39">
        <f t="shared" si="5"/>
        <v>32.57859139610126</v>
      </c>
      <c r="H74" s="39">
        <f>AVERAGE(G62:G72)</f>
        <v>32.72645590940791</v>
      </c>
      <c r="I74" s="45">
        <v>1.5</v>
      </c>
      <c r="J74" s="39">
        <f>AVERAGE(I62:I72)</f>
        <v>1.2449999999999999</v>
      </c>
      <c r="K74" s="45">
        <f>(9.81*(LN(I74)))+30.6</f>
        <v>34.577612710541096</v>
      </c>
      <c r="L74" s="39">
        <f>AVERAGE(K62:K72)</f>
        <v>30.29764354321054</v>
      </c>
      <c r="M74" s="45">
        <f>AVERAGE(L74,H74)</f>
        <v>31.512049726309225</v>
      </c>
    </row>
    <row r="75" spans="1:13" x14ac:dyDescent="0.2">
      <c r="A75" s="37">
        <v>2619960601</v>
      </c>
      <c r="B75" s="37" t="s">
        <v>225</v>
      </c>
      <c r="C75" s="38">
        <v>35226</v>
      </c>
      <c r="D75" s="39">
        <v>25</v>
      </c>
      <c r="F75" s="39">
        <f t="shared" si="4"/>
        <v>7.62</v>
      </c>
      <c r="G75" s="39">
        <f t="shared" si="5"/>
        <v>30.736512512643824</v>
      </c>
      <c r="I75" s="45">
        <v>0.84</v>
      </c>
      <c r="J75" s="73"/>
      <c r="K75" s="45">
        <f>(9.81*(LN(I75)))+30.6</f>
        <v>28.889593272109732</v>
      </c>
      <c r="L75" s="73"/>
    </row>
    <row r="76" spans="1:13" x14ac:dyDescent="0.2">
      <c r="A76" s="37">
        <v>2619960602</v>
      </c>
      <c r="B76" s="37" t="s">
        <v>225</v>
      </c>
      <c r="C76" s="38">
        <v>35239</v>
      </c>
      <c r="D76" s="39">
        <v>24</v>
      </c>
      <c r="F76" s="39">
        <f t="shared" si="4"/>
        <v>7.3152000000000008</v>
      </c>
      <c r="G76" s="39">
        <f t="shared" si="5"/>
        <v>31.324757453680697</v>
      </c>
      <c r="I76" s="45">
        <v>0.55000000000000004</v>
      </c>
      <c r="K76" s="45">
        <f>(9.81*(LN(I76)))+30.6</f>
        <v>24.735219022587366</v>
      </c>
    </row>
    <row r="77" spans="1:13" x14ac:dyDescent="0.2">
      <c r="A77" s="37">
        <v>2619960603</v>
      </c>
      <c r="B77" s="37" t="s">
        <v>225</v>
      </c>
      <c r="C77" s="38">
        <v>35246</v>
      </c>
      <c r="D77" s="39">
        <v>23.5</v>
      </c>
      <c r="F77" s="39">
        <f t="shared" si="4"/>
        <v>7.1628000000000007</v>
      </c>
      <c r="G77" s="39">
        <f t="shared" si="5"/>
        <v>31.628137080221464</v>
      </c>
    </row>
    <row r="78" spans="1:13" x14ac:dyDescent="0.2">
      <c r="A78" s="37">
        <v>2619960701</v>
      </c>
      <c r="B78" s="37" t="s">
        <v>225</v>
      </c>
      <c r="C78" s="38">
        <v>35252</v>
      </c>
      <c r="D78" s="39">
        <v>24</v>
      </c>
      <c r="F78" s="39">
        <f t="shared" si="4"/>
        <v>7.3152000000000008</v>
      </c>
      <c r="G78" s="39">
        <f t="shared" si="5"/>
        <v>31.324757453680697</v>
      </c>
      <c r="I78" s="45">
        <v>2</v>
      </c>
      <c r="K78" s="45">
        <f>(9.81*(LN(I78)))+30.6</f>
        <v>37.399773841293069</v>
      </c>
    </row>
    <row r="79" spans="1:13" x14ac:dyDescent="0.2">
      <c r="A79" s="37">
        <v>2619960702</v>
      </c>
      <c r="B79" s="37" t="s">
        <v>225</v>
      </c>
      <c r="C79" s="38">
        <v>35261</v>
      </c>
      <c r="D79" s="39">
        <v>23</v>
      </c>
      <c r="F79" s="39">
        <f t="shared" si="4"/>
        <v>7.0104000000000006</v>
      </c>
      <c r="G79" s="39">
        <f t="shared" si="5"/>
        <v>31.938041497455547</v>
      </c>
    </row>
    <row r="80" spans="1:13" x14ac:dyDescent="0.2">
      <c r="A80" s="37">
        <v>2619960703</v>
      </c>
      <c r="B80" s="37" t="s">
        <v>225</v>
      </c>
      <c r="C80" s="38">
        <v>35266</v>
      </c>
      <c r="D80" s="39">
        <v>23.5</v>
      </c>
      <c r="F80" s="39">
        <f t="shared" si="4"/>
        <v>7.1628000000000007</v>
      </c>
      <c r="G80" s="39">
        <f t="shared" si="5"/>
        <v>31.628137080221464</v>
      </c>
      <c r="I80" s="45">
        <v>1.4</v>
      </c>
      <c r="K80" s="45">
        <f>(9.81*(LN(I80)))+30.6</f>
        <v>33.9007926412541</v>
      </c>
    </row>
    <row r="81" spans="1:13" x14ac:dyDescent="0.2">
      <c r="A81" s="37">
        <v>2619960704</v>
      </c>
      <c r="B81" s="37" t="s">
        <v>225</v>
      </c>
      <c r="C81" s="38">
        <v>35273</v>
      </c>
      <c r="D81" s="39">
        <v>19.5</v>
      </c>
      <c r="F81" s="39">
        <f t="shared" si="4"/>
        <v>5.9436</v>
      </c>
      <c r="G81" s="39">
        <f t="shared" si="5"/>
        <v>34.316840700135202</v>
      </c>
    </row>
    <row r="82" spans="1:13" x14ac:dyDescent="0.2">
      <c r="A82" s="37">
        <v>2619960801</v>
      </c>
      <c r="B82" s="37" t="s">
        <v>225</v>
      </c>
      <c r="C82" s="38">
        <v>35279</v>
      </c>
      <c r="D82" s="39">
        <v>16</v>
      </c>
      <c r="F82" s="39">
        <f t="shared" si="4"/>
        <v>4.8768000000000002</v>
      </c>
      <c r="G82" s="39">
        <f t="shared" si="5"/>
        <v>37.167509661519347</v>
      </c>
      <c r="I82" s="45">
        <v>2.1</v>
      </c>
      <c r="K82" s="45">
        <f>(9.81*(LN(I82)))+30.6</f>
        <v>37.878405351795195</v>
      </c>
    </row>
    <row r="83" spans="1:13" x14ac:dyDescent="0.2">
      <c r="A83" s="37">
        <v>2619960802</v>
      </c>
      <c r="B83" s="37" t="s">
        <v>225</v>
      </c>
      <c r="C83" s="38">
        <v>35286</v>
      </c>
      <c r="D83" s="39">
        <v>10</v>
      </c>
      <c r="F83" s="39">
        <f t="shared" si="4"/>
        <v>3.048</v>
      </c>
      <c r="G83" s="39">
        <f t="shared" si="5"/>
        <v>43.940261958950401</v>
      </c>
    </row>
    <row r="84" spans="1:13" x14ac:dyDescent="0.2">
      <c r="A84" s="37">
        <v>2619960803</v>
      </c>
      <c r="B84" s="37" t="s">
        <v>225</v>
      </c>
      <c r="C84" s="38">
        <v>35300</v>
      </c>
      <c r="D84" s="39">
        <v>12</v>
      </c>
      <c r="F84" s="39">
        <f t="shared" si="4"/>
        <v>3.6576000000000004</v>
      </c>
      <c r="G84" s="39">
        <f t="shared" si="5"/>
        <v>41.313008325549511</v>
      </c>
      <c r="I84" s="45">
        <v>1.2</v>
      </c>
      <c r="K84" s="45">
        <f>(9.81*(LN(I84)))+30.6</f>
        <v>32.388574472148697</v>
      </c>
    </row>
    <row r="85" spans="1:13" x14ac:dyDescent="0.2">
      <c r="A85" s="37">
        <v>2619960804</v>
      </c>
      <c r="B85" s="37" t="s">
        <v>225</v>
      </c>
      <c r="C85" s="38">
        <v>35308</v>
      </c>
      <c r="D85" s="39">
        <v>11</v>
      </c>
      <c r="E85" s="39">
        <f>AVERAGE(D75:D85)</f>
        <v>19.227272727272727</v>
      </c>
      <c r="F85" s="39">
        <f t="shared" si="4"/>
        <v>3.3528000000000002</v>
      </c>
      <c r="G85" s="39">
        <f t="shared" si="5"/>
        <v>42.566842267970074</v>
      </c>
      <c r="H85" s="39">
        <f>AVERAGE(G75:G85)</f>
        <v>35.262255090184382</v>
      </c>
      <c r="J85" s="45">
        <f>AVERAGE(I84,I82,I80,I78,I76,I75)</f>
        <v>1.3483333333333334</v>
      </c>
      <c r="L85" s="45">
        <f>AVERAGE(K84,K82,K80,K78,K76,K75)</f>
        <v>32.532059766864691</v>
      </c>
      <c r="M85" s="45">
        <f>AVERAGE(L85,H85)</f>
        <v>33.897157428524537</v>
      </c>
    </row>
    <row r="86" spans="1:13" x14ac:dyDescent="0.2">
      <c r="A86" s="37">
        <v>2619970601</v>
      </c>
      <c r="B86" s="37" t="s">
        <v>225</v>
      </c>
      <c r="C86" s="38">
        <v>35582</v>
      </c>
      <c r="D86" s="39">
        <v>22</v>
      </c>
      <c r="F86" s="39">
        <f t="shared" si="4"/>
        <v>6.7056000000000004</v>
      </c>
      <c r="G86" s="39">
        <f t="shared" si="5"/>
        <v>32.57859139610126</v>
      </c>
      <c r="I86" s="45">
        <v>1.3</v>
      </c>
      <c r="K86" s="45">
        <f>(9.81*(LN(I86)))+30.6</f>
        <v>33.173793434426088</v>
      </c>
    </row>
    <row r="87" spans="1:13" x14ac:dyDescent="0.2">
      <c r="A87" s="37">
        <v>2619970602</v>
      </c>
      <c r="B87" s="37" t="s">
        <v>225</v>
      </c>
      <c r="C87" s="38">
        <v>35589</v>
      </c>
      <c r="D87" s="39">
        <v>29.5</v>
      </c>
      <c r="F87" s="39">
        <f t="shared" si="4"/>
        <v>8.9916</v>
      </c>
      <c r="G87" s="39">
        <f t="shared" si="5"/>
        <v>28.351449454181992</v>
      </c>
    </row>
    <row r="88" spans="1:13" x14ac:dyDescent="0.2">
      <c r="A88" s="37">
        <v>2619970603</v>
      </c>
      <c r="B88" s="37" t="s">
        <v>225</v>
      </c>
      <c r="C88" s="38">
        <v>35596</v>
      </c>
      <c r="D88" s="39">
        <v>32</v>
      </c>
      <c r="F88" s="39">
        <f t="shared" si="4"/>
        <v>9.7536000000000005</v>
      </c>
      <c r="G88" s="39">
        <f t="shared" si="5"/>
        <v>27.179258789650532</v>
      </c>
      <c r="I88" s="45">
        <v>1.8</v>
      </c>
      <c r="K88" s="45">
        <f>(9.81*(LN(I88)))+30.6</f>
        <v>36.366187182689792</v>
      </c>
    </row>
    <row r="89" spans="1:13" x14ac:dyDescent="0.2">
      <c r="A89" s="37">
        <v>2619970604</v>
      </c>
      <c r="B89" s="37" t="s">
        <v>225</v>
      </c>
      <c r="C89" s="38">
        <v>35603</v>
      </c>
      <c r="D89" s="39">
        <v>32</v>
      </c>
      <c r="F89" s="39">
        <f t="shared" si="4"/>
        <v>9.7536000000000005</v>
      </c>
      <c r="G89" s="39">
        <f t="shared" si="5"/>
        <v>27.179258789650532</v>
      </c>
    </row>
    <row r="90" spans="1:13" x14ac:dyDescent="0.2">
      <c r="A90" s="37">
        <v>2619970605</v>
      </c>
      <c r="B90" s="37" t="s">
        <v>225</v>
      </c>
      <c r="C90" s="38">
        <v>35609</v>
      </c>
      <c r="D90" s="39">
        <v>26</v>
      </c>
      <c r="F90" s="39">
        <f t="shared" si="4"/>
        <v>7.9248000000000003</v>
      </c>
      <c r="G90" s="39">
        <f t="shared" si="5"/>
        <v>30.171342036105038</v>
      </c>
      <c r="I90" s="45">
        <v>0.36</v>
      </c>
      <c r="K90" s="45">
        <f>(9.81*(LN(I90)))+30.6</f>
        <v>20.577601261711266</v>
      </c>
    </row>
    <row r="91" spans="1:13" x14ac:dyDescent="0.2">
      <c r="A91" s="37">
        <v>2619970701</v>
      </c>
      <c r="B91" s="37" t="s">
        <v>225</v>
      </c>
      <c r="C91" s="38">
        <v>35617</v>
      </c>
      <c r="D91" s="39">
        <v>23</v>
      </c>
      <c r="F91" s="39">
        <f t="shared" si="4"/>
        <v>7.0104000000000006</v>
      </c>
      <c r="G91" s="39">
        <f t="shared" si="5"/>
        <v>31.938041497455547</v>
      </c>
    </row>
    <row r="92" spans="1:13" x14ac:dyDescent="0.2">
      <c r="A92" s="37">
        <v>2619970702</v>
      </c>
      <c r="B92" s="37" t="s">
        <v>225</v>
      </c>
      <c r="C92" s="38">
        <v>35626</v>
      </c>
      <c r="D92" s="39">
        <v>22</v>
      </c>
      <c r="F92" s="39">
        <f t="shared" si="4"/>
        <v>6.7056000000000004</v>
      </c>
      <c r="G92" s="39">
        <f t="shared" si="5"/>
        <v>32.57859139610126</v>
      </c>
      <c r="I92" s="45">
        <v>0.3</v>
      </c>
      <c r="K92" s="45">
        <f>(9.81*(LN(I92)))+30.6</f>
        <v>18.78902678956257</v>
      </c>
    </row>
    <row r="93" spans="1:13" x14ac:dyDescent="0.2">
      <c r="A93" s="37">
        <v>2619970703</v>
      </c>
      <c r="B93" s="37" t="s">
        <v>225</v>
      </c>
      <c r="C93" s="38">
        <v>35632</v>
      </c>
      <c r="D93" s="39">
        <v>18.5</v>
      </c>
      <c r="F93" s="39">
        <f t="shared" si="4"/>
        <v>5.6388000000000007</v>
      </c>
      <c r="G93" s="39">
        <f t="shared" si="5"/>
        <v>35.075436899660133</v>
      </c>
    </row>
    <row r="94" spans="1:13" x14ac:dyDescent="0.2">
      <c r="A94" s="37">
        <v>2619970704</v>
      </c>
      <c r="B94" s="37" t="s">
        <v>225</v>
      </c>
      <c r="C94" s="38">
        <v>35638</v>
      </c>
      <c r="D94" s="39">
        <v>16.5</v>
      </c>
      <c r="F94" s="39">
        <f t="shared" si="4"/>
        <v>5.0292000000000003</v>
      </c>
      <c r="G94" s="39">
        <f t="shared" si="5"/>
        <v>36.724090060131431</v>
      </c>
      <c r="I94" s="45">
        <v>1.1000000000000001</v>
      </c>
      <c r="K94" s="45">
        <f>(9.81*(LN(I94)))+30.6</f>
        <v>31.534992863880429</v>
      </c>
    </row>
    <row r="95" spans="1:13" x14ac:dyDescent="0.2">
      <c r="A95" s="37">
        <v>2619970801</v>
      </c>
      <c r="B95" s="37" t="s">
        <v>225</v>
      </c>
      <c r="C95" s="38">
        <v>35647</v>
      </c>
      <c r="D95" s="39">
        <v>16</v>
      </c>
      <c r="F95" s="39">
        <f t="shared" si="4"/>
        <v>4.8768000000000002</v>
      </c>
      <c r="G95" s="39">
        <f t="shared" si="5"/>
        <v>37.167509661519347</v>
      </c>
    </row>
    <row r="96" spans="1:13" x14ac:dyDescent="0.2">
      <c r="A96" s="37">
        <v>2619970802</v>
      </c>
      <c r="B96" s="37" t="s">
        <v>225</v>
      </c>
      <c r="C96" s="38">
        <v>35653</v>
      </c>
      <c r="D96" s="39">
        <v>20</v>
      </c>
      <c r="F96" s="39">
        <f t="shared" si="4"/>
        <v>6.0960000000000001</v>
      </c>
      <c r="G96" s="39">
        <f t="shared" si="5"/>
        <v>33.952011087081587</v>
      </c>
      <c r="I96" s="45">
        <v>0.91</v>
      </c>
      <c r="K96" s="45">
        <f>(9.81*(LN(I96)))+30.6</f>
        <v>29.674812234387126</v>
      </c>
    </row>
    <row r="97" spans="1:13" x14ac:dyDescent="0.2">
      <c r="A97" s="37">
        <v>2619970803</v>
      </c>
      <c r="B97" s="37" t="s">
        <v>225</v>
      </c>
      <c r="C97" s="38">
        <v>35660</v>
      </c>
      <c r="D97" s="39">
        <v>17</v>
      </c>
      <c r="F97" s="39">
        <f t="shared" si="4"/>
        <v>5.1816000000000004</v>
      </c>
      <c r="G97" s="39">
        <f t="shared" si="5"/>
        <v>36.293908861144516</v>
      </c>
    </row>
    <row r="98" spans="1:13" x14ac:dyDescent="0.2">
      <c r="A98" s="37">
        <v>2619970804</v>
      </c>
      <c r="B98" s="37" t="s">
        <v>225</v>
      </c>
      <c r="C98" s="38">
        <v>35665</v>
      </c>
      <c r="D98" s="39">
        <v>18.5</v>
      </c>
      <c r="F98" s="39">
        <f t="shared" si="4"/>
        <v>5.6388000000000007</v>
      </c>
      <c r="G98" s="39">
        <f t="shared" si="5"/>
        <v>35.075436899660133</v>
      </c>
      <c r="I98" s="45">
        <v>0.74</v>
      </c>
      <c r="K98" s="45">
        <f>(9.81*(LN(I98)))+30.6</f>
        <v>27.64615903978973</v>
      </c>
    </row>
    <row r="99" spans="1:13" x14ac:dyDescent="0.2">
      <c r="A99" s="37">
        <v>2619970805</v>
      </c>
      <c r="B99" s="37" t="s">
        <v>225</v>
      </c>
      <c r="C99" s="38">
        <v>35671</v>
      </c>
      <c r="D99" s="39">
        <v>19</v>
      </c>
      <c r="F99" s="39">
        <f t="shared" si="4"/>
        <v>5.7911999999999999</v>
      </c>
      <c r="G99" s="39">
        <f t="shared" si="5"/>
        <v>34.691147459206192</v>
      </c>
    </row>
    <row r="100" spans="1:13" x14ac:dyDescent="0.2">
      <c r="A100" s="37">
        <v>2619970901</v>
      </c>
      <c r="B100" s="37" t="s">
        <v>225</v>
      </c>
      <c r="C100" s="38">
        <v>35678</v>
      </c>
      <c r="D100" s="39">
        <v>16.5</v>
      </c>
      <c r="E100" s="39">
        <f>AVERAGE(D86:D99)</f>
        <v>22.285714285714285</v>
      </c>
      <c r="F100" s="39">
        <f t="shared" si="4"/>
        <v>5.0292000000000003</v>
      </c>
      <c r="G100" s="39">
        <f t="shared" si="5"/>
        <v>36.724090060131431</v>
      </c>
      <c r="H100" s="39">
        <f>AVERAGE(G86:G99)</f>
        <v>32.782576734832112</v>
      </c>
      <c r="J100" s="39">
        <f>AVERAGE(I86:I99)</f>
        <v>0.92999999999999994</v>
      </c>
      <c r="L100" s="39">
        <f>AVERAGE(K86:K99)</f>
        <v>28.251796115206712</v>
      </c>
      <c r="M100" s="45">
        <f>AVERAGE(L100,H100)</f>
        <v>30.51718642501941</v>
      </c>
    </row>
    <row r="101" spans="1:13" x14ac:dyDescent="0.2">
      <c r="A101" s="37">
        <v>2619980501</v>
      </c>
      <c r="B101" s="37" t="s">
        <v>225</v>
      </c>
      <c r="C101" s="38">
        <v>35944</v>
      </c>
      <c r="D101" s="39">
        <v>25</v>
      </c>
      <c r="F101" s="39">
        <f t="shared" si="4"/>
        <v>7.62</v>
      </c>
      <c r="G101" s="39">
        <f t="shared" si="5"/>
        <v>30.736512512643824</v>
      </c>
      <c r="I101" s="39">
        <v>1.1000000000000001</v>
      </c>
      <c r="K101" s="45">
        <f>(9.81*(LN(I101)))+30.6</f>
        <v>31.534992863880429</v>
      </c>
    </row>
    <row r="102" spans="1:13" x14ac:dyDescent="0.2">
      <c r="A102" s="37">
        <v>2619980601</v>
      </c>
      <c r="B102" s="37" t="s">
        <v>225</v>
      </c>
      <c r="C102" s="38">
        <v>35950</v>
      </c>
      <c r="D102" s="39">
        <v>20</v>
      </c>
      <c r="F102" s="39">
        <f t="shared" si="4"/>
        <v>6.0960000000000001</v>
      </c>
      <c r="G102" s="39">
        <f t="shared" si="5"/>
        <v>33.952011087081587</v>
      </c>
      <c r="I102" s="39"/>
    </row>
    <row r="103" spans="1:13" x14ac:dyDescent="0.2">
      <c r="A103" s="37">
        <v>2619980602</v>
      </c>
      <c r="B103" s="37" t="s">
        <v>225</v>
      </c>
      <c r="C103" s="38">
        <v>35960</v>
      </c>
      <c r="D103" s="39">
        <v>20</v>
      </c>
      <c r="F103" s="39">
        <f t="shared" si="4"/>
        <v>6.0960000000000001</v>
      </c>
      <c r="G103" s="39">
        <f t="shared" si="5"/>
        <v>33.952011087081587</v>
      </c>
      <c r="I103" s="39">
        <v>0.95</v>
      </c>
      <c r="K103" s="45">
        <f>(9.81*(LN(I103)))+30.6</f>
        <v>30.09681278205813</v>
      </c>
    </row>
    <row r="104" spans="1:13" x14ac:dyDescent="0.2">
      <c r="A104" s="37">
        <v>2619980603</v>
      </c>
      <c r="B104" s="37" t="s">
        <v>225</v>
      </c>
      <c r="C104" s="38">
        <v>35965</v>
      </c>
      <c r="D104" s="39">
        <v>19.5</v>
      </c>
      <c r="F104" s="39">
        <f t="shared" si="4"/>
        <v>5.9436</v>
      </c>
      <c r="G104" s="39">
        <f t="shared" si="5"/>
        <v>34.316840700135202</v>
      </c>
      <c r="I104" s="39"/>
    </row>
    <row r="105" spans="1:13" x14ac:dyDescent="0.2">
      <c r="A105" s="37">
        <v>2619980604</v>
      </c>
      <c r="B105" s="37" t="s">
        <v>225</v>
      </c>
      <c r="C105" s="38">
        <v>35975</v>
      </c>
      <c r="D105" s="39">
        <v>16</v>
      </c>
      <c r="F105" s="39">
        <f t="shared" si="4"/>
        <v>4.8768000000000002</v>
      </c>
      <c r="G105" s="39">
        <f t="shared" si="5"/>
        <v>37.167509661519347</v>
      </c>
      <c r="I105" s="39">
        <v>1.7</v>
      </c>
      <c r="K105" s="45">
        <f>(9.81*(LN(I105)))+30.6</f>
        <v>35.805463142919891</v>
      </c>
    </row>
    <row r="106" spans="1:13" x14ac:dyDescent="0.2">
      <c r="A106" s="37">
        <v>2619980701</v>
      </c>
      <c r="B106" s="37" t="s">
        <v>225</v>
      </c>
      <c r="C106" s="38">
        <v>35979</v>
      </c>
      <c r="D106" s="39">
        <v>18.5</v>
      </c>
      <c r="F106" s="39">
        <f t="shared" si="4"/>
        <v>5.6388000000000007</v>
      </c>
      <c r="G106" s="39">
        <f t="shared" si="5"/>
        <v>35.075436899660133</v>
      </c>
      <c r="I106" s="39"/>
    </row>
    <row r="107" spans="1:13" x14ac:dyDescent="0.2">
      <c r="A107" s="37">
        <v>2619980702</v>
      </c>
      <c r="B107" s="37" t="s">
        <v>225</v>
      </c>
      <c r="C107" s="38">
        <v>35985</v>
      </c>
      <c r="D107" s="39">
        <v>20</v>
      </c>
      <c r="F107" s="39">
        <f t="shared" si="4"/>
        <v>6.0960000000000001</v>
      </c>
      <c r="G107" s="39">
        <f t="shared" si="5"/>
        <v>33.952011087081587</v>
      </c>
      <c r="I107" s="39">
        <v>1.4</v>
      </c>
      <c r="K107" s="45">
        <f>(9.81*(LN(I107)))+30.6</f>
        <v>33.9007926412541</v>
      </c>
    </row>
    <row r="108" spans="1:13" x14ac:dyDescent="0.2">
      <c r="A108" s="37">
        <v>2619980703</v>
      </c>
      <c r="B108" s="37" t="s">
        <v>225</v>
      </c>
      <c r="C108" s="38">
        <v>35993</v>
      </c>
      <c r="D108" s="39">
        <v>17</v>
      </c>
      <c r="F108" s="39">
        <f t="shared" si="4"/>
        <v>5.1816000000000004</v>
      </c>
      <c r="G108" s="39">
        <f t="shared" si="5"/>
        <v>36.293908861144516</v>
      </c>
      <c r="I108" s="39"/>
    </row>
    <row r="109" spans="1:13" x14ac:dyDescent="0.2">
      <c r="A109" s="37">
        <v>2619980704</v>
      </c>
      <c r="B109" s="37" t="s">
        <v>225</v>
      </c>
      <c r="C109" s="38">
        <v>36001</v>
      </c>
      <c r="D109" s="39">
        <v>13</v>
      </c>
      <c r="F109" s="39">
        <f t="shared" si="4"/>
        <v>3.9624000000000001</v>
      </c>
      <c r="G109" s="39">
        <f t="shared" si="5"/>
        <v>40.159592907973853</v>
      </c>
      <c r="I109" s="39">
        <v>0.04</v>
      </c>
      <c r="K109" s="45">
        <f>(9.81*(LN(I109)))+30.6</f>
        <v>-0.97717184195704831</v>
      </c>
    </row>
    <row r="110" spans="1:13" x14ac:dyDescent="0.2">
      <c r="A110" s="37">
        <v>2619980705</v>
      </c>
      <c r="B110" s="37" t="s">
        <v>225</v>
      </c>
      <c r="C110" s="38">
        <v>36007</v>
      </c>
      <c r="D110" s="39">
        <v>16</v>
      </c>
      <c r="F110" s="39">
        <f t="shared" si="4"/>
        <v>4.8768000000000002</v>
      </c>
      <c r="G110" s="39">
        <f t="shared" si="5"/>
        <v>37.167509661519347</v>
      </c>
      <c r="I110" s="39"/>
    </row>
    <row r="111" spans="1:13" x14ac:dyDescent="0.2">
      <c r="A111" s="37">
        <v>2619980801</v>
      </c>
      <c r="B111" s="37" t="s">
        <v>225</v>
      </c>
      <c r="C111" s="38">
        <v>36014</v>
      </c>
      <c r="D111" s="39">
        <v>15</v>
      </c>
      <c r="F111" s="39">
        <f t="shared" si="4"/>
        <v>4.5720000000000001</v>
      </c>
      <c r="G111" s="39">
        <f t="shared" si="5"/>
        <v>38.097509751111744</v>
      </c>
      <c r="I111" s="39">
        <v>1.6</v>
      </c>
      <c r="K111" s="45">
        <f>(9.81*(LN(I111)))+30.6</f>
        <v>35.21073560290067</v>
      </c>
    </row>
    <row r="112" spans="1:13" x14ac:dyDescent="0.2">
      <c r="A112" s="37">
        <v>2619980802</v>
      </c>
      <c r="B112" s="37" t="s">
        <v>225</v>
      </c>
      <c r="C112" s="38">
        <v>36021</v>
      </c>
      <c r="D112" s="39">
        <v>16</v>
      </c>
      <c r="F112" s="39">
        <f t="shared" si="4"/>
        <v>4.8768000000000002</v>
      </c>
      <c r="G112" s="39">
        <f t="shared" si="5"/>
        <v>37.167509661519347</v>
      </c>
      <c r="I112" s="39"/>
    </row>
    <row r="113" spans="1:13" x14ac:dyDescent="0.2">
      <c r="A113" s="37">
        <v>2619980803</v>
      </c>
      <c r="B113" s="37" t="s">
        <v>225</v>
      </c>
      <c r="C113" s="38">
        <v>36029</v>
      </c>
      <c r="D113" s="39">
        <v>19</v>
      </c>
      <c r="F113" s="39">
        <f t="shared" si="4"/>
        <v>5.7911999999999999</v>
      </c>
      <c r="G113" s="39">
        <f t="shared" si="5"/>
        <v>34.691147459206192</v>
      </c>
      <c r="I113" s="39">
        <v>1.1000000000000001</v>
      </c>
      <c r="K113" s="45">
        <f>(9.81*(LN(I113)))+30.6</f>
        <v>31.534992863880429</v>
      </c>
    </row>
    <row r="114" spans="1:13" x14ac:dyDescent="0.2">
      <c r="A114" s="37">
        <v>2619980804</v>
      </c>
      <c r="B114" s="37" t="s">
        <v>225</v>
      </c>
      <c r="C114" s="38">
        <v>36036</v>
      </c>
      <c r="D114" s="39">
        <v>16</v>
      </c>
      <c r="E114" s="39">
        <f>AVERAGE(D102:D114)</f>
        <v>17.384615384615383</v>
      </c>
      <c r="F114" s="39">
        <f t="shared" si="4"/>
        <v>4.8768000000000002</v>
      </c>
      <c r="G114" s="39">
        <f t="shared" si="5"/>
        <v>37.167509661519347</v>
      </c>
      <c r="H114" s="39">
        <f>AVERAGE(G102:G114)</f>
        <v>36.089269883581061</v>
      </c>
      <c r="J114" s="39">
        <f>AVERAGE(I102:I114)</f>
        <v>1.1316666666666666</v>
      </c>
      <c r="L114" s="39">
        <f>AVERAGE(K102:K114)</f>
        <v>27.595270865176033</v>
      </c>
      <c r="M114" s="45">
        <f>AVERAGE(L114,H114)</f>
        <v>31.842270374378547</v>
      </c>
    </row>
    <row r="115" spans="1:13" x14ac:dyDescent="0.2">
      <c r="A115" s="37">
        <v>2619980901</v>
      </c>
      <c r="B115" s="37" t="s">
        <v>225</v>
      </c>
      <c r="C115" s="38">
        <v>36042</v>
      </c>
      <c r="D115" s="39">
        <v>15</v>
      </c>
      <c r="F115" s="39">
        <f t="shared" si="4"/>
        <v>4.5720000000000001</v>
      </c>
      <c r="G115" s="39">
        <f t="shared" si="5"/>
        <v>38.097509751111744</v>
      </c>
    </row>
    <row r="116" spans="1:13" x14ac:dyDescent="0.2">
      <c r="A116" s="37">
        <v>2619980902</v>
      </c>
      <c r="B116" s="37" t="s">
        <v>225</v>
      </c>
      <c r="C116" s="38">
        <v>36050</v>
      </c>
      <c r="D116" s="39">
        <v>15</v>
      </c>
      <c r="F116" s="39">
        <f t="shared" si="4"/>
        <v>4.5720000000000001</v>
      </c>
      <c r="G116" s="39">
        <f t="shared" si="5"/>
        <v>38.097509751111744</v>
      </c>
    </row>
    <row r="117" spans="1:13" x14ac:dyDescent="0.2">
      <c r="A117" s="37">
        <v>2619980903</v>
      </c>
      <c r="B117" s="37" t="s">
        <v>225</v>
      </c>
      <c r="C117" s="38">
        <v>36057</v>
      </c>
      <c r="D117" s="39">
        <v>19</v>
      </c>
      <c r="F117" s="39">
        <f t="shared" si="4"/>
        <v>5.7911999999999999</v>
      </c>
      <c r="G117" s="39">
        <f t="shared" si="5"/>
        <v>34.691147459206192</v>
      </c>
    </row>
    <row r="118" spans="1:13" x14ac:dyDescent="0.2">
      <c r="A118" s="37">
        <v>2619990501</v>
      </c>
      <c r="B118" s="37" t="s">
        <v>225</v>
      </c>
      <c r="C118" s="74">
        <v>36291</v>
      </c>
      <c r="I118" s="73">
        <v>7.0999999999999994E-2</v>
      </c>
      <c r="K118" s="45">
        <f>(9.81*(LN(I118)))+30.6</f>
        <v>4.6518103069605381</v>
      </c>
    </row>
    <row r="119" spans="1:13" x14ac:dyDescent="0.2">
      <c r="A119" s="37">
        <v>2619990502</v>
      </c>
      <c r="B119" s="37" t="s">
        <v>225</v>
      </c>
      <c r="C119" s="74">
        <v>36308</v>
      </c>
      <c r="D119" s="39">
        <v>24</v>
      </c>
      <c r="F119" s="39">
        <f t="shared" ref="F119:F129" si="6">D119*0.3048</f>
        <v>7.3152000000000008</v>
      </c>
      <c r="G119" s="39">
        <f t="shared" ref="G119:G129" si="7" xml:space="preserve"> 60-(14.41*(LN(F119)))</f>
        <v>31.324757453680697</v>
      </c>
      <c r="I119" s="73">
        <v>0.5</v>
      </c>
      <c r="K119" s="45">
        <f>(9.81*(LN(I119)))+30.6</f>
        <v>23.800226158706938</v>
      </c>
    </row>
    <row r="120" spans="1:13" x14ac:dyDescent="0.2">
      <c r="A120" s="37">
        <v>2619990601</v>
      </c>
      <c r="B120" s="37" t="s">
        <v>225</v>
      </c>
      <c r="C120" s="74">
        <v>36331</v>
      </c>
      <c r="D120" s="39">
        <v>18.5</v>
      </c>
      <c r="F120" s="39">
        <f t="shared" si="6"/>
        <v>5.6388000000000007</v>
      </c>
      <c r="G120" s="39">
        <f t="shared" si="7"/>
        <v>35.075436899660133</v>
      </c>
      <c r="I120" s="73"/>
    </row>
    <row r="121" spans="1:13" x14ac:dyDescent="0.2">
      <c r="A121" s="37">
        <v>2619990602</v>
      </c>
      <c r="B121" s="37" t="s">
        <v>225</v>
      </c>
      <c r="C121" s="74">
        <v>36337</v>
      </c>
      <c r="D121" s="39">
        <v>18</v>
      </c>
      <c r="F121" s="39">
        <f t="shared" si="6"/>
        <v>5.4864000000000006</v>
      </c>
      <c r="G121" s="39">
        <f t="shared" si="7"/>
        <v>35.470256117710861</v>
      </c>
      <c r="I121" s="73">
        <v>0.91</v>
      </c>
      <c r="K121" s="45">
        <f>(9.81*(LN(I121)))+30.6</f>
        <v>29.674812234387126</v>
      </c>
    </row>
    <row r="122" spans="1:13" x14ac:dyDescent="0.2">
      <c r="A122" s="37">
        <v>2619990701</v>
      </c>
      <c r="B122" s="37" t="s">
        <v>225</v>
      </c>
      <c r="C122" s="74">
        <v>36344</v>
      </c>
      <c r="D122" s="39">
        <v>20</v>
      </c>
      <c r="F122" s="39">
        <f t="shared" si="6"/>
        <v>6.0960000000000001</v>
      </c>
      <c r="G122" s="39">
        <f t="shared" si="7"/>
        <v>33.952011087081587</v>
      </c>
      <c r="I122" s="73"/>
    </row>
    <row r="123" spans="1:13" x14ac:dyDescent="0.2">
      <c r="A123" s="37">
        <v>2619990702</v>
      </c>
      <c r="B123" s="37" t="s">
        <v>225</v>
      </c>
      <c r="C123" s="74">
        <v>36359</v>
      </c>
      <c r="D123" s="39">
        <v>12</v>
      </c>
      <c r="F123" s="39">
        <f t="shared" si="6"/>
        <v>3.6576000000000004</v>
      </c>
      <c r="G123" s="39">
        <f t="shared" si="7"/>
        <v>41.313008325549511</v>
      </c>
      <c r="I123" s="73">
        <v>0.46</v>
      </c>
      <c r="K123" s="45">
        <f>(9.81*(LN(I123)))+30.6</f>
        <v>22.982252575014847</v>
      </c>
    </row>
    <row r="124" spans="1:13" x14ac:dyDescent="0.2">
      <c r="A124" s="37">
        <v>2619990703</v>
      </c>
      <c r="B124" s="37" t="s">
        <v>225</v>
      </c>
      <c r="C124" s="74">
        <v>36365</v>
      </c>
      <c r="D124" s="39">
        <v>12</v>
      </c>
      <c r="F124" s="39">
        <f t="shared" si="6"/>
        <v>3.6576000000000004</v>
      </c>
      <c r="G124" s="39">
        <f t="shared" si="7"/>
        <v>41.313008325549511</v>
      </c>
      <c r="I124" s="73"/>
    </row>
    <row r="125" spans="1:13" x14ac:dyDescent="0.2">
      <c r="A125" s="37">
        <v>2619990801</v>
      </c>
      <c r="B125" s="37" t="s">
        <v>225</v>
      </c>
      <c r="C125" s="74">
        <v>36380</v>
      </c>
      <c r="D125" s="39">
        <v>12</v>
      </c>
      <c r="F125" s="39">
        <f t="shared" si="6"/>
        <v>3.6576000000000004</v>
      </c>
      <c r="G125" s="39">
        <f t="shared" si="7"/>
        <v>41.313008325549511</v>
      </c>
      <c r="I125" s="73" t="s">
        <v>200</v>
      </c>
      <c r="K125" s="45">
        <v>0</v>
      </c>
    </row>
    <row r="126" spans="1:13" x14ac:dyDescent="0.2">
      <c r="A126" s="37">
        <v>2619990802</v>
      </c>
      <c r="B126" s="37" t="s">
        <v>225</v>
      </c>
      <c r="C126" s="74">
        <v>36387</v>
      </c>
      <c r="D126" s="39">
        <v>14</v>
      </c>
      <c r="F126" s="39">
        <f t="shared" si="6"/>
        <v>4.2671999999999999</v>
      </c>
      <c r="G126" s="39">
        <f t="shared" si="7"/>
        <v>39.091697029238723</v>
      </c>
      <c r="I126" s="73"/>
    </row>
    <row r="127" spans="1:13" x14ac:dyDescent="0.2">
      <c r="A127" s="37">
        <v>2619990803</v>
      </c>
      <c r="B127" s="37" t="s">
        <v>225</v>
      </c>
      <c r="C127" s="74">
        <v>36394</v>
      </c>
      <c r="D127" s="39">
        <v>13.5</v>
      </c>
      <c r="F127" s="39">
        <f t="shared" si="6"/>
        <v>4.1147999999999998</v>
      </c>
      <c r="G127" s="39">
        <f t="shared" si="7"/>
        <v>39.615754781741025</v>
      </c>
      <c r="I127" s="73">
        <v>0.68</v>
      </c>
      <c r="K127" s="45">
        <f>(9.81*(LN(I127)))+30.6</f>
        <v>26.816651063234431</v>
      </c>
    </row>
    <row r="128" spans="1:13" x14ac:dyDescent="0.2">
      <c r="A128" s="37">
        <v>2619990804</v>
      </c>
      <c r="B128" s="37" t="s">
        <v>225</v>
      </c>
      <c r="C128" s="74">
        <v>36403</v>
      </c>
      <c r="D128" s="39">
        <v>12</v>
      </c>
      <c r="F128" s="39">
        <f t="shared" si="6"/>
        <v>3.6576000000000004</v>
      </c>
      <c r="G128" s="39">
        <f t="shared" si="7"/>
        <v>41.313008325549511</v>
      </c>
      <c r="I128" s="73">
        <v>0.26</v>
      </c>
      <c r="K128" s="45">
        <f>(9.81*(LN(I128)))+30.6</f>
        <v>17.385207513447565</v>
      </c>
    </row>
    <row r="129" spans="1:15" x14ac:dyDescent="0.2">
      <c r="A129" s="37">
        <v>2619990901</v>
      </c>
      <c r="B129" s="37" t="s">
        <v>225</v>
      </c>
      <c r="C129" s="74">
        <v>36416</v>
      </c>
      <c r="D129" s="39">
        <v>16</v>
      </c>
      <c r="E129" s="39">
        <f>AVERAGE(D119:D128)</f>
        <v>15.6</v>
      </c>
      <c r="F129" s="39">
        <f t="shared" si="6"/>
        <v>4.8768000000000002</v>
      </c>
      <c r="G129" s="39">
        <f t="shared" si="7"/>
        <v>37.167509661519347</v>
      </c>
      <c r="H129" s="39">
        <f>AVERAGE(G119:G128)</f>
        <v>37.978194667131106</v>
      </c>
      <c r="I129" s="73">
        <v>0.79</v>
      </c>
      <c r="J129" s="39">
        <f>AVERAGE(I119:I128)</f>
        <v>0.56200000000000006</v>
      </c>
      <c r="K129" s="45">
        <f>(9.81*(LN(I129)))+30.6</f>
        <v>28.287563908158305</v>
      </c>
      <c r="L129" s="39">
        <f>AVERAGE(K119:K128)</f>
        <v>20.109858257465152</v>
      </c>
      <c r="M129" s="45">
        <f>AVERAGE(L129,H129)</f>
        <v>29.044026462298127</v>
      </c>
    </row>
    <row r="130" spans="1:15" x14ac:dyDescent="0.2">
      <c r="A130" s="37">
        <v>2620000501</v>
      </c>
      <c r="B130" s="37" t="s">
        <v>225</v>
      </c>
      <c r="C130" s="74">
        <v>36675</v>
      </c>
      <c r="D130" s="39">
        <v>22</v>
      </c>
      <c r="F130" s="39">
        <f t="shared" si="4"/>
        <v>6.7056000000000004</v>
      </c>
      <c r="G130" s="39">
        <f t="shared" si="5"/>
        <v>32.57859139610126</v>
      </c>
      <c r="I130" s="73">
        <v>0.62</v>
      </c>
      <c r="K130" s="45">
        <f>(9.81*(LN(I130)))+30.6</f>
        <v>25.910468792749171</v>
      </c>
      <c r="O130" s="89">
        <v>21.66</v>
      </c>
    </row>
    <row r="131" spans="1:15" x14ac:dyDescent="0.2">
      <c r="A131" s="37">
        <v>2620000601</v>
      </c>
      <c r="B131" s="37" t="s">
        <v>225</v>
      </c>
      <c r="C131" s="74">
        <v>36683</v>
      </c>
      <c r="D131" s="39">
        <v>19</v>
      </c>
      <c r="F131" s="39">
        <f t="shared" si="4"/>
        <v>5.7911999999999999</v>
      </c>
      <c r="G131" s="39">
        <f t="shared" si="5"/>
        <v>34.691147459206192</v>
      </c>
      <c r="I131" s="73"/>
      <c r="O131" s="89">
        <v>21.11</v>
      </c>
    </row>
    <row r="132" spans="1:15" x14ac:dyDescent="0.2">
      <c r="A132" s="37">
        <v>2620000602</v>
      </c>
      <c r="B132" s="37" t="s">
        <v>225</v>
      </c>
      <c r="C132" s="74">
        <v>36690</v>
      </c>
      <c r="D132" s="39">
        <v>22</v>
      </c>
      <c r="F132" s="39">
        <f t="shared" si="4"/>
        <v>6.7056000000000004</v>
      </c>
      <c r="G132" s="39">
        <f t="shared" si="5"/>
        <v>32.57859139610126</v>
      </c>
      <c r="I132" s="73"/>
      <c r="O132" s="89">
        <v>21.11</v>
      </c>
    </row>
    <row r="133" spans="1:15" x14ac:dyDescent="0.2">
      <c r="A133" s="37">
        <v>2620000603</v>
      </c>
      <c r="B133" s="37" t="s">
        <v>225</v>
      </c>
      <c r="C133" s="74">
        <v>36697</v>
      </c>
      <c r="D133" s="39">
        <v>20</v>
      </c>
      <c r="F133" s="39">
        <f t="shared" si="4"/>
        <v>6.0960000000000001</v>
      </c>
      <c r="G133" s="39">
        <f t="shared" si="5"/>
        <v>33.952011087081587</v>
      </c>
      <c r="I133" s="73"/>
      <c r="O133" s="89"/>
    </row>
    <row r="134" spans="1:15" x14ac:dyDescent="0.2">
      <c r="A134" s="37">
        <v>2620000604</v>
      </c>
      <c r="B134" s="37" t="s">
        <v>225</v>
      </c>
      <c r="C134" s="74">
        <v>36704</v>
      </c>
      <c r="D134" s="39">
        <v>16</v>
      </c>
      <c r="F134" s="39">
        <f t="shared" si="4"/>
        <v>4.8768000000000002</v>
      </c>
      <c r="G134" s="39">
        <f t="shared" si="5"/>
        <v>37.167509661519347</v>
      </c>
      <c r="I134" s="73">
        <v>1.66</v>
      </c>
      <c r="K134" s="45">
        <f>(9.81*(LN(I134)))+30.6</f>
        <v>35.571880679234511</v>
      </c>
      <c r="O134" s="89"/>
    </row>
    <row r="135" spans="1:15" x14ac:dyDescent="0.2">
      <c r="A135" s="37">
        <v>2620000701</v>
      </c>
      <c r="B135" s="37" t="s">
        <v>225</v>
      </c>
      <c r="C135" s="74">
        <v>36712</v>
      </c>
      <c r="D135" s="39">
        <v>22</v>
      </c>
      <c r="F135" s="39">
        <f t="shared" si="4"/>
        <v>6.7056000000000004</v>
      </c>
      <c r="G135" s="39">
        <f t="shared" si="5"/>
        <v>32.57859139610126</v>
      </c>
      <c r="I135" s="73"/>
      <c r="O135" s="89"/>
    </row>
    <row r="136" spans="1:15" x14ac:dyDescent="0.2">
      <c r="A136" s="37">
        <v>2620000702</v>
      </c>
      <c r="B136" s="37" t="s">
        <v>225</v>
      </c>
      <c r="C136" s="74">
        <v>36718</v>
      </c>
      <c r="D136" s="39">
        <v>24</v>
      </c>
      <c r="F136" s="39">
        <f t="shared" si="4"/>
        <v>7.3152000000000008</v>
      </c>
      <c r="G136" s="39">
        <f t="shared" si="5"/>
        <v>31.324757453680697</v>
      </c>
      <c r="I136" s="73">
        <v>1.88</v>
      </c>
      <c r="K136" s="45">
        <f>(9.81*(LN(I136)))+30.6</f>
        <v>36.792776130818623</v>
      </c>
      <c r="O136" s="89"/>
    </row>
    <row r="137" spans="1:15" x14ac:dyDescent="0.2">
      <c r="A137" s="37">
        <v>2620000703</v>
      </c>
      <c r="B137" s="37" t="s">
        <v>225</v>
      </c>
      <c r="C137" s="74">
        <v>36726</v>
      </c>
      <c r="D137" s="39">
        <v>18</v>
      </c>
      <c r="F137" s="39">
        <f t="shared" si="4"/>
        <v>5.4864000000000006</v>
      </c>
      <c r="G137" s="39">
        <f t="shared" si="5"/>
        <v>35.470256117710861</v>
      </c>
      <c r="I137" s="73"/>
      <c r="O137" s="89">
        <v>16.66</v>
      </c>
    </row>
    <row r="138" spans="1:15" x14ac:dyDescent="0.2">
      <c r="A138" s="37">
        <v>2620000801</v>
      </c>
      <c r="B138" s="37" t="s">
        <v>225</v>
      </c>
      <c r="C138" s="74">
        <v>36739</v>
      </c>
      <c r="D138" s="39">
        <v>13</v>
      </c>
      <c r="F138" s="39">
        <f t="shared" si="4"/>
        <v>3.9624000000000001</v>
      </c>
      <c r="G138" s="39">
        <f t="shared" si="5"/>
        <v>40.159592907973853</v>
      </c>
      <c r="I138" s="73">
        <v>1.31</v>
      </c>
      <c r="K138" s="45">
        <f>(9.81*(LN(I138)))+30.6</f>
        <v>33.248966216060126</v>
      </c>
      <c r="O138" s="89">
        <v>25.55</v>
      </c>
    </row>
    <row r="139" spans="1:15" x14ac:dyDescent="0.2">
      <c r="A139" s="37">
        <v>2620000802</v>
      </c>
      <c r="B139" s="37" t="s">
        <v>225</v>
      </c>
      <c r="C139" s="74">
        <v>36747</v>
      </c>
      <c r="D139" s="39">
        <v>13</v>
      </c>
      <c r="F139" s="39">
        <f t="shared" si="4"/>
        <v>3.9624000000000001</v>
      </c>
      <c r="G139" s="39">
        <f t="shared" si="5"/>
        <v>40.159592907973853</v>
      </c>
      <c r="I139" s="73"/>
      <c r="O139" s="89">
        <v>24.44</v>
      </c>
    </row>
    <row r="140" spans="1:15" x14ac:dyDescent="0.2">
      <c r="A140" s="37">
        <v>2620000803</v>
      </c>
      <c r="B140" s="37" t="s">
        <v>225</v>
      </c>
      <c r="C140" s="74">
        <v>36758</v>
      </c>
      <c r="D140" s="39">
        <v>15</v>
      </c>
      <c r="F140" s="39">
        <f t="shared" si="4"/>
        <v>4.5720000000000001</v>
      </c>
      <c r="G140" s="39">
        <f t="shared" si="5"/>
        <v>38.097509751111744</v>
      </c>
      <c r="I140" s="73">
        <v>1.52</v>
      </c>
      <c r="K140" s="45">
        <f>(9.81*(LN(I140)))+30.6</f>
        <v>34.707548384958798</v>
      </c>
      <c r="O140" s="89">
        <v>15.55</v>
      </c>
    </row>
    <row r="141" spans="1:15" x14ac:dyDescent="0.2">
      <c r="A141" s="37">
        <v>2620000804</v>
      </c>
      <c r="B141" s="37" t="s">
        <v>225</v>
      </c>
      <c r="C141" s="74">
        <v>36761</v>
      </c>
      <c r="D141" s="39">
        <v>16</v>
      </c>
      <c r="F141" s="39">
        <f t="shared" si="4"/>
        <v>4.8768000000000002</v>
      </c>
      <c r="G141" s="39">
        <f t="shared" si="5"/>
        <v>37.167509661519347</v>
      </c>
      <c r="I141" s="73"/>
      <c r="O141" s="89">
        <v>18.329999999999998</v>
      </c>
    </row>
    <row r="142" spans="1:15" x14ac:dyDescent="0.2">
      <c r="A142" s="37">
        <v>2620000805</v>
      </c>
      <c r="B142" s="37" t="s">
        <v>225</v>
      </c>
      <c r="C142" s="74">
        <v>36768</v>
      </c>
      <c r="D142" s="39">
        <v>15</v>
      </c>
      <c r="F142" s="39">
        <f t="shared" si="4"/>
        <v>4.5720000000000001</v>
      </c>
      <c r="G142" s="39">
        <f t="shared" si="5"/>
        <v>38.097509751111744</v>
      </c>
      <c r="I142" s="73">
        <v>1.54</v>
      </c>
      <c r="K142" s="45">
        <f>(9.81*(LN(I142)))+30.6</f>
        <v>34.835785505134524</v>
      </c>
      <c r="O142" s="89">
        <v>25.55</v>
      </c>
    </row>
    <row r="143" spans="1:15" x14ac:dyDescent="0.2">
      <c r="A143" s="37">
        <v>2620000901</v>
      </c>
      <c r="B143" s="37" t="s">
        <v>225</v>
      </c>
      <c r="C143" s="74">
        <v>36774</v>
      </c>
      <c r="D143" s="39">
        <v>14</v>
      </c>
      <c r="E143" s="39">
        <f>AVERAGE(D131:D142)</f>
        <v>17.75</v>
      </c>
      <c r="F143" s="39">
        <f t="shared" si="4"/>
        <v>4.2671999999999999</v>
      </c>
      <c r="G143" s="39">
        <f t="shared" si="5"/>
        <v>39.091697029238723</v>
      </c>
      <c r="H143" s="39">
        <f>AVERAGE(G131:G142)</f>
        <v>35.953714962590972</v>
      </c>
      <c r="I143" s="73"/>
      <c r="J143" s="39">
        <f>AVERAGE(I131:I142)</f>
        <v>1.5819999999999999</v>
      </c>
      <c r="L143" s="39">
        <f>AVERAGE(K131:K142)</f>
        <v>35.031391383241314</v>
      </c>
      <c r="M143" s="45">
        <f>AVERAGE(L143,H143)</f>
        <v>35.492553172916146</v>
      </c>
      <c r="O143" s="89">
        <v>15.55</v>
      </c>
    </row>
    <row r="144" spans="1:15" x14ac:dyDescent="0.2">
      <c r="A144" s="37">
        <v>2620010601</v>
      </c>
      <c r="B144" s="37" t="s">
        <v>225</v>
      </c>
      <c r="C144" s="74">
        <v>37058</v>
      </c>
      <c r="D144" s="39">
        <v>17</v>
      </c>
      <c r="F144" s="39">
        <f t="shared" si="4"/>
        <v>5.1816000000000004</v>
      </c>
      <c r="G144" s="39">
        <f t="shared" si="5"/>
        <v>36.293908861144516</v>
      </c>
      <c r="I144" s="73"/>
    </row>
    <row r="145" spans="1:13" x14ac:dyDescent="0.2">
      <c r="A145" s="37">
        <v>2620010602</v>
      </c>
      <c r="B145" s="37" t="s">
        <v>225</v>
      </c>
      <c r="C145" s="74">
        <v>37065</v>
      </c>
      <c r="D145" s="39">
        <v>25</v>
      </c>
      <c r="F145" s="39">
        <f t="shared" si="4"/>
        <v>7.62</v>
      </c>
      <c r="G145" s="39">
        <f t="shared" si="5"/>
        <v>30.736512512643824</v>
      </c>
      <c r="I145" s="73"/>
    </row>
    <row r="146" spans="1:13" x14ac:dyDescent="0.2">
      <c r="A146" s="37">
        <v>2620010603</v>
      </c>
      <c r="B146" s="37" t="s">
        <v>225</v>
      </c>
      <c r="C146" s="74">
        <v>37070</v>
      </c>
      <c r="D146" s="39">
        <v>22</v>
      </c>
      <c r="F146" s="39">
        <f t="shared" si="4"/>
        <v>6.7056000000000004</v>
      </c>
      <c r="G146" s="39">
        <f t="shared" si="5"/>
        <v>32.57859139610126</v>
      </c>
      <c r="I146" s="73"/>
    </row>
    <row r="147" spans="1:13" x14ac:dyDescent="0.2">
      <c r="A147" s="37">
        <v>2620010701</v>
      </c>
      <c r="B147" s="37" t="s">
        <v>225</v>
      </c>
      <c r="C147" s="74">
        <v>37081</v>
      </c>
      <c r="D147" s="39">
        <v>15</v>
      </c>
      <c r="F147" s="39">
        <f t="shared" si="4"/>
        <v>4.5720000000000001</v>
      </c>
      <c r="G147" s="39">
        <f t="shared" si="5"/>
        <v>38.097509751111744</v>
      </c>
      <c r="I147" s="73"/>
    </row>
    <row r="148" spans="1:13" x14ac:dyDescent="0.2">
      <c r="A148" s="37">
        <v>2620010702</v>
      </c>
      <c r="B148" s="37" t="s">
        <v>225</v>
      </c>
      <c r="C148" s="74">
        <v>37086</v>
      </c>
      <c r="D148" s="39">
        <v>12</v>
      </c>
      <c r="F148" s="39">
        <f t="shared" si="4"/>
        <v>3.6576000000000004</v>
      </c>
      <c r="G148" s="39">
        <f t="shared" si="5"/>
        <v>41.313008325549511</v>
      </c>
      <c r="I148" s="73"/>
    </row>
    <row r="149" spans="1:13" x14ac:dyDescent="0.2">
      <c r="A149" s="37">
        <v>2620010703</v>
      </c>
      <c r="B149" s="37" t="s">
        <v>225</v>
      </c>
      <c r="C149" s="74">
        <v>37093</v>
      </c>
      <c r="D149" s="39">
        <v>10</v>
      </c>
      <c r="F149" s="39">
        <f t="shared" si="4"/>
        <v>3.048</v>
      </c>
      <c r="G149" s="39">
        <f t="shared" si="5"/>
        <v>43.940261958950401</v>
      </c>
      <c r="I149" s="73"/>
    </row>
    <row r="150" spans="1:13" x14ac:dyDescent="0.2">
      <c r="A150" s="37">
        <v>2620010801</v>
      </c>
      <c r="B150" s="37" t="s">
        <v>225</v>
      </c>
      <c r="C150" s="74">
        <v>37109</v>
      </c>
      <c r="D150" s="39">
        <v>13</v>
      </c>
      <c r="F150" s="39">
        <f t="shared" si="4"/>
        <v>3.9624000000000001</v>
      </c>
      <c r="G150" s="39">
        <f t="shared" si="5"/>
        <v>40.159592907973853</v>
      </c>
      <c r="I150" s="73"/>
    </row>
    <row r="151" spans="1:13" x14ac:dyDescent="0.2">
      <c r="A151" s="37">
        <v>2620010802</v>
      </c>
      <c r="B151" s="37" t="s">
        <v>225</v>
      </c>
      <c r="C151" s="74">
        <v>37114</v>
      </c>
      <c r="D151" s="39">
        <v>10</v>
      </c>
      <c r="F151" s="39">
        <f t="shared" si="4"/>
        <v>3.048</v>
      </c>
      <c r="G151" s="39">
        <f t="shared" si="5"/>
        <v>43.940261958950401</v>
      </c>
      <c r="I151" s="73"/>
    </row>
    <row r="152" spans="1:13" x14ac:dyDescent="0.2">
      <c r="A152" s="37">
        <v>2620010803</v>
      </c>
      <c r="B152" s="37" t="s">
        <v>225</v>
      </c>
      <c r="C152" s="74">
        <v>37123</v>
      </c>
      <c r="D152" s="39">
        <v>13</v>
      </c>
      <c r="F152" s="39">
        <f t="shared" ref="F152:F232" si="8">D152*0.3048</f>
        <v>3.9624000000000001</v>
      </c>
      <c r="G152" s="39">
        <f t="shared" ref="G152:G232" si="9" xml:space="preserve"> 60-(14.41*(LN(F152)))</f>
        <v>40.159592907973853</v>
      </c>
      <c r="I152" s="73"/>
    </row>
    <row r="153" spans="1:13" x14ac:dyDescent="0.2">
      <c r="A153" s="37">
        <v>2620010804</v>
      </c>
      <c r="B153" s="37" t="s">
        <v>225</v>
      </c>
      <c r="C153" s="74">
        <v>37127</v>
      </c>
      <c r="D153" s="39">
        <v>10</v>
      </c>
      <c r="F153" s="39">
        <f t="shared" si="8"/>
        <v>3.048</v>
      </c>
      <c r="G153" s="39">
        <f t="shared" si="9"/>
        <v>43.940261958950401</v>
      </c>
      <c r="I153" s="73"/>
    </row>
    <row r="154" spans="1:13" x14ac:dyDescent="0.2">
      <c r="A154" s="37">
        <v>2620010901</v>
      </c>
      <c r="B154" s="37" t="s">
        <v>225</v>
      </c>
      <c r="C154" s="74">
        <v>37142</v>
      </c>
      <c r="D154" s="39">
        <v>16</v>
      </c>
      <c r="E154" s="39">
        <f>AVERAGE(D144:D153)</f>
        <v>14.7</v>
      </c>
      <c r="F154" s="39">
        <f t="shared" si="8"/>
        <v>4.8768000000000002</v>
      </c>
      <c r="G154" s="39">
        <f t="shared" si="9"/>
        <v>37.167509661519347</v>
      </c>
      <c r="H154" s="39">
        <f>AVERAGE(G144:G153)</f>
        <v>39.115950253934976</v>
      </c>
      <c r="I154" s="73"/>
      <c r="M154" s="45">
        <f>H154</f>
        <v>39.115950253934976</v>
      </c>
    </row>
    <row r="155" spans="1:13" x14ac:dyDescent="0.2">
      <c r="A155" s="37">
        <v>2620020501</v>
      </c>
      <c r="B155" s="37" t="s">
        <v>225</v>
      </c>
      <c r="C155" s="74">
        <v>37404</v>
      </c>
      <c r="D155" s="39">
        <v>17</v>
      </c>
      <c r="F155" s="39">
        <f t="shared" si="8"/>
        <v>5.1816000000000004</v>
      </c>
      <c r="G155" s="39">
        <f t="shared" si="9"/>
        <v>36.293908861144516</v>
      </c>
      <c r="I155" s="73">
        <v>3.53</v>
      </c>
      <c r="K155" s="45">
        <f>(9.81*(LN(I155)))+30.6</f>
        <v>42.973332113972468</v>
      </c>
    </row>
    <row r="156" spans="1:13" x14ac:dyDescent="0.2">
      <c r="A156" s="37">
        <v>2620020601</v>
      </c>
      <c r="B156" s="37" t="s">
        <v>225</v>
      </c>
      <c r="C156" s="74">
        <v>37411</v>
      </c>
      <c r="D156" s="39">
        <v>14</v>
      </c>
      <c r="F156" s="39">
        <f t="shared" si="8"/>
        <v>4.2671999999999999</v>
      </c>
      <c r="G156" s="39">
        <f t="shared" si="9"/>
        <v>39.091697029238723</v>
      </c>
      <c r="I156" s="73"/>
    </row>
    <row r="157" spans="1:13" x14ac:dyDescent="0.2">
      <c r="A157" s="37">
        <v>2620020602</v>
      </c>
      <c r="B157" s="37" t="s">
        <v>225</v>
      </c>
      <c r="C157" s="74">
        <v>37420</v>
      </c>
      <c r="D157" s="39">
        <v>21</v>
      </c>
      <c r="F157" s="39">
        <f t="shared" si="8"/>
        <v>6.4008000000000003</v>
      </c>
      <c r="G157" s="39">
        <f t="shared" si="9"/>
        <v>33.248944821400073</v>
      </c>
      <c r="I157" s="73">
        <v>1.1100000000000001</v>
      </c>
      <c r="K157" s="45">
        <f>(9.81*(LN(I157)))+30.6</f>
        <v>31.623771750330825</v>
      </c>
    </row>
    <row r="158" spans="1:13" x14ac:dyDescent="0.2">
      <c r="A158" s="37">
        <v>2620020603</v>
      </c>
      <c r="B158" s="37" t="s">
        <v>225</v>
      </c>
      <c r="C158" s="74">
        <v>37425</v>
      </c>
      <c r="D158" s="39">
        <v>24</v>
      </c>
      <c r="F158" s="39">
        <f t="shared" si="8"/>
        <v>7.3152000000000008</v>
      </c>
      <c r="G158" s="39">
        <f t="shared" si="9"/>
        <v>31.324757453680697</v>
      </c>
      <c r="I158" s="73"/>
    </row>
    <row r="159" spans="1:13" x14ac:dyDescent="0.2">
      <c r="A159" s="37">
        <v>2620020604</v>
      </c>
      <c r="B159" s="37" t="s">
        <v>225</v>
      </c>
      <c r="C159" s="74">
        <v>37432</v>
      </c>
      <c r="D159" s="39">
        <v>21</v>
      </c>
      <c r="F159" s="39">
        <f t="shared" si="8"/>
        <v>6.4008000000000003</v>
      </c>
      <c r="G159" s="39">
        <f t="shared" si="9"/>
        <v>33.248944821400073</v>
      </c>
      <c r="I159" s="73">
        <v>0.44</v>
      </c>
      <c r="K159" s="45">
        <f>(9.81*(LN(I159)))+30.6</f>
        <v>22.546180784194966</v>
      </c>
    </row>
    <row r="160" spans="1:13" x14ac:dyDescent="0.2">
      <c r="A160" s="37">
        <v>2620020701</v>
      </c>
      <c r="B160" s="37" t="s">
        <v>225</v>
      </c>
      <c r="C160" s="74">
        <v>37441</v>
      </c>
      <c r="D160" s="39">
        <v>19</v>
      </c>
      <c r="F160" s="39">
        <f t="shared" si="8"/>
        <v>5.7911999999999999</v>
      </c>
      <c r="G160" s="39">
        <f t="shared" si="9"/>
        <v>34.691147459206192</v>
      </c>
      <c r="I160" s="73"/>
    </row>
    <row r="161" spans="1:14" x14ac:dyDescent="0.2">
      <c r="A161" s="37">
        <v>2620020702</v>
      </c>
      <c r="B161" s="37" t="s">
        <v>225</v>
      </c>
      <c r="C161" s="74">
        <v>37447</v>
      </c>
      <c r="D161" s="39">
        <v>24</v>
      </c>
      <c r="F161" s="39">
        <f t="shared" si="8"/>
        <v>7.3152000000000008</v>
      </c>
      <c r="G161" s="39">
        <f t="shared" si="9"/>
        <v>31.324757453680697</v>
      </c>
      <c r="I161" s="73">
        <v>1.21</v>
      </c>
      <c r="K161" s="45">
        <f>(9.81*(LN(I161)))+30.6</f>
        <v>32.469985727760857</v>
      </c>
    </row>
    <row r="162" spans="1:14" x14ac:dyDescent="0.2">
      <c r="A162" s="37">
        <v>2620020703</v>
      </c>
      <c r="B162" s="37" t="s">
        <v>225</v>
      </c>
      <c r="C162" s="74">
        <v>37453</v>
      </c>
      <c r="D162" s="39">
        <v>19</v>
      </c>
      <c r="F162" s="39">
        <f t="shared" si="8"/>
        <v>5.7911999999999999</v>
      </c>
      <c r="G162" s="39">
        <f t="shared" si="9"/>
        <v>34.691147459206192</v>
      </c>
      <c r="I162" s="73"/>
    </row>
    <row r="163" spans="1:14" x14ac:dyDescent="0.2">
      <c r="A163" s="37">
        <v>2620020801</v>
      </c>
      <c r="B163" s="37" t="s">
        <v>225</v>
      </c>
      <c r="C163" s="74">
        <v>37470</v>
      </c>
      <c r="D163" s="39">
        <v>19</v>
      </c>
      <c r="F163" s="39">
        <f t="shared" si="8"/>
        <v>5.7911999999999999</v>
      </c>
      <c r="G163" s="39">
        <f t="shared" si="9"/>
        <v>34.691147459206192</v>
      </c>
      <c r="I163" s="73">
        <v>6.6000000000000003E-2</v>
      </c>
      <c r="K163" s="45">
        <f>(9.81*(LN(I163)))+30.6</f>
        <v>3.9354337324644675</v>
      </c>
    </row>
    <row r="164" spans="1:14" x14ac:dyDescent="0.2">
      <c r="A164" s="37">
        <v>2620020802</v>
      </c>
      <c r="B164" s="37" t="s">
        <v>225</v>
      </c>
      <c r="C164" s="74">
        <v>37474</v>
      </c>
      <c r="D164" s="39">
        <v>18</v>
      </c>
      <c r="F164" s="39">
        <f t="shared" si="8"/>
        <v>5.4864000000000006</v>
      </c>
      <c r="G164" s="39">
        <f t="shared" si="9"/>
        <v>35.470256117710861</v>
      </c>
      <c r="I164" s="73"/>
    </row>
    <row r="165" spans="1:14" x14ac:dyDescent="0.2">
      <c r="A165" s="37">
        <v>2620020803</v>
      </c>
      <c r="B165" s="37" t="s">
        <v>225</v>
      </c>
      <c r="C165" s="74">
        <v>37482</v>
      </c>
      <c r="D165" s="39">
        <v>13</v>
      </c>
      <c r="F165" s="39">
        <f t="shared" si="8"/>
        <v>3.9624000000000001</v>
      </c>
      <c r="G165" s="39">
        <f t="shared" si="9"/>
        <v>40.159592907973853</v>
      </c>
      <c r="I165" s="73">
        <v>1.81</v>
      </c>
      <c r="K165" s="45">
        <f>(9.81*(LN(I165)))+30.6</f>
        <v>36.42053635217458</v>
      </c>
    </row>
    <row r="166" spans="1:14" x14ac:dyDescent="0.2">
      <c r="A166" s="37">
        <v>2620020804</v>
      </c>
      <c r="B166" s="37" t="s">
        <v>225</v>
      </c>
      <c r="C166" s="74">
        <v>37488</v>
      </c>
      <c r="D166" s="39">
        <v>16</v>
      </c>
      <c r="F166" s="39">
        <f t="shared" si="8"/>
        <v>4.8768000000000002</v>
      </c>
      <c r="G166" s="39">
        <f t="shared" si="9"/>
        <v>37.167509661519347</v>
      </c>
      <c r="I166" s="73"/>
    </row>
    <row r="167" spans="1:14" x14ac:dyDescent="0.2">
      <c r="A167" s="37">
        <v>2620020805</v>
      </c>
      <c r="B167" s="37" t="s">
        <v>225</v>
      </c>
      <c r="C167" s="74">
        <v>37495</v>
      </c>
      <c r="D167" s="39">
        <v>14</v>
      </c>
      <c r="F167" s="39">
        <f t="shared" si="8"/>
        <v>4.2671999999999999</v>
      </c>
      <c r="G167" s="39">
        <f t="shared" si="9"/>
        <v>39.091697029238723</v>
      </c>
      <c r="I167" s="73">
        <v>0.59</v>
      </c>
      <c r="K167" s="45">
        <f t="shared" ref="K167:K172" si="10">(9.81*(LN(I167)))+30.6</f>
        <v>25.423922800171933</v>
      </c>
    </row>
    <row r="168" spans="1:14" x14ac:dyDescent="0.2">
      <c r="A168" s="37">
        <v>2620020901</v>
      </c>
      <c r="B168" s="37" t="s">
        <v>225</v>
      </c>
      <c r="C168" s="74">
        <v>37503</v>
      </c>
      <c r="D168" s="39">
        <v>14</v>
      </c>
      <c r="F168" s="39">
        <f t="shared" si="8"/>
        <v>4.2671999999999999</v>
      </c>
      <c r="G168" s="39">
        <f t="shared" si="9"/>
        <v>39.091697029238723</v>
      </c>
      <c r="I168" s="73"/>
    </row>
    <row r="169" spans="1:14" x14ac:dyDescent="0.2">
      <c r="A169" s="37">
        <v>2620020902</v>
      </c>
      <c r="B169" s="37" t="s">
        <v>225</v>
      </c>
      <c r="C169" s="74">
        <v>37507</v>
      </c>
      <c r="D169" s="39">
        <v>19</v>
      </c>
      <c r="E169" s="39">
        <f>AVERAGE(D156:D167)</f>
        <v>18.5</v>
      </c>
      <c r="F169" s="39">
        <f t="shared" si="8"/>
        <v>5.7911999999999999</v>
      </c>
      <c r="G169" s="39">
        <f t="shared" si="9"/>
        <v>34.691147459206192</v>
      </c>
      <c r="H169" s="39">
        <f>AVERAGE(G156:G167)</f>
        <v>35.350133306121798</v>
      </c>
      <c r="I169" s="73"/>
      <c r="J169" s="39">
        <f>AVERAGE(I156:I167)</f>
        <v>0.87099999999999989</v>
      </c>
      <c r="L169" s="39">
        <f>AVERAGE(K156:K167)</f>
        <v>25.403305191182938</v>
      </c>
      <c r="M169" s="45">
        <f>AVERAGE(L169,H169)</f>
        <v>30.376719248652368</v>
      </c>
    </row>
    <row r="170" spans="1:14" x14ac:dyDescent="0.2">
      <c r="A170" s="37">
        <v>2620030501</v>
      </c>
      <c r="B170" s="37" t="s">
        <v>225</v>
      </c>
      <c r="C170" s="76">
        <v>37770</v>
      </c>
      <c r="D170" s="72">
        <v>16</v>
      </c>
      <c r="F170" s="39">
        <f t="shared" si="8"/>
        <v>4.8768000000000002</v>
      </c>
      <c r="G170" s="39">
        <f t="shared" si="9"/>
        <v>37.167509661519347</v>
      </c>
      <c r="I170" s="73">
        <v>1.1299999999999999</v>
      </c>
      <c r="K170" s="45">
        <f t="shared" si="10"/>
        <v>31.798954977024884</v>
      </c>
      <c r="N170" s="39">
        <v>12.222222222222221</v>
      </c>
    </row>
    <row r="171" spans="1:14" x14ac:dyDescent="0.2">
      <c r="A171" s="37">
        <v>2620030601</v>
      </c>
      <c r="B171" s="37" t="s">
        <v>225</v>
      </c>
      <c r="C171" s="76">
        <v>37774</v>
      </c>
      <c r="D171" s="72">
        <v>22</v>
      </c>
      <c r="F171" s="39">
        <f t="shared" si="8"/>
        <v>6.7056000000000004</v>
      </c>
      <c r="G171" s="39">
        <f t="shared" si="9"/>
        <v>32.57859139610126</v>
      </c>
      <c r="I171" s="73"/>
      <c r="N171" s="39">
        <v>15</v>
      </c>
    </row>
    <row r="172" spans="1:14" x14ac:dyDescent="0.2">
      <c r="A172" s="37">
        <v>2620030701</v>
      </c>
      <c r="B172" s="37" t="s">
        <v>225</v>
      </c>
      <c r="C172" s="76">
        <v>37809</v>
      </c>
      <c r="D172" s="72">
        <v>16</v>
      </c>
      <c r="F172" s="39">
        <f t="shared" si="8"/>
        <v>4.8768000000000002</v>
      </c>
      <c r="G172" s="39">
        <f t="shared" si="9"/>
        <v>37.167509661519347</v>
      </c>
      <c r="I172" s="73">
        <v>1.31</v>
      </c>
      <c r="K172" s="45">
        <f t="shared" si="10"/>
        <v>33.248966216060126</v>
      </c>
      <c r="N172" s="39">
        <v>24.444444444444443</v>
      </c>
    </row>
    <row r="173" spans="1:14" x14ac:dyDescent="0.2">
      <c r="A173" s="37">
        <v>2620030702</v>
      </c>
      <c r="B173" s="37" t="s">
        <v>225</v>
      </c>
      <c r="C173" s="76">
        <v>37818</v>
      </c>
      <c r="D173" s="72">
        <v>19</v>
      </c>
      <c r="F173" s="39">
        <f t="shared" si="8"/>
        <v>5.7911999999999999</v>
      </c>
      <c r="G173" s="39">
        <f t="shared" si="9"/>
        <v>34.691147459206192</v>
      </c>
      <c r="I173" s="73"/>
      <c r="N173" s="39">
        <v>22.222222222222221</v>
      </c>
    </row>
    <row r="174" spans="1:14" x14ac:dyDescent="0.2">
      <c r="A174" s="37">
        <v>2620030703</v>
      </c>
      <c r="B174" s="37" t="s">
        <v>225</v>
      </c>
      <c r="C174" s="76">
        <v>37825</v>
      </c>
      <c r="D174" s="72">
        <v>14</v>
      </c>
      <c r="F174" s="39">
        <f t="shared" si="8"/>
        <v>4.2671999999999999</v>
      </c>
      <c r="G174" s="39">
        <f t="shared" si="9"/>
        <v>39.091697029238723</v>
      </c>
      <c r="I174" s="73" t="s">
        <v>200</v>
      </c>
      <c r="K174" s="45">
        <v>0</v>
      </c>
      <c r="N174" s="39">
        <v>22.222222222222221</v>
      </c>
    </row>
    <row r="175" spans="1:14" x14ac:dyDescent="0.2">
      <c r="A175" s="37">
        <v>2620030704</v>
      </c>
      <c r="B175" s="37" t="s">
        <v>225</v>
      </c>
      <c r="C175" s="76">
        <v>37832</v>
      </c>
      <c r="D175" s="72">
        <v>14</v>
      </c>
      <c r="F175" s="39">
        <f t="shared" si="8"/>
        <v>4.2671999999999999</v>
      </c>
      <c r="G175" s="39">
        <f t="shared" si="9"/>
        <v>39.091697029238723</v>
      </c>
      <c r="I175" s="73"/>
      <c r="N175" s="39">
        <v>25.555555555555554</v>
      </c>
    </row>
    <row r="176" spans="1:14" x14ac:dyDescent="0.2">
      <c r="A176" s="37">
        <v>2620030801</v>
      </c>
      <c r="B176" s="37" t="s">
        <v>225</v>
      </c>
      <c r="C176" s="76">
        <v>37837</v>
      </c>
      <c r="D176" s="72">
        <v>12</v>
      </c>
      <c r="F176" s="39">
        <f t="shared" si="8"/>
        <v>3.6576000000000004</v>
      </c>
      <c r="G176" s="39">
        <f t="shared" si="9"/>
        <v>41.313008325549511</v>
      </c>
      <c r="I176" s="73">
        <v>1</v>
      </c>
      <c r="K176" s="45">
        <f>(9.81*(LN(I176)))+30.6</f>
        <v>30.6</v>
      </c>
      <c r="N176" s="39">
        <v>24.444444444444443</v>
      </c>
    </row>
    <row r="177" spans="1:14" x14ac:dyDescent="0.2">
      <c r="A177" s="37">
        <v>2620030802</v>
      </c>
      <c r="B177" s="37" t="s">
        <v>225</v>
      </c>
      <c r="C177" s="76">
        <v>37844</v>
      </c>
      <c r="D177" s="72">
        <v>13</v>
      </c>
      <c r="F177" s="39">
        <f t="shared" si="8"/>
        <v>3.9624000000000001</v>
      </c>
      <c r="G177" s="39">
        <f t="shared" si="9"/>
        <v>40.159592907973853</v>
      </c>
      <c r="I177" s="73"/>
      <c r="N177" s="39">
        <v>26.666666666666664</v>
      </c>
    </row>
    <row r="178" spans="1:14" x14ac:dyDescent="0.2">
      <c r="A178" s="37">
        <v>2620030803</v>
      </c>
      <c r="B178" s="37" t="s">
        <v>225</v>
      </c>
      <c r="C178" s="76">
        <v>37852</v>
      </c>
      <c r="D178" s="72">
        <v>12</v>
      </c>
      <c r="F178" s="39">
        <f t="shared" si="8"/>
        <v>3.6576000000000004</v>
      </c>
      <c r="G178" s="39">
        <f t="shared" si="9"/>
        <v>41.313008325549511</v>
      </c>
      <c r="I178" s="73">
        <v>0.68</v>
      </c>
      <c r="K178" s="45">
        <f>(9.81*(LN(I178)))+30.6</f>
        <v>26.816651063234431</v>
      </c>
      <c r="N178" s="39">
        <v>24.444444444444443</v>
      </c>
    </row>
    <row r="179" spans="1:14" x14ac:dyDescent="0.2">
      <c r="A179" s="37">
        <v>2620030804</v>
      </c>
      <c r="B179" s="37" t="s">
        <v>225</v>
      </c>
      <c r="C179" s="76">
        <v>37861</v>
      </c>
      <c r="D179" s="72">
        <v>14</v>
      </c>
      <c r="F179" s="39">
        <f t="shared" si="8"/>
        <v>4.2671999999999999</v>
      </c>
      <c r="G179" s="39">
        <f t="shared" si="9"/>
        <v>39.091697029238723</v>
      </c>
      <c r="I179" s="73">
        <v>0.88</v>
      </c>
      <c r="K179" s="45">
        <f>(9.81*(LN(I179)))+30.6</f>
        <v>29.34595462548803</v>
      </c>
      <c r="N179" s="39">
        <v>23.888888888888889</v>
      </c>
    </row>
    <row r="180" spans="1:14" x14ac:dyDescent="0.2">
      <c r="A180" s="37">
        <v>2620030901</v>
      </c>
      <c r="B180" s="37" t="s">
        <v>225</v>
      </c>
      <c r="C180" s="76">
        <v>37866</v>
      </c>
      <c r="D180" s="72">
        <v>10</v>
      </c>
      <c r="F180" s="39">
        <f t="shared" si="8"/>
        <v>3.048</v>
      </c>
      <c r="G180" s="39">
        <f t="shared" si="9"/>
        <v>43.940261958950401</v>
      </c>
      <c r="I180" s="73"/>
      <c r="N180" s="39">
        <v>23.333333333333332</v>
      </c>
    </row>
    <row r="181" spans="1:14" x14ac:dyDescent="0.2">
      <c r="A181" s="37">
        <v>2620030902</v>
      </c>
      <c r="B181" s="37" t="s">
        <v>225</v>
      </c>
      <c r="C181" s="76">
        <v>37872</v>
      </c>
      <c r="D181" s="72">
        <v>11</v>
      </c>
      <c r="E181" s="39">
        <f>AVERAGE(D170:D179)</f>
        <v>15.2</v>
      </c>
      <c r="F181" s="39">
        <f t="shared" si="8"/>
        <v>3.3528000000000002</v>
      </c>
      <c r="G181" s="39">
        <f t="shared" si="9"/>
        <v>42.566842267970074</v>
      </c>
      <c r="H181" s="39">
        <f>AVERAGE(G170:G179)</f>
        <v>38.166545882513518</v>
      </c>
      <c r="I181" s="73">
        <v>1.41</v>
      </c>
      <c r="J181" s="39">
        <f>AVERAGE(I170:I179)</f>
        <v>1</v>
      </c>
      <c r="K181" s="45">
        <f>(9.81*(LN(I181)))+30.6</f>
        <v>33.970615000066658</v>
      </c>
      <c r="L181" s="39">
        <f>AVERAGE(K170:K179)</f>
        <v>25.301754480301245</v>
      </c>
      <c r="M181" s="45">
        <f>AVERAGE(L181,H181)</f>
        <v>31.734150181407379</v>
      </c>
      <c r="N181" s="39">
        <v>23.333333333333332</v>
      </c>
    </row>
    <row r="182" spans="1:14" x14ac:dyDescent="0.2">
      <c r="A182" s="37">
        <v>2620040601</v>
      </c>
      <c r="B182" s="37" t="s">
        <v>225</v>
      </c>
      <c r="C182" s="38">
        <v>38142</v>
      </c>
      <c r="D182" s="39">
        <v>21.5</v>
      </c>
      <c r="F182" s="39">
        <f t="shared" si="8"/>
        <v>6.5532000000000004</v>
      </c>
      <c r="G182" s="39">
        <f t="shared" si="9"/>
        <v>32.909870353719171</v>
      </c>
      <c r="I182" s="45">
        <v>0.55000000000000004</v>
      </c>
      <c r="K182" s="45">
        <f>(9.81*(LN(I182)))+30.6</f>
        <v>24.735219022587366</v>
      </c>
      <c r="N182" s="39">
        <v>20</v>
      </c>
    </row>
    <row r="183" spans="1:14" x14ac:dyDescent="0.2">
      <c r="A183" s="37">
        <v>2620040602</v>
      </c>
      <c r="B183" s="37" t="s">
        <v>225</v>
      </c>
      <c r="C183" s="38">
        <v>38151</v>
      </c>
      <c r="D183" s="39">
        <v>20</v>
      </c>
      <c r="F183" s="39">
        <f t="shared" si="8"/>
        <v>6.0960000000000001</v>
      </c>
      <c r="G183" s="39">
        <f t="shared" si="9"/>
        <v>33.952011087081587</v>
      </c>
      <c r="N183" s="39">
        <v>20</v>
      </c>
    </row>
    <row r="184" spans="1:14" x14ac:dyDescent="0.2">
      <c r="A184" s="37">
        <v>2620040603</v>
      </c>
      <c r="B184" s="37" t="s">
        <v>225</v>
      </c>
      <c r="C184" s="38">
        <v>38165</v>
      </c>
      <c r="D184" s="39">
        <v>24</v>
      </c>
      <c r="F184" s="39">
        <f t="shared" si="8"/>
        <v>7.3152000000000008</v>
      </c>
      <c r="G184" s="39">
        <f t="shared" si="9"/>
        <v>31.324757453680697</v>
      </c>
      <c r="I184" s="45" t="s">
        <v>200</v>
      </c>
      <c r="K184" s="45">
        <v>0</v>
      </c>
      <c r="N184" s="39">
        <v>20</v>
      </c>
    </row>
    <row r="185" spans="1:14" x14ac:dyDescent="0.2">
      <c r="A185" s="37">
        <v>2620040701</v>
      </c>
      <c r="B185" s="37" t="s">
        <v>225</v>
      </c>
      <c r="C185" s="38">
        <v>38178</v>
      </c>
      <c r="D185" s="39">
        <v>19</v>
      </c>
      <c r="F185" s="39">
        <f t="shared" si="8"/>
        <v>5.7911999999999999</v>
      </c>
      <c r="G185" s="39">
        <f t="shared" si="9"/>
        <v>34.691147459206192</v>
      </c>
      <c r="I185" s="45">
        <v>0.59</v>
      </c>
      <c r="K185" s="45">
        <f>(9.81*(LN(I185)))+30.6</f>
        <v>25.423922800171933</v>
      </c>
      <c r="N185" s="39">
        <v>21.11</v>
      </c>
    </row>
    <row r="186" spans="1:14" x14ac:dyDescent="0.2">
      <c r="A186" s="37">
        <v>2620040702</v>
      </c>
      <c r="B186" s="37" t="s">
        <v>225</v>
      </c>
      <c r="C186" s="38">
        <v>38186</v>
      </c>
      <c r="D186" s="39">
        <v>17</v>
      </c>
      <c r="F186" s="39">
        <f t="shared" si="8"/>
        <v>5.1816000000000004</v>
      </c>
      <c r="G186" s="39">
        <f t="shared" si="9"/>
        <v>36.293908861144516</v>
      </c>
      <c r="N186" s="39">
        <v>23.33</v>
      </c>
    </row>
    <row r="187" spans="1:14" x14ac:dyDescent="0.2">
      <c r="A187" s="37">
        <v>2620040703</v>
      </c>
      <c r="B187" s="37" t="s">
        <v>225</v>
      </c>
      <c r="C187" s="38">
        <v>38192</v>
      </c>
      <c r="D187" s="39">
        <v>17</v>
      </c>
      <c r="F187" s="39">
        <f t="shared" si="8"/>
        <v>5.1816000000000004</v>
      </c>
      <c r="G187" s="39">
        <f t="shared" si="9"/>
        <v>36.293908861144516</v>
      </c>
      <c r="I187" s="45">
        <v>0.37</v>
      </c>
      <c r="K187" s="45">
        <f>(9.81*(LN(I187)))+30.6</f>
        <v>20.846385198496666</v>
      </c>
      <c r="N187" s="39">
        <v>22.22</v>
      </c>
    </row>
    <row r="188" spans="1:14" x14ac:dyDescent="0.2">
      <c r="A188" s="37">
        <v>2620040704</v>
      </c>
      <c r="B188" s="37" t="s">
        <v>225</v>
      </c>
      <c r="C188" s="38">
        <v>38198</v>
      </c>
      <c r="D188" s="39">
        <v>18</v>
      </c>
      <c r="F188" s="39">
        <f t="shared" si="8"/>
        <v>5.4864000000000006</v>
      </c>
      <c r="G188" s="39">
        <f t="shared" si="9"/>
        <v>35.470256117710861</v>
      </c>
      <c r="I188" s="45">
        <v>0.61</v>
      </c>
      <c r="K188" s="45">
        <f>(9.81*(LN(I188)))+30.6</f>
        <v>25.750953082997007</v>
      </c>
      <c r="N188" s="39">
        <v>23.33</v>
      </c>
    </row>
    <row r="189" spans="1:14" x14ac:dyDescent="0.2">
      <c r="A189" s="37">
        <v>2620040801</v>
      </c>
      <c r="B189" s="37" t="s">
        <v>225</v>
      </c>
      <c r="C189" s="38">
        <v>38205</v>
      </c>
      <c r="D189" s="39">
        <v>17</v>
      </c>
      <c r="F189" s="39">
        <f t="shared" si="8"/>
        <v>5.1816000000000004</v>
      </c>
      <c r="G189" s="39">
        <f t="shared" si="9"/>
        <v>36.293908861144516</v>
      </c>
      <c r="N189" s="39">
        <v>22.22</v>
      </c>
    </row>
    <row r="190" spans="1:14" x14ac:dyDescent="0.2">
      <c r="A190" s="37">
        <v>2620040802</v>
      </c>
      <c r="B190" s="37" t="s">
        <v>225</v>
      </c>
      <c r="C190" s="38">
        <v>38214</v>
      </c>
      <c r="D190" s="39">
        <v>12</v>
      </c>
      <c r="F190" s="39">
        <f t="shared" si="8"/>
        <v>3.6576000000000004</v>
      </c>
      <c r="G190" s="39">
        <f t="shared" si="9"/>
        <v>41.313008325549511</v>
      </c>
      <c r="I190" s="45">
        <v>0.72</v>
      </c>
      <c r="K190" s="45">
        <f>(9.81*(LN(I190)))+30.6</f>
        <v>27.377375103004326</v>
      </c>
      <c r="N190" s="39">
        <v>22.22</v>
      </c>
    </row>
    <row r="191" spans="1:14" x14ac:dyDescent="0.2">
      <c r="A191" s="37">
        <v>2620040803</v>
      </c>
      <c r="B191" s="37" t="s">
        <v>225</v>
      </c>
      <c r="C191" s="38">
        <v>38222</v>
      </c>
      <c r="D191" s="39">
        <v>11</v>
      </c>
      <c r="F191" s="39">
        <f t="shared" si="8"/>
        <v>3.3528000000000002</v>
      </c>
      <c r="G191" s="39">
        <f t="shared" si="9"/>
        <v>42.566842267970074</v>
      </c>
      <c r="N191" s="39">
        <v>19.440000000000001</v>
      </c>
    </row>
    <row r="192" spans="1:14" x14ac:dyDescent="0.2">
      <c r="A192" s="37">
        <v>2620040804</v>
      </c>
      <c r="B192" s="37" t="s">
        <v>225</v>
      </c>
      <c r="C192" s="38">
        <v>38228</v>
      </c>
      <c r="D192" s="39">
        <v>7</v>
      </c>
      <c r="F192" s="39">
        <f t="shared" si="8"/>
        <v>2.1335999999999999</v>
      </c>
      <c r="G192" s="39">
        <f t="shared" si="9"/>
        <v>49.079947901107531</v>
      </c>
      <c r="I192" s="45">
        <v>1.3</v>
      </c>
      <c r="K192" s="45">
        <f>(9.81*(LN(I192)))+30.6</f>
        <v>33.173793434426088</v>
      </c>
      <c r="N192" s="39">
        <v>16.66</v>
      </c>
    </row>
    <row r="193" spans="1:16" x14ac:dyDescent="0.2">
      <c r="A193" s="37">
        <v>2620040901</v>
      </c>
      <c r="B193" s="37" t="s">
        <v>225</v>
      </c>
      <c r="C193" s="38">
        <v>38234</v>
      </c>
      <c r="D193" s="39">
        <v>15</v>
      </c>
      <c r="E193" s="39">
        <f>AVERAGE(D182:D192)</f>
        <v>16.681818181818183</v>
      </c>
      <c r="F193" s="39">
        <f t="shared" si="8"/>
        <v>4.5720000000000001</v>
      </c>
      <c r="G193" s="39">
        <f t="shared" si="9"/>
        <v>38.097509751111744</v>
      </c>
      <c r="H193" s="39">
        <f>AVERAGE(G182:G192)</f>
        <v>37.289960686314473</v>
      </c>
      <c r="J193" s="39">
        <f>AVERAGE(I182:I192)</f>
        <v>0.69</v>
      </c>
      <c r="L193" s="39">
        <f>AVERAGE(K182:K192)</f>
        <v>22.472521234526198</v>
      </c>
      <c r="M193" s="45">
        <f>AVERAGE(L193,H193)</f>
        <v>29.881240960420335</v>
      </c>
      <c r="N193" s="39">
        <v>21.11</v>
      </c>
    </row>
    <row r="194" spans="1:16" x14ac:dyDescent="0.2">
      <c r="A194" s="37">
        <v>2620050601</v>
      </c>
      <c r="B194" s="37" t="s">
        <v>225</v>
      </c>
      <c r="C194" s="38">
        <v>38504</v>
      </c>
      <c r="D194" s="39">
        <v>21</v>
      </c>
      <c r="E194" s="29"/>
      <c r="F194" s="39">
        <f t="shared" si="8"/>
        <v>6.4008000000000003</v>
      </c>
      <c r="G194" s="39">
        <f t="shared" si="9"/>
        <v>33.248944821400073</v>
      </c>
      <c r="H194" s="29"/>
      <c r="I194" s="30">
        <v>0.54</v>
      </c>
      <c r="K194" s="45">
        <f>(9.81*(LN(I194)))+30.6</f>
        <v>24.555213972252357</v>
      </c>
      <c r="N194" s="39">
        <v>18.8</v>
      </c>
    </row>
    <row r="195" spans="1:16" x14ac:dyDescent="0.2">
      <c r="A195" s="37">
        <v>2620050602</v>
      </c>
      <c r="B195" s="37" t="s">
        <v>225</v>
      </c>
      <c r="C195" s="38">
        <v>38511</v>
      </c>
      <c r="D195" s="39">
        <v>16</v>
      </c>
      <c r="E195" s="29"/>
      <c r="F195" s="39">
        <f t="shared" si="8"/>
        <v>4.8768000000000002</v>
      </c>
      <c r="G195" s="39">
        <f t="shared" si="9"/>
        <v>37.167509661519347</v>
      </c>
      <c r="H195" s="29"/>
      <c r="I195" s="30"/>
      <c r="N195" s="39">
        <v>22.2</v>
      </c>
    </row>
    <row r="196" spans="1:16" x14ac:dyDescent="0.2">
      <c r="A196" s="37">
        <v>2620050603</v>
      </c>
      <c r="B196" s="37" t="s">
        <v>225</v>
      </c>
      <c r="C196" s="38">
        <v>38520</v>
      </c>
      <c r="D196" s="39">
        <v>14</v>
      </c>
      <c r="E196" s="29"/>
      <c r="F196" s="39">
        <f t="shared" si="8"/>
        <v>4.2671999999999999</v>
      </c>
      <c r="G196" s="39">
        <f t="shared" si="9"/>
        <v>39.091697029238723</v>
      </c>
      <c r="H196" s="29"/>
      <c r="I196" s="30">
        <v>1.49</v>
      </c>
      <c r="K196" s="45">
        <f>(9.81*(LN(I196)))+30.6</f>
        <v>34.511993736781783</v>
      </c>
      <c r="N196" s="39">
        <v>14.4</v>
      </c>
    </row>
    <row r="197" spans="1:16" x14ac:dyDescent="0.2">
      <c r="A197" s="37">
        <v>2620050604</v>
      </c>
      <c r="B197" s="37" t="s">
        <v>225</v>
      </c>
      <c r="C197" s="38">
        <v>38524</v>
      </c>
      <c r="D197" s="39">
        <v>18</v>
      </c>
      <c r="E197" s="29"/>
      <c r="F197" s="39">
        <f t="shared" si="8"/>
        <v>5.4864000000000006</v>
      </c>
      <c r="G197" s="39">
        <f t="shared" si="9"/>
        <v>35.470256117710861</v>
      </c>
      <c r="H197" s="29"/>
      <c r="I197" s="30"/>
      <c r="N197" s="39">
        <v>23.8</v>
      </c>
    </row>
    <row r="198" spans="1:16" x14ac:dyDescent="0.2">
      <c r="A198" s="37">
        <v>2620050605</v>
      </c>
      <c r="B198" s="37" t="s">
        <v>225</v>
      </c>
      <c r="C198" s="38">
        <v>38532</v>
      </c>
      <c r="D198" s="39">
        <v>15</v>
      </c>
      <c r="E198" s="29"/>
      <c r="F198" s="39">
        <f t="shared" si="8"/>
        <v>4.5720000000000001</v>
      </c>
      <c r="G198" s="39">
        <f t="shared" si="9"/>
        <v>38.097509751111744</v>
      </c>
      <c r="H198" s="29"/>
      <c r="I198" s="30">
        <v>0.91</v>
      </c>
      <c r="K198" s="45">
        <f>(9.81*(LN(I198)))+30.6</f>
        <v>29.674812234387126</v>
      </c>
      <c r="N198" s="39">
        <v>26.6</v>
      </c>
    </row>
    <row r="199" spans="1:16" x14ac:dyDescent="0.2">
      <c r="A199" s="37">
        <v>2620050701</v>
      </c>
      <c r="B199" s="37" t="s">
        <v>225</v>
      </c>
      <c r="C199" s="38">
        <v>38538</v>
      </c>
      <c r="D199" s="39">
        <v>17</v>
      </c>
      <c r="E199" s="29"/>
      <c r="F199" s="39">
        <f t="shared" si="8"/>
        <v>5.1816000000000004</v>
      </c>
      <c r="G199" s="39">
        <f t="shared" si="9"/>
        <v>36.293908861144516</v>
      </c>
      <c r="H199" s="29"/>
      <c r="I199" s="30"/>
      <c r="N199" s="39">
        <v>22.7</v>
      </c>
    </row>
    <row r="200" spans="1:16" x14ac:dyDescent="0.2">
      <c r="A200" s="37">
        <v>2620050702</v>
      </c>
      <c r="B200" s="37" t="s">
        <v>225</v>
      </c>
      <c r="C200" s="38">
        <v>38548</v>
      </c>
      <c r="D200" s="39">
        <v>14</v>
      </c>
      <c r="E200" s="29"/>
      <c r="F200" s="39">
        <f t="shared" si="8"/>
        <v>4.2671999999999999</v>
      </c>
      <c r="G200" s="39">
        <f t="shared" si="9"/>
        <v>39.091697029238723</v>
      </c>
      <c r="H200" s="29"/>
      <c r="I200" s="30">
        <v>0.03</v>
      </c>
      <c r="K200" s="45">
        <f>(9.81*(LN(I200)))+30.6</f>
        <v>-3.7993329727090241</v>
      </c>
      <c r="N200" s="39">
        <v>27.7</v>
      </c>
    </row>
    <row r="201" spans="1:16" x14ac:dyDescent="0.2">
      <c r="A201" s="37">
        <v>2620050703</v>
      </c>
      <c r="B201" s="37" t="s">
        <v>225</v>
      </c>
      <c r="C201" s="38">
        <v>38555</v>
      </c>
      <c r="D201" s="39">
        <v>14</v>
      </c>
      <c r="E201" s="29"/>
      <c r="F201" s="39">
        <f t="shared" si="8"/>
        <v>4.2671999999999999</v>
      </c>
      <c r="G201" s="39">
        <f t="shared" si="9"/>
        <v>39.091697029238723</v>
      </c>
      <c r="H201" s="29"/>
      <c r="I201" s="30"/>
      <c r="N201" s="39">
        <v>27.2</v>
      </c>
    </row>
    <row r="202" spans="1:16" x14ac:dyDescent="0.2">
      <c r="A202" s="37">
        <v>2620050704</v>
      </c>
      <c r="B202" s="37" t="s">
        <v>225</v>
      </c>
      <c r="C202" s="38">
        <v>38562</v>
      </c>
      <c r="D202" s="39">
        <v>9</v>
      </c>
      <c r="E202" s="29"/>
      <c r="F202" s="39">
        <f t="shared" si="8"/>
        <v>2.7432000000000003</v>
      </c>
      <c r="G202" s="39">
        <f t="shared" si="9"/>
        <v>45.458506989579675</v>
      </c>
      <c r="H202" s="29"/>
      <c r="I202" s="30">
        <v>0.69</v>
      </c>
      <c r="K202" s="45">
        <f>(9.81*(LN(I202)))+30.6</f>
        <v>26.959865285555939</v>
      </c>
      <c r="N202" s="39">
        <v>25</v>
      </c>
    </row>
    <row r="203" spans="1:16" x14ac:dyDescent="0.2">
      <c r="A203" s="37">
        <v>2620050801</v>
      </c>
      <c r="B203" s="37" t="s">
        <v>225</v>
      </c>
      <c r="C203" s="38">
        <v>38567</v>
      </c>
      <c r="D203" s="39">
        <v>8</v>
      </c>
      <c r="E203" s="29"/>
      <c r="F203" s="39">
        <f t="shared" si="8"/>
        <v>2.4384000000000001</v>
      </c>
      <c r="G203" s="39">
        <f t="shared" si="9"/>
        <v>47.155760533388161</v>
      </c>
      <c r="H203" s="29"/>
      <c r="I203" s="30"/>
      <c r="N203" s="39">
        <v>25</v>
      </c>
    </row>
    <row r="204" spans="1:16" x14ac:dyDescent="0.2">
      <c r="A204" s="37">
        <v>2620050802</v>
      </c>
      <c r="B204" s="37" t="s">
        <v>225</v>
      </c>
      <c r="C204" s="38">
        <v>38580</v>
      </c>
      <c r="D204" s="39">
        <v>11</v>
      </c>
      <c r="F204" s="39">
        <f t="shared" si="8"/>
        <v>3.3528000000000002</v>
      </c>
      <c r="G204" s="39">
        <f t="shared" si="9"/>
        <v>42.566842267970074</v>
      </c>
      <c r="N204" s="39">
        <v>26.6</v>
      </c>
    </row>
    <row r="205" spans="1:16" x14ac:dyDescent="0.2">
      <c r="A205" s="37">
        <v>2620050803</v>
      </c>
      <c r="B205" s="37" t="s">
        <v>225</v>
      </c>
      <c r="C205" s="38">
        <v>38587</v>
      </c>
      <c r="D205" s="39">
        <v>14</v>
      </c>
      <c r="E205" s="29"/>
      <c r="F205" s="39">
        <f t="shared" si="8"/>
        <v>4.2671999999999999</v>
      </c>
      <c r="G205" s="39">
        <f t="shared" si="9"/>
        <v>39.091697029238723</v>
      </c>
      <c r="H205" s="29"/>
      <c r="I205" s="30">
        <v>0.48</v>
      </c>
      <c r="K205" s="45">
        <f>(9.81*(LN(I205)))+30.6</f>
        <v>23.399762392463234</v>
      </c>
      <c r="N205" s="39">
        <v>21.6</v>
      </c>
    </row>
    <row r="206" spans="1:16" x14ac:dyDescent="0.2">
      <c r="A206" s="37">
        <v>2620050804</v>
      </c>
      <c r="B206" s="37" t="s">
        <v>225</v>
      </c>
      <c r="C206" s="38">
        <v>38595</v>
      </c>
      <c r="D206" s="39">
        <v>14</v>
      </c>
      <c r="E206" s="39">
        <f>AVERAGE(D194:D206)</f>
        <v>14.23076923076923</v>
      </c>
      <c r="F206" s="39">
        <f t="shared" si="8"/>
        <v>4.2671999999999999</v>
      </c>
      <c r="G206" s="39">
        <f t="shared" si="9"/>
        <v>39.091697029238723</v>
      </c>
      <c r="H206" s="39">
        <f>AVERAGE(G194:G206)</f>
        <v>39.301363396155239</v>
      </c>
      <c r="J206" s="39">
        <f>AVERAGE(I194:I206)</f>
        <v>0.69000000000000006</v>
      </c>
      <c r="L206" s="39">
        <f>AVERAGE(K194:K206)</f>
        <v>22.55038577478857</v>
      </c>
      <c r="M206" s="45">
        <f>AVERAGE(L206,H206)</f>
        <v>30.925874585471902</v>
      </c>
      <c r="N206" s="39">
        <v>22.7</v>
      </c>
    </row>
    <row r="207" spans="1:16" x14ac:dyDescent="0.2">
      <c r="A207" s="37">
        <v>2620060601</v>
      </c>
      <c r="B207" s="37" t="s">
        <v>225</v>
      </c>
      <c r="C207" s="38">
        <v>38870</v>
      </c>
      <c r="D207" s="39">
        <v>17</v>
      </c>
      <c r="F207" s="39">
        <f t="shared" si="8"/>
        <v>5.1816000000000004</v>
      </c>
      <c r="G207" s="39">
        <f t="shared" si="9"/>
        <v>36.293908861144516</v>
      </c>
      <c r="I207" s="37">
        <v>0.47</v>
      </c>
      <c r="K207" s="45">
        <f>(9.81*(LN(I207)))+30.6</f>
        <v>23.1932284482325</v>
      </c>
      <c r="N207" s="39">
        <v>22.222222222222221</v>
      </c>
      <c r="P207" s="37" t="s">
        <v>550</v>
      </c>
    </row>
    <row r="208" spans="1:16" x14ac:dyDescent="0.2">
      <c r="A208" s="37">
        <v>2620060602</v>
      </c>
      <c r="B208" s="37" t="s">
        <v>225</v>
      </c>
      <c r="C208" s="38">
        <v>38876</v>
      </c>
      <c r="D208" s="39">
        <v>18</v>
      </c>
      <c r="F208" s="39">
        <f t="shared" si="8"/>
        <v>5.4864000000000006</v>
      </c>
      <c r="G208" s="39">
        <f t="shared" si="9"/>
        <v>35.470256117710861</v>
      </c>
      <c r="N208" s="39">
        <v>24.444444444444446</v>
      </c>
      <c r="P208" s="37" t="s">
        <v>550</v>
      </c>
    </row>
    <row r="209" spans="1:18" x14ac:dyDescent="0.2">
      <c r="A209" s="37">
        <v>2620060603</v>
      </c>
      <c r="B209" s="37" t="s">
        <v>225</v>
      </c>
      <c r="C209" s="38">
        <v>38882</v>
      </c>
      <c r="D209" s="39">
        <v>17</v>
      </c>
      <c r="F209" s="39">
        <f t="shared" si="8"/>
        <v>5.1816000000000004</v>
      </c>
      <c r="G209" s="39">
        <f t="shared" si="9"/>
        <v>36.293908861144516</v>
      </c>
      <c r="I209" s="37">
        <v>0.47</v>
      </c>
      <c r="K209" s="45">
        <f>(9.81*(LN(I209)))+30.6</f>
        <v>23.1932284482325</v>
      </c>
      <c r="N209" s="39">
        <v>24.444444444444446</v>
      </c>
      <c r="P209" s="37" t="s">
        <v>403</v>
      </c>
    </row>
    <row r="210" spans="1:18" x14ac:dyDescent="0.2">
      <c r="A210" s="37">
        <v>2620060604</v>
      </c>
      <c r="B210" s="37" t="s">
        <v>225</v>
      </c>
      <c r="C210" s="38">
        <v>38891</v>
      </c>
      <c r="D210" s="39">
        <v>27</v>
      </c>
      <c r="F210" s="39">
        <f t="shared" si="8"/>
        <v>8.2295999999999996</v>
      </c>
      <c r="G210" s="39">
        <f t="shared" si="9"/>
        <v>29.627503909872214</v>
      </c>
      <c r="P210" s="37" t="s">
        <v>403</v>
      </c>
    </row>
    <row r="211" spans="1:18" x14ac:dyDescent="0.2">
      <c r="A211" s="37">
        <v>2620060701</v>
      </c>
      <c r="B211" s="37" t="s">
        <v>225</v>
      </c>
      <c r="C211" s="38">
        <v>38901</v>
      </c>
      <c r="D211" s="39">
        <v>20</v>
      </c>
      <c r="F211" s="39">
        <f t="shared" si="8"/>
        <v>6.0960000000000001</v>
      </c>
      <c r="G211" s="39">
        <f t="shared" si="9"/>
        <v>33.952011087081587</v>
      </c>
      <c r="I211" s="37">
        <v>0.56999999999999995</v>
      </c>
      <c r="K211" s="45">
        <f>(9.81*(LN(I211)))+30.6</f>
        <v>25.085613412913759</v>
      </c>
      <c r="P211" s="37" t="s">
        <v>403</v>
      </c>
    </row>
    <row r="212" spans="1:18" x14ac:dyDescent="0.2">
      <c r="A212" s="37">
        <v>2620060702</v>
      </c>
      <c r="B212" s="37" t="s">
        <v>225</v>
      </c>
      <c r="C212" s="38">
        <v>38909</v>
      </c>
      <c r="D212" s="39">
        <v>20</v>
      </c>
      <c r="F212" s="39">
        <f t="shared" si="8"/>
        <v>6.0960000000000001</v>
      </c>
      <c r="G212" s="39">
        <f t="shared" si="9"/>
        <v>33.952011087081587</v>
      </c>
      <c r="N212" s="39">
        <v>25.555555555555557</v>
      </c>
      <c r="P212" s="37" t="s">
        <v>425</v>
      </c>
    </row>
    <row r="213" spans="1:18" x14ac:dyDescent="0.2">
      <c r="A213" s="37">
        <v>2620060703</v>
      </c>
      <c r="B213" s="37" t="s">
        <v>225</v>
      </c>
      <c r="C213" s="38">
        <v>38919</v>
      </c>
      <c r="D213" s="39">
        <v>15</v>
      </c>
      <c r="F213" s="39">
        <f t="shared" si="8"/>
        <v>4.5720000000000001</v>
      </c>
      <c r="G213" s="39">
        <f t="shared" si="9"/>
        <v>38.097509751111744</v>
      </c>
      <c r="I213" s="37">
        <v>0.76</v>
      </c>
      <c r="K213" s="45">
        <f>(9.81*(LN(I213)))+30.6</f>
        <v>27.907774543665731</v>
      </c>
      <c r="N213" s="39">
        <v>27.777777777777779</v>
      </c>
      <c r="P213" s="37" t="s">
        <v>551</v>
      </c>
    </row>
    <row r="214" spans="1:18" x14ac:dyDescent="0.2">
      <c r="A214" s="37">
        <v>2620060704</v>
      </c>
      <c r="B214" s="37" t="s">
        <v>225</v>
      </c>
      <c r="C214" s="38">
        <v>38925</v>
      </c>
      <c r="D214" s="39">
        <v>16</v>
      </c>
      <c r="F214" s="39">
        <f t="shared" si="8"/>
        <v>4.8768000000000002</v>
      </c>
      <c r="G214" s="39">
        <f t="shared" si="9"/>
        <v>37.167509661519347</v>
      </c>
      <c r="N214" s="39">
        <v>26.666666666666668</v>
      </c>
      <c r="P214" s="37" t="s">
        <v>403</v>
      </c>
    </row>
    <row r="215" spans="1:18" x14ac:dyDescent="0.2">
      <c r="A215" s="37">
        <v>2620060801</v>
      </c>
      <c r="B215" s="37" t="s">
        <v>225</v>
      </c>
      <c r="C215" s="38">
        <v>38930</v>
      </c>
      <c r="D215" s="39">
        <v>14</v>
      </c>
      <c r="F215" s="39">
        <f t="shared" si="8"/>
        <v>4.2671999999999999</v>
      </c>
      <c r="G215" s="39">
        <f t="shared" si="9"/>
        <v>39.091697029238723</v>
      </c>
      <c r="I215" s="37">
        <v>0.45</v>
      </c>
      <c r="K215" s="45">
        <f>(9.81*(LN(I215)))+30.6</f>
        <v>22.766639500103661</v>
      </c>
      <c r="N215" s="39">
        <v>28.888888888888889</v>
      </c>
      <c r="P215" s="37" t="s">
        <v>550</v>
      </c>
    </row>
    <row r="216" spans="1:18" x14ac:dyDescent="0.2">
      <c r="A216" s="37">
        <v>2620060802</v>
      </c>
      <c r="B216" s="37" t="s">
        <v>225</v>
      </c>
      <c r="C216" s="38">
        <v>38940</v>
      </c>
      <c r="D216" s="39">
        <v>13</v>
      </c>
      <c r="F216" s="39">
        <f t="shared" si="8"/>
        <v>3.9624000000000001</v>
      </c>
      <c r="G216" s="39">
        <f t="shared" si="9"/>
        <v>40.159592907973853</v>
      </c>
      <c r="N216" s="39">
        <v>27.777777777777779</v>
      </c>
      <c r="P216" s="37" t="s">
        <v>550</v>
      </c>
    </row>
    <row r="217" spans="1:18" x14ac:dyDescent="0.2">
      <c r="A217" s="37">
        <v>2620060803</v>
      </c>
      <c r="B217" s="37" t="s">
        <v>225</v>
      </c>
      <c r="C217" s="38">
        <v>38945</v>
      </c>
      <c r="D217" s="39">
        <v>15</v>
      </c>
      <c r="F217" s="39">
        <f t="shared" si="8"/>
        <v>4.5720000000000001</v>
      </c>
      <c r="G217" s="39">
        <f t="shared" si="9"/>
        <v>38.097509751111744</v>
      </c>
      <c r="I217" s="37">
        <v>0.73</v>
      </c>
      <c r="K217" s="45">
        <f>(9.81*(LN(I217)))+30.6</f>
        <v>27.512687593122543</v>
      </c>
      <c r="N217" s="39">
        <v>24.444444444444446</v>
      </c>
      <c r="P217" s="37" t="s">
        <v>403</v>
      </c>
    </row>
    <row r="218" spans="1:18" x14ac:dyDescent="0.2">
      <c r="A218" s="37">
        <v>2620060804</v>
      </c>
      <c r="B218" s="37" t="s">
        <v>225</v>
      </c>
      <c r="C218" s="38">
        <v>38956</v>
      </c>
      <c r="D218" s="39">
        <v>13</v>
      </c>
      <c r="F218" s="39">
        <f t="shared" si="8"/>
        <v>3.9624000000000001</v>
      </c>
      <c r="G218" s="39">
        <f t="shared" si="9"/>
        <v>40.159592907973853</v>
      </c>
      <c r="N218" s="39">
        <v>22.777777777777779</v>
      </c>
      <c r="P218" s="37" t="s">
        <v>403</v>
      </c>
    </row>
    <row r="219" spans="1:18" x14ac:dyDescent="0.2">
      <c r="A219" s="37">
        <v>2620060901</v>
      </c>
      <c r="B219" s="37" t="s">
        <v>225</v>
      </c>
      <c r="C219" s="38">
        <v>38962</v>
      </c>
      <c r="D219" s="39">
        <v>12</v>
      </c>
      <c r="E219" s="39">
        <f>AVERAGE(D207:D218)</f>
        <v>17.083333333333332</v>
      </c>
      <c r="F219" s="39">
        <f t="shared" si="8"/>
        <v>3.6576000000000004</v>
      </c>
      <c r="G219" s="39">
        <f t="shared" si="9"/>
        <v>41.313008325549511</v>
      </c>
      <c r="H219" s="39">
        <f>AVERAGE(G207:G218)</f>
        <v>36.530250994413713</v>
      </c>
      <c r="I219" s="37">
        <v>0.76</v>
      </c>
      <c r="J219" s="39">
        <f>AVERAGE(I207:I218)</f>
        <v>0.57499999999999996</v>
      </c>
      <c r="K219" s="45">
        <f>(9.81*(LN(I219)))+30.6</f>
        <v>27.907774543665731</v>
      </c>
      <c r="L219" s="39">
        <f>AVERAGE(K207:K218)</f>
        <v>24.943195324378451</v>
      </c>
      <c r="M219" s="45">
        <f>AVERAGE(L219,H219)</f>
        <v>30.736723159396082</v>
      </c>
      <c r="N219" s="39">
        <v>21.111111111111111</v>
      </c>
      <c r="P219" s="37" t="s">
        <v>551</v>
      </c>
    </row>
    <row r="220" spans="1:18" x14ac:dyDescent="0.2">
      <c r="A220" s="37">
        <v>2620060601</v>
      </c>
      <c r="B220" s="37" t="s">
        <v>225</v>
      </c>
      <c r="C220" s="38">
        <v>39235</v>
      </c>
      <c r="D220" s="39">
        <v>21</v>
      </c>
      <c r="F220" s="39">
        <f t="shared" si="8"/>
        <v>6.4008000000000003</v>
      </c>
      <c r="G220" s="39">
        <f t="shared" si="9"/>
        <v>33.248944821400073</v>
      </c>
      <c r="I220" s="45">
        <v>0.9</v>
      </c>
      <c r="K220" s="45">
        <f>(9.81*(LN(I220)))+30.6</f>
        <v>29.566413341396725</v>
      </c>
      <c r="N220" s="39">
        <v>22.777777777777779</v>
      </c>
      <c r="P220" s="37" t="s">
        <v>789</v>
      </c>
      <c r="Q220" s="39">
        <v>79</v>
      </c>
      <c r="R220" s="37">
        <f>(Q220-32)*5/9</f>
        <v>26.111111111111111</v>
      </c>
    </row>
    <row r="221" spans="1:18" x14ac:dyDescent="0.2">
      <c r="A221" s="37">
        <v>2620060602</v>
      </c>
      <c r="B221" s="37" t="s">
        <v>225</v>
      </c>
      <c r="C221" s="38">
        <v>39242</v>
      </c>
      <c r="D221" s="39">
        <v>18</v>
      </c>
      <c r="F221" s="39">
        <f t="shared" si="8"/>
        <v>5.4864000000000006</v>
      </c>
      <c r="G221" s="39">
        <f t="shared" si="9"/>
        <v>35.470256117710861</v>
      </c>
      <c r="N221" s="39">
        <v>23.333333333333332</v>
      </c>
      <c r="P221" s="37" t="s">
        <v>789</v>
      </c>
      <c r="Q221" s="39">
        <v>79</v>
      </c>
      <c r="R221" s="37">
        <f>(Q221-32)*5/9</f>
        <v>26.111111111111111</v>
      </c>
    </row>
    <row r="222" spans="1:18" x14ac:dyDescent="0.2">
      <c r="A222" s="37">
        <v>2620060603</v>
      </c>
      <c r="B222" s="37" t="s">
        <v>225</v>
      </c>
      <c r="C222" s="38">
        <v>39248</v>
      </c>
      <c r="D222" s="39">
        <v>17</v>
      </c>
      <c r="F222" s="39">
        <f t="shared" si="8"/>
        <v>5.1816000000000004</v>
      </c>
      <c r="G222" s="39">
        <f t="shared" si="9"/>
        <v>36.293908861144516</v>
      </c>
      <c r="I222" s="45">
        <v>1.68</v>
      </c>
      <c r="K222" s="45">
        <f>(9.81*(LN(I222)))+30.6</f>
        <v>35.689367113402795</v>
      </c>
      <c r="N222" s="39">
        <v>23.888888888888889</v>
      </c>
      <c r="P222" s="37" t="s">
        <v>790</v>
      </c>
      <c r="Q222" s="39">
        <v>72</v>
      </c>
      <c r="R222" s="39">
        <v>72</v>
      </c>
    </row>
    <row r="223" spans="1:18" x14ac:dyDescent="0.2">
      <c r="A223" s="37">
        <v>2620060604</v>
      </c>
      <c r="B223" s="37" t="s">
        <v>225</v>
      </c>
      <c r="C223" s="38">
        <v>39255</v>
      </c>
      <c r="D223" s="39">
        <v>21</v>
      </c>
      <c r="F223" s="39">
        <f t="shared" si="8"/>
        <v>6.4008000000000003</v>
      </c>
      <c r="G223" s="39">
        <f t="shared" si="9"/>
        <v>33.248944821400073</v>
      </c>
      <c r="N223" s="39">
        <v>24.444444444444443</v>
      </c>
      <c r="P223" s="37" t="s">
        <v>789</v>
      </c>
      <c r="Q223" s="39">
        <v>77</v>
      </c>
      <c r="R223" s="39">
        <v>77</v>
      </c>
    </row>
    <row r="224" spans="1:18" x14ac:dyDescent="0.2">
      <c r="A224" s="37">
        <v>2620060701</v>
      </c>
      <c r="B224" s="37" t="s">
        <v>225</v>
      </c>
      <c r="C224" s="38">
        <v>39270</v>
      </c>
      <c r="D224" s="39">
        <v>21</v>
      </c>
      <c r="F224" s="39">
        <f t="shared" si="8"/>
        <v>6.4008000000000003</v>
      </c>
      <c r="G224" s="39">
        <f t="shared" si="9"/>
        <v>33.248944821400073</v>
      </c>
      <c r="I224" s="45">
        <v>1.62</v>
      </c>
      <c r="K224" s="45">
        <f>(9.81*(LN(I224)))+30.6</f>
        <v>35.332600524086516</v>
      </c>
      <c r="N224" s="39">
        <v>25.555555555555557</v>
      </c>
      <c r="P224" s="37" t="s">
        <v>403</v>
      </c>
      <c r="Q224" s="39">
        <v>78</v>
      </c>
      <c r="R224" s="39">
        <v>78</v>
      </c>
    </row>
    <row r="225" spans="1:20" x14ac:dyDescent="0.2">
      <c r="A225" s="37">
        <v>2620060702</v>
      </c>
      <c r="B225" s="37" t="s">
        <v>225</v>
      </c>
      <c r="C225" s="38">
        <v>39280</v>
      </c>
      <c r="D225" s="39">
        <v>19</v>
      </c>
      <c r="F225" s="39">
        <f t="shared" si="8"/>
        <v>5.7911999999999999</v>
      </c>
      <c r="G225" s="39">
        <f t="shared" si="9"/>
        <v>34.691147459206192</v>
      </c>
      <c r="N225" s="39">
        <v>26.111111111111111</v>
      </c>
      <c r="P225" s="37" t="s">
        <v>403</v>
      </c>
      <c r="Q225" s="39">
        <v>70</v>
      </c>
      <c r="R225" s="39">
        <v>70</v>
      </c>
    </row>
    <row r="226" spans="1:20" x14ac:dyDescent="0.2">
      <c r="A226" s="37">
        <v>2620060703</v>
      </c>
      <c r="B226" s="37" t="s">
        <v>225</v>
      </c>
      <c r="C226" s="38">
        <v>39287</v>
      </c>
      <c r="D226" s="39">
        <v>17</v>
      </c>
      <c r="F226" s="39">
        <f t="shared" si="8"/>
        <v>5.1816000000000004</v>
      </c>
      <c r="G226" s="39">
        <f t="shared" si="9"/>
        <v>36.293908861144516</v>
      </c>
      <c r="I226" s="45">
        <v>1.27</v>
      </c>
      <c r="K226" s="45">
        <f>(9.81*(LN(I226)))+30.6</f>
        <v>32.944755793615606</v>
      </c>
      <c r="N226" s="39">
        <v>26.666666666666668</v>
      </c>
      <c r="P226" s="37" t="s">
        <v>791</v>
      </c>
      <c r="Q226" s="39">
        <v>78</v>
      </c>
      <c r="R226" s="39">
        <v>78</v>
      </c>
    </row>
    <row r="227" spans="1:20" x14ac:dyDescent="0.2">
      <c r="A227" s="37">
        <v>2620060801</v>
      </c>
      <c r="B227" s="37" t="s">
        <v>225</v>
      </c>
      <c r="C227" s="38">
        <v>39296</v>
      </c>
      <c r="D227" s="39">
        <v>20</v>
      </c>
      <c r="F227" s="39">
        <f t="shared" si="8"/>
        <v>6.0960000000000001</v>
      </c>
      <c r="G227" s="39">
        <f t="shared" si="9"/>
        <v>33.952011087081587</v>
      </c>
      <c r="N227" s="39">
        <v>26.666666666666668</v>
      </c>
      <c r="P227" s="37" t="s">
        <v>550</v>
      </c>
      <c r="Q227" s="39">
        <v>78</v>
      </c>
      <c r="R227" s="39">
        <v>78</v>
      </c>
    </row>
    <row r="228" spans="1:20" x14ac:dyDescent="0.2">
      <c r="A228" s="37">
        <v>2620060802</v>
      </c>
      <c r="B228" s="37" t="s">
        <v>225</v>
      </c>
      <c r="C228" s="38">
        <v>39302</v>
      </c>
      <c r="D228" s="39">
        <v>21</v>
      </c>
      <c r="F228" s="39">
        <f t="shared" si="8"/>
        <v>6.4008000000000003</v>
      </c>
      <c r="G228" s="39">
        <f t="shared" si="9"/>
        <v>33.248944821400073</v>
      </c>
      <c r="I228" s="45">
        <v>1.32</v>
      </c>
      <c r="K228" s="45">
        <f>(9.81*(LN(I228)))+30.6</f>
        <v>33.323567336029122</v>
      </c>
      <c r="N228" s="39">
        <v>26.111111111111111</v>
      </c>
      <c r="P228" s="37" t="s">
        <v>550</v>
      </c>
      <c r="Q228" s="39">
        <v>79</v>
      </c>
      <c r="R228" s="39">
        <v>79</v>
      </c>
    </row>
    <row r="229" spans="1:20" x14ac:dyDescent="0.2">
      <c r="A229" s="37">
        <v>2620060803</v>
      </c>
      <c r="B229" s="37" t="s">
        <v>225</v>
      </c>
      <c r="C229" s="38">
        <v>39312</v>
      </c>
      <c r="D229" s="39">
        <v>17</v>
      </c>
      <c r="F229" s="39">
        <f t="shared" si="8"/>
        <v>5.1816000000000004</v>
      </c>
      <c r="G229" s="39">
        <f t="shared" si="9"/>
        <v>36.293908861144516</v>
      </c>
      <c r="N229" s="39">
        <v>25.555555555555557</v>
      </c>
      <c r="P229" s="37" t="s">
        <v>425</v>
      </c>
      <c r="Q229" s="39">
        <v>79</v>
      </c>
      <c r="R229" s="39">
        <v>79</v>
      </c>
    </row>
    <row r="230" spans="1:20" x14ac:dyDescent="0.2">
      <c r="A230" s="37">
        <v>2620060804</v>
      </c>
      <c r="B230" s="37" t="s">
        <v>225</v>
      </c>
      <c r="C230" s="38">
        <v>39320</v>
      </c>
      <c r="D230" s="39">
        <v>17</v>
      </c>
      <c r="F230" s="39">
        <f t="shared" si="8"/>
        <v>5.1816000000000004</v>
      </c>
      <c r="G230" s="39">
        <f t="shared" si="9"/>
        <v>36.293908861144516</v>
      </c>
      <c r="I230" s="45">
        <v>0.62</v>
      </c>
      <c r="K230" s="45">
        <f>(9.81*(LN(I230)))+30.6</f>
        <v>25.910468792749171</v>
      </c>
      <c r="N230" s="39">
        <v>22.222222222222221</v>
      </c>
      <c r="P230" s="37" t="s">
        <v>403</v>
      </c>
      <c r="Q230" s="39">
        <v>78</v>
      </c>
      <c r="R230" s="39">
        <v>78</v>
      </c>
    </row>
    <row r="231" spans="1:20" x14ac:dyDescent="0.2">
      <c r="A231" s="37">
        <v>2620080901</v>
      </c>
      <c r="B231" s="37" t="s">
        <v>225</v>
      </c>
      <c r="C231" s="38">
        <v>39326</v>
      </c>
      <c r="D231" s="39">
        <v>14</v>
      </c>
      <c r="E231" s="39">
        <f>AVERAGE(D220:D230)</f>
        <v>19</v>
      </c>
      <c r="F231" s="39">
        <f t="shared" si="8"/>
        <v>4.2671999999999999</v>
      </c>
      <c r="G231" s="39">
        <f t="shared" si="9"/>
        <v>39.091697029238723</v>
      </c>
      <c r="H231" s="39">
        <f>AVERAGE(G220:G230)</f>
        <v>34.753166308561553</v>
      </c>
      <c r="J231" s="39">
        <f>AVERAGE(I220:I230)</f>
        <v>1.2350000000000001</v>
      </c>
      <c r="L231" s="39">
        <f>AVERAGE(K220:K230)</f>
        <v>32.127862150213325</v>
      </c>
      <c r="M231" s="45">
        <f>AVERAGE(L231,H231)</f>
        <v>33.440514229387439</v>
      </c>
      <c r="N231" s="39">
        <v>23.333333333333332</v>
      </c>
      <c r="P231" s="37" t="s">
        <v>425</v>
      </c>
      <c r="Q231" s="37">
        <v>74</v>
      </c>
      <c r="R231" s="37">
        <f t="shared" ref="R231:R260" si="11">(Q231-32)*5/9</f>
        <v>23.333333333333332</v>
      </c>
    </row>
    <row r="232" spans="1:20" x14ac:dyDescent="0.2">
      <c r="A232" s="37">
        <v>2620080601</v>
      </c>
      <c r="B232" s="37" t="s">
        <v>225</v>
      </c>
      <c r="C232" s="38">
        <v>39602</v>
      </c>
      <c r="D232" s="39">
        <v>15</v>
      </c>
      <c r="F232" s="39">
        <f t="shared" si="8"/>
        <v>4.5720000000000001</v>
      </c>
      <c r="G232" s="39">
        <f t="shared" si="9"/>
        <v>38.097509751111744</v>
      </c>
      <c r="I232" s="37">
        <v>1.68</v>
      </c>
      <c r="K232" s="45">
        <f>(9.81*(LN(I232)))+30.6</f>
        <v>35.689367113402795</v>
      </c>
      <c r="N232" s="39">
        <v>18.333333333333332</v>
      </c>
      <c r="O232" s="39">
        <v>13.333333333333334</v>
      </c>
      <c r="P232" s="37" t="s">
        <v>551</v>
      </c>
      <c r="Q232" s="39">
        <v>65</v>
      </c>
      <c r="R232" s="37">
        <f t="shared" si="11"/>
        <v>18.333333333333332</v>
      </c>
      <c r="S232" s="37">
        <v>56</v>
      </c>
      <c r="T232" s="37">
        <f t="shared" ref="T232:T242" si="12">(S232-32)*5/9</f>
        <v>13.333333333333334</v>
      </c>
    </row>
    <row r="233" spans="1:20" x14ac:dyDescent="0.2">
      <c r="A233" s="37">
        <v>2620080602</v>
      </c>
      <c r="B233" s="37" t="s">
        <v>225</v>
      </c>
      <c r="C233" s="38">
        <v>39611</v>
      </c>
      <c r="D233" s="39">
        <v>15</v>
      </c>
      <c r="F233" s="39">
        <f t="shared" ref="F233:F259" si="13">D233*0.3048</f>
        <v>4.5720000000000001</v>
      </c>
      <c r="G233" s="39">
        <f t="shared" ref="G233:G260" si="14" xml:space="preserve"> 60-(14.41*(LN(F233)))</f>
        <v>38.097509751111744</v>
      </c>
      <c r="N233" s="39">
        <v>20</v>
      </c>
      <c r="O233" s="39">
        <v>17.777777777777779</v>
      </c>
      <c r="P233" s="37" t="s">
        <v>551</v>
      </c>
      <c r="Q233" s="39">
        <v>68</v>
      </c>
      <c r="R233" s="37">
        <f t="shared" si="11"/>
        <v>20</v>
      </c>
      <c r="S233" s="37">
        <v>64</v>
      </c>
      <c r="T233" s="37">
        <f t="shared" si="12"/>
        <v>17.777777777777779</v>
      </c>
    </row>
    <row r="234" spans="1:20" x14ac:dyDescent="0.2">
      <c r="A234" s="37">
        <v>2620080603</v>
      </c>
      <c r="B234" s="37" t="s">
        <v>225</v>
      </c>
      <c r="C234" s="38">
        <v>39619</v>
      </c>
      <c r="D234" s="39">
        <v>19</v>
      </c>
      <c r="F234" s="39">
        <f t="shared" si="13"/>
        <v>5.7911999999999999</v>
      </c>
      <c r="G234" s="39">
        <f t="shared" si="14"/>
        <v>34.691147459206192</v>
      </c>
      <c r="I234" s="37">
        <v>0.97</v>
      </c>
      <c r="K234" s="45">
        <f>(9.81*(LN(I234)))+30.6</f>
        <v>30.30119517457501</v>
      </c>
      <c r="N234" s="39">
        <v>22.222222222222221</v>
      </c>
      <c r="O234" s="39">
        <v>24.444444444444443</v>
      </c>
      <c r="P234" s="37" t="s">
        <v>403</v>
      </c>
      <c r="Q234" s="39">
        <v>72</v>
      </c>
      <c r="R234" s="37">
        <f t="shared" si="11"/>
        <v>22.222222222222221</v>
      </c>
      <c r="S234" s="37">
        <v>76</v>
      </c>
      <c r="T234" s="37">
        <f t="shared" si="12"/>
        <v>24.444444444444443</v>
      </c>
    </row>
    <row r="235" spans="1:20" x14ac:dyDescent="0.2">
      <c r="A235" s="37">
        <v>2620080701</v>
      </c>
      <c r="B235" s="37" t="s">
        <v>225</v>
      </c>
      <c r="C235" s="38">
        <v>39639</v>
      </c>
      <c r="D235" s="39">
        <v>20</v>
      </c>
      <c r="F235" s="39">
        <f t="shared" si="13"/>
        <v>6.0960000000000001</v>
      </c>
      <c r="G235" s="39">
        <f t="shared" si="14"/>
        <v>33.952011087081587</v>
      </c>
      <c r="N235" s="39">
        <v>25</v>
      </c>
      <c r="O235" s="39">
        <v>15.555555555555555</v>
      </c>
      <c r="P235" s="37" t="s">
        <v>425</v>
      </c>
      <c r="Q235" s="39">
        <v>77</v>
      </c>
      <c r="R235" s="37">
        <f t="shared" si="11"/>
        <v>25</v>
      </c>
      <c r="S235" s="37">
        <v>60</v>
      </c>
      <c r="T235" s="37">
        <f t="shared" si="12"/>
        <v>15.555555555555555</v>
      </c>
    </row>
    <row r="236" spans="1:20" x14ac:dyDescent="0.2">
      <c r="A236" s="37">
        <v>2620080702</v>
      </c>
      <c r="B236" s="37" t="s">
        <v>225</v>
      </c>
      <c r="C236" s="38">
        <v>39648</v>
      </c>
      <c r="D236" s="39">
        <v>14</v>
      </c>
      <c r="F236" s="39">
        <f t="shared" si="13"/>
        <v>4.2671999999999999</v>
      </c>
      <c r="G236" s="39">
        <f t="shared" si="14"/>
        <v>39.091697029238723</v>
      </c>
      <c r="I236" s="37">
        <v>0.59</v>
      </c>
      <c r="K236" s="45">
        <f>(9.81*(LN(I236)))+30.6</f>
        <v>25.423922800171933</v>
      </c>
      <c r="N236" s="39">
        <v>25.555555555555557</v>
      </c>
      <c r="O236" s="39">
        <v>17.777777777777779</v>
      </c>
      <c r="P236" s="37" t="s">
        <v>428</v>
      </c>
      <c r="Q236" s="39">
        <v>78</v>
      </c>
      <c r="R236" s="37">
        <f t="shared" si="11"/>
        <v>25.555555555555557</v>
      </c>
      <c r="S236" s="37">
        <v>64</v>
      </c>
      <c r="T236" s="37">
        <f t="shared" si="12"/>
        <v>17.777777777777779</v>
      </c>
    </row>
    <row r="237" spans="1:20" x14ac:dyDescent="0.2">
      <c r="A237" s="37">
        <v>2620080703</v>
      </c>
      <c r="B237" s="37" t="s">
        <v>225</v>
      </c>
      <c r="C237" s="38">
        <v>39654</v>
      </c>
      <c r="D237" s="39">
        <v>14</v>
      </c>
      <c r="F237" s="39">
        <f t="shared" si="13"/>
        <v>4.2671999999999999</v>
      </c>
      <c r="G237" s="39">
        <f t="shared" si="14"/>
        <v>39.091697029238723</v>
      </c>
      <c r="N237" s="39">
        <v>21.111111111111111</v>
      </c>
      <c r="O237" s="39">
        <v>18.333333333333332</v>
      </c>
      <c r="P237" s="37" t="s">
        <v>550</v>
      </c>
      <c r="Q237" s="39">
        <v>70</v>
      </c>
      <c r="R237" s="37">
        <f t="shared" si="11"/>
        <v>21.111111111111111</v>
      </c>
      <c r="S237" s="37">
        <v>65</v>
      </c>
      <c r="T237" s="37">
        <f t="shared" si="12"/>
        <v>18.333333333333332</v>
      </c>
    </row>
    <row r="238" spans="1:20" x14ac:dyDescent="0.2">
      <c r="A238" s="37">
        <v>2620080704</v>
      </c>
      <c r="B238" s="37" t="s">
        <v>225</v>
      </c>
      <c r="C238" s="38">
        <v>39660</v>
      </c>
      <c r="D238" s="39">
        <v>15</v>
      </c>
      <c r="F238" s="39">
        <f t="shared" si="13"/>
        <v>4.5720000000000001</v>
      </c>
      <c r="G238" s="39">
        <f t="shared" si="14"/>
        <v>38.097509751111744</v>
      </c>
      <c r="I238" s="37">
        <v>2</v>
      </c>
      <c r="K238" s="45">
        <f>(9.81*(LN(I238)))+30.6</f>
        <v>37.399773841293069</v>
      </c>
      <c r="N238" s="39">
        <v>25.555555555555557</v>
      </c>
      <c r="O238" s="39">
        <v>18.333333333333332</v>
      </c>
      <c r="P238" s="37" t="s">
        <v>987</v>
      </c>
      <c r="Q238" s="39">
        <v>78</v>
      </c>
      <c r="R238" s="37">
        <f t="shared" si="11"/>
        <v>25.555555555555557</v>
      </c>
      <c r="S238" s="37">
        <v>65</v>
      </c>
      <c r="T238" s="37">
        <f t="shared" si="12"/>
        <v>18.333333333333332</v>
      </c>
    </row>
    <row r="239" spans="1:20" x14ac:dyDescent="0.2">
      <c r="A239" s="37">
        <v>2620080801</v>
      </c>
      <c r="B239" s="37" t="s">
        <v>225</v>
      </c>
      <c r="C239" s="38">
        <v>39667</v>
      </c>
      <c r="D239" s="39">
        <v>13</v>
      </c>
      <c r="F239" s="39">
        <f t="shared" si="13"/>
        <v>3.9624000000000001</v>
      </c>
      <c r="G239" s="39">
        <f t="shared" si="14"/>
        <v>40.159592907973853</v>
      </c>
      <c r="N239" s="39">
        <v>25.555555555555557</v>
      </c>
      <c r="O239" s="39">
        <v>15.555555555555555</v>
      </c>
      <c r="P239" s="37" t="s">
        <v>987</v>
      </c>
      <c r="Q239" s="39">
        <v>78</v>
      </c>
      <c r="R239" s="37">
        <f t="shared" si="11"/>
        <v>25.555555555555557</v>
      </c>
      <c r="S239" s="37">
        <v>60</v>
      </c>
      <c r="T239" s="37">
        <f t="shared" si="12"/>
        <v>15.555555555555555</v>
      </c>
    </row>
    <row r="240" spans="1:20" x14ac:dyDescent="0.2">
      <c r="A240" s="37">
        <v>2620080802</v>
      </c>
      <c r="B240" s="37" t="s">
        <v>225</v>
      </c>
      <c r="C240" s="38">
        <v>39676</v>
      </c>
      <c r="D240" s="39">
        <v>18</v>
      </c>
      <c r="F240" s="39">
        <f t="shared" si="13"/>
        <v>5.4864000000000006</v>
      </c>
      <c r="G240" s="39">
        <f t="shared" si="14"/>
        <v>35.470256117710861</v>
      </c>
      <c r="I240" s="37">
        <v>0.09</v>
      </c>
      <c r="K240" s="45">
        <f>(9.81*(LN(I240)))+30.6</f>
        <v>6.9780535791251346</v>
      </c>
      <c r="N240" s="39">
        <v>26.111111111111111</v>
      </c>
      <c r="O240" s="39">
        <v>19.444444444444443</v>
      </c>
      <c r="P240" s="37" t="s">
        <v>550</v>
      </c>
      <c r="Q240" s="39">
        <v>79</v>
      </c>
      <c r="R240" s="37">
        <f t="shared" si="11"/>
        <v>26.111111111111111</v>
      </c>
      <c r="S240" s="37">
        <v>67</v>
      </c>
      <c r="T240" s="37">
        <f t="shared" si="12"/>
        <v>19.444444444444443</v>
      </c>
    </row>
    <row r="241" spans="1:20" x14ac:dyDescent="0.2">
      <c r="A241" s="37">
        <v>2620080803</v>
      </c>
      <c r="B241" s="37" t="s">
        <v>225</v>
      </c>
      <c r="C241" s="38">
        <v>39681</v>
      </c>
      <c r="D241" s="39">
        <v>17</v>
      </c>
      <c r="F241" s="39">
        <f t="shared" si="13"/>
        <v>5.1816000000000004</v>
      </c>
      <c r="G241" s="39">
        <f t="shared" si="14"/>
        <v>36.293908861144516</v>
      </c>
      <c r="N241" s="39">
        <v>26.111111111111111</v>
      </c>
      <c r="O241" s="39">
        <v>21.111111111111111</v>
      </c>
      <c r="P241" s="37" t="s">
        <v>550</v>
      </c>
      <c r="Q241" s="39">
        <v>79</v>
      </c>
      <c r="R241" s="37">
        <f t="shared" si="11"/>
        <v>26.111111111111111</v>
      </c>
      <c r="S241" s="37">
        <v>70</v>
      </c>
      <c r="T241" s="37">
        <f t="shared" si="12"/>
        <v>21.111111111111111</v>
      </c>
    </row>
    <row r="242" spans="1:20" x14ac:dyDescent="0.2">
      <c r="A242" s="37">
        <v>2620080804</v>
      </c>
      <c r="B242" s="37" t="s">
        <v>225</v>
      </c>
      <c r="C242" s="38">
        <v>39689</v>
      </c>
      <c r="D242" s="39">
        <v>16</v>
      </c>
      <c r="E242" s="39">
        <f>AVERAGE(D232:D242)</f>
        <v>16</v>
      </c>
      <c r="F242" s="39">
        <f t="shared" si="13"/>
        <v>4.8768000000000002</v>
      </c>
      <c r="G242" s="39">
        <f t="shared" si="14"/>
        <v>37.167509661519347</v>
      </c>
      <c r="H242" s="39">
        <f>AVERAGE(G232:G242)</f>
        <v>37.29184994604082</v>
      </c>
      <c r="I242" s="37">
        <v>0.39</v>
      </c>
      <c r="J242" s="39">
        <f>AVERAGE(I232:I242)</f>
        <v>0.95333333333333325</v>
      </c>
      <c r="K242" s="45">
        <f>(9.81*(LN(I242)))+30.6</f>
        <v>21.362820223988656</v>
      </c>
      <c r="L242" s="39">
        <f>AVERAGE(K232:K242)</f>
        <v>26.192522122092768</v>
      </c>
      <c r="M242" s="45">
        <f>AVERAGE(L242,H242)</f>
        <v>31.742186034066794</v>
      </c>
      <c r="N242" s="39">
        <v>25.555555555555557</v>
      </c>
      <c r="O242" s="39">
        <v>24.444444444444443</v>
      </c>
      <c r="P242" s="37" t="s">
        <v>403</v>
      </c>
      <c r="Q242" s="39">
        <v>78</v>
      </c>
      <c r="R242" s="37">
        <f t="shared" si="11"/>
        <v>25.555555555555557</v>
      </c>
      <c r="S242" s="37">
        <v>76</v>
      </c>
      <c r="T242" s="37">
        <f t="shared" si="12"/>
        <v>24.444444444444443</v>
      </c>
    </row>
    <row r="243" spans="1:20" x14ac:dyDescent="0.2">
      <c r="A243" s="37">
        <v>2620090601</v>
      </c>
      <c r="B243" s="37" t="s">
        <v>225</v>
      </c>
      <c r="C243" s="38">
        <v>39991</v>
      </c>
      <c r="D243" s="39">
        <v>19</v>
      </c>
      <c r="F243" s="39">
        <f t="shared" si="13"/>
        <v>5.7911999999999999</v>
      </c>
      <c r="G243" s="39">
        <f t="shared" si="14"/>
        <v>34.691147459206192</v>
      </c>
      <c r="I243" s="37">
        <v>1.68</v>
      </c>
      <c r="K243" s="45">
        <f>(9.81*(LN(I243)))+30.6</f>
        <v>35.689367113402795</v>
      </c>
      <c r="L243" s="38"/>
      <c r="N243" s="39">
        <v>25</v>
      </c>
      <c r="O243" s="39">
        <v>23.888888888888889</v>
      </c>
      <c r="P243" s="37" t="s">
        <v>46</v>
      </c>
      <c r="Q243" s="39">
        <v>77</v>
      </c>
      <c r="R243" s="37">
        <f t="shared" si="11"/>
        <v>25</v>
      </c>
      <c r="S243" s="39">
        <v>75</v>
      </c>
      <c r="T243" s="37">
        <f t="shared" ref="T243:T260" si="15">(S243-32)*5/9</f>
        <v>23.888888888888889</v>
      </c>
    </row>
    <row r="244" spans="1:20" x14ac:dyDescent="0.2">
      <c r="A244" s="37">
        <v>2620090701</v>
      </c>
      <c r="B244" s="37" t="s">
        <v>225</v>
      </c>
      <c r="C244" s="38">
        <v>39997</v>
      </c>
      <c r="D244" s="39">
        <v>19</v>
      </c>
      <c r="F244" s="39">
        <f t="shared" si="13"/>
        <v>5.7911999999999999</v>
      </c>
      <c r="G244" s="39">
        <f t="shared" si="14"/>
        <v>34.691147459206192</v>
      </c>
      <c r="L244" s="38"/>
      <c r="N244" s="39">
        <v>18.333333333333332</v>
      </c>
      <c r="O244" s="39">
        <v>12.777777777777779</v>
      </c>
      <c r="P244" s="37" t="s">
        <v>787</v>
      </c>
      <c r="Q244" s="39">
        <v>65</v>
      </c>
      <c r="R244" s="37">
        <f t="shared" si="11"/>
        <v>18.333333333333332</v>
      </c>
      <c r="S244" s="39">
        <v>55</v>
      </c>
      <c r="T244" s="37">
        <f t="shared" si="15"/>
        <v>12.777777777777779</v>
      </c>
    </row>
    <row r="245" spans="1:20" x14ac:dyDescent="0.2">
      <c r="A245" s="37">
        <v>2620090702</v>
      </c>
      <c r="B245" s="37" t="s">
        <v>225</v>
      </c>
      <c r="C245" s="38">
        <v>40004</v>
      </c>
      <c r="D245" s="39">
        <v>22</v>
      </c>
      <c r="F245" s="39">
        <f t="shared" si="13"/>
        <v>6.7056000000000004</v>
      </c>
      <c r="G245" s="39">
        <f t="shared" si="14"/>
        <v>32.57859139610126</v>
      </c>
      <c r="I245" s="37">
        <v>1.08</v>
      </c>
      <c r="K245" s="45">
        <f>(9.81*(LN(I245)))+30.6</f>
        <v>31.354987813545421</v>
      </c>
      <c r="L245" s="38"/>
      <c r="N245" s="39">
        <v>22.222222222222221</v>
      </c>
      <c r="O245" s="39">
        <v>20.555555555555557</v>
      </c>
      <c r="P245" s="37" t="s">
        <v>47</v>
      </c>
      <c r="Q245" s="39">
        <v>72</v>
      </c>
      <c r="R245" s="37">
        <f t="shared" si="11"/>
        <v>22.222222222222221</v>
      </c>
      <c r="S245" s="39">
        <v>69</v>
      </c>
      <c r="T245" s="37">
        <f t="shared" si="15"/>
        <v>20.555555555555557</v>
      </c>
    </row>
    <row r="246" spans="1:20" x14ac:dyDescent="0.2">
      <c r="A246" s="37">
        <v>2620090703</v>
      </c>
      <c r="B246" s="37" t="s">
        <v>225</v>
      </c>
      <c r="C246" s="38">
        <v>40011</v>
      </c>
      <c r="D246" s="39">
        <v>23</v>
      </c>
      <c r="F246" s="39">
        <f t="shared" si="13"/>
        <v>7.0104000000000006</v>
      </c>
      <c r="G246" s="39">
        <f t="shared" si="14"/>
        <v>31.938041497455547</v>
      </c>
      <c r="L246" s="38"/>
      <c r="N246" s="39">
        <v>20</v>
      </c>
      <c r="O246" s="39">
        <v>15</v>
      </c>
      <c r="P246" s="37" t="s">
        <v>48</v>
      </c>
      <c r="Q246" s="39">
        <v>68</v>
      </c>
      <c r="R246" s="37">
        <f t="shared" si="11"/>
        <v>20</v>
      </c>
      <c r="S246" s="39">
        <v>59</v>
      </c>
      <c r="T246" s="37">
        <f t="shared" si="15"/>
        <v>15</v>
      </c>
    </row>
    <row r="247" spans="1:20" x14ac:dyDescent="0.2">
      <c r="A247" s="37">
        <v>2620090704</v>
      </c>
      <c r="B247" s="37" t="s">
        <v>225</v>
      </c>
      <c r="C247" s="38">
        <v>40018</v>
      </c>
      <c r="D247" s="39">
        <v>20</v>
      </c>
      <c r="F247" s="39">
        <f t="shared" si="13"/>
        <v>6.0960000000000001</v>
      </c>
      <c r="G247" s="39">
        <f t="shared" si="14"/>
        <v>33.952011087081587</v>
      </c>
      <c r="L247" s="38"/>
      <c r="N247" s="39">
        <v>20.555555555555557</v>
      </c>
      <c r="O247" s="39">
        <v>20</v>
      </c>
      <c r="P247" s="37" t="s">
        <v>49</v>
      </c>
      <c r="Q247" s="39">
        <v>69</v>
      </c>
      <c r="R247" s="37">
        <f t="shared" si="11"/>
        <v>20.555555555555557</v>
      </c>
      <c r="S247" s="39">
        <v>68</v>
      </c>
      <c r="T247" s="37">
        <f t="shared" si="15"/>
        <v>20</v>
      </c>
    </row>
    <row r="248" spans="1:20" x14ac:dyDescent="0.2">
      <c r="A248" s="37">
        <v>2620090705</v>
      </c>
      <c r="B248" s="37" t="s">
        <v>225</v>
      </c>
      <c r="C248" s="38">
        <v>40025</v>
      </c>
      <c r="D248" s="39">
        <v>16</v>
      </c>
      <c r="F248" s="39">
        <f t="shared" si="13"/>
        <v>4.8768000000000002</v>
      </c>
      <c r="G248" s="39">
        <f t="shared" si="14"/>
        <v>37.167509661519347</v>
      </c>
      <c r="I248" s="37">
        <v>1.1299999999999999</v>
      </c>
      <c r="K248" s="45">
        <f>(9.81*(LN(I248)))+30.6</f>
        <v>31.798954977024884</v>
      </c>
      <c r="L248" s="38"/>
      <c r="N248" s="39">
        <v>21.111111111111111</v>
      </c>
      <c r="O248" s="39">
        <v>22.222222222222221</v>
      </c>
      <c r="P248" s="37" t="s">
        <v>50</v>
      </c>
      <c r="Q248" s="39">
        <v>70</v>
      </c>
      <c r="R248" s="37">
        <f t="shared" si="11"/>
        <v>21.111111111111111</v>
      </c>
      <c r="S248" s="39">
        <v>72</v>
      </c>
      <c r="T248" s="37">
        <f t="shared" si="15"/>
        <v>22.222222222222221</v>
      </c>
    </row>
    <row r="249" spans="1:20" x14ac:dyDescent="0.2">
      <c r="A249" s="37">
        <v>2620090801</v>
      </c>
      <c r="B249" s="37" t="s">
        <v>225</v>
      </c>
      <c r="C249" s="38">
        <v>40032</v>
      </c>
      <c r="D249" s="39">
        <v>19</v>
      </c>
      <c r="F249" s="39">
        <f t="shared" si="13"/>
        <v>5.7911999999999999</v>
      </c>
      <c r="G249" s="39">
        <f t="shared" si="14"/>
        <v>34.691147459206192</v>
      </c>
      <c r="N249" s="39">
        <v>23.333333333333332</v>
      </c>
      <c r="O249" s="39">
        <v>20</v>
      </c>
      <c r="P249" s="37" t="s">
        <v>51</v>
      </c>
      <c r="Q249" s="39">
        <v>74</v>
      </c>
      <c r="R249" s="37">
        <f t="shared" si="11"/>
        <v>23.333333333333332</v>
      </c>
      <c r="S249" s="39">
        <v>68</v>
      </c>
      <c r="T249" s="37">
        <f t="shared" si="15"/>
        <v>20</v>
      </c>
    </row>
    <row r="250" spans="1:20" x14ac:dyDescent="0.2">
      <c r="A250" s="37">
        <v>2620090802</v>
      </c>
      <c r="B250" s="37" t="s">
        <v>225</v>
      </c>
      <c r="C250" s="38">
        <v>40049</v>
      </c>
      <c r="D250" s="39">
        <v>15</v>
      </c>
      <c r="F250" s="39">
        <f t="shared" si="13"/>
        <v>4.5720000000000001</v>
      </c>
      <c r="G250" s="39">
        <f t="shared" si="14"/>
        <v>38.097509751111744</v>
      </c>
      <c r="I250" s="37">
        <v>1.75</v>
      </c>
      <c r="K250" s="45">
        <f>(9.81*(LN(I250)))+30.6</f>
        <v>36.089830879646499</v>
      </c>
      <c r="N250" s="39">
        <v>23.888888888888889</v>
      </c>
      <c r="O250" s="39">
        <v>21.111111111111111</v>
      </c>
      <c r="P250" s="37" t="s">
        <v>52</v>
      </c>
      <c r="Q250" s="39">
        <v>75</v>
      </c>
      <c r="R250" s="37">
        <f t="shared" si="11"/>
        <v>23.888888888888889</v>
      </c>
      <c r="S250" s="39">
        <v>70</v>
      </c>
      <c r="T250" s="37">
        <f t="shared" si="15"/>
        <v>21.111111111111111</v>
      </c>
    </row>
    <row r="251" spans="1:20" x14ac:dyDescent="0.2">
      <c r="A251" s="37">
        <v>2620090803</v>
      </c>
      <c r="B251" s="37" t="s">
        <v>225</v>
      </c>
      <c r="C251" s="38">
        <v>40053</v>
      </c>
      <c r="D251" s="39">
        <v>12</v>
      </c>
      <c r="F251" s="39">
        <f t="shared" si="13"/>
        <v>3.6576000000000004</v>
      </c>
      <c r="G251" s="39">
        <f t="shared" si="14"/>
        <v>41.313008325549511</v>
      </c>
      <c r="J251" s="39">
        <f>AVERAGE(I243:I251)</f>
        <v>1.41</v>
      </c>
      <c r="L251" s="39">
        <f>AVERAGE(K243:K251)</f>
        <v>33.733285195904898</v>
      </c>
      <c r="M251" s="45">
        <f>AVERAGE(L251,H251)</f>
        <v>33.733285195904898</v>
      </c>
      <c r="N251" s="39">
        <v>23.333333333333332</v>
      </c>
      <c r="O251" s="39">
        <v>15.555555555555555</v>
      </c>
      <c r="P251" s="37" t="s">
        <v>53</v>
      </c>
      <c r="Q251" s="39">
        <v>74</v>
      </c>
      <c r="R251" s="37">
        <f t="shared" si="11"/>
        <v>23.333333333333332</v>
      </c>
      <c r="S251" s="39">
        <v>60</v>
      </c>
      <c r="T251" s="37">
        <f t="shared" si="15"/>
        <v>15.555555555555555</v>
      </c>
    </row>
    <row r="252" spans="1:20" x14ac:dyDescent="0.2">
      <c r="A252" s="37">
        <v>2620090601</v>
      </c>
      <c r="B252" s="37" t="s">
        <v>225</v>
      </c>
      <c r="C252" s="38">
        <v>40348</v>
      </c>
      <c r="D252" s="39">
        <v>22</v>
      </c>
      <c r="F252" s="39">
        <f t="shared" si="13"/>
        <v>6.7056000000000004</v>
      </c>
      <c r="G252" s="39">
        <f t="shared" si="14"/>
        <v>32.57859139610126</v>
      </c>
      <c r="N252" s="39">
        <v>22.22</v>
      </c>
      <c r="O252" s="39">
        <v>23.33</v>
      </c>
      <c r="P252" s="37" t="s">
        <v>1414</v>
      </c>
      <c r="Q252" s="39">
        <v>72</v>
      </c>
      <c r="R252" s="37">
        <f t="shared" si="11"/>
        <v>22.222222222222221</v>
      </c>
      <c r="S252" s="39">
        <v>74</v>
      </c>
      <c r="T252" s="37">
        <f t="shared" si="15"/>
        <v>23.333333333333332</v>
      </c>
    </row>
    <row r="253" spans="1:20" x14ac:dyDescent="0.2">
      <c r="A253" s="37">
        <v>2620090701</v>
      </c>
      <c r="B253" s="37" t="s">
        <v>225</v>
      </c>
      <c r="C253" s="38">
        <v>40361</v>
      </c>
      <c r="D253" s="39">
        <v>21</v>
      </c>
      <c r="F253" s="39">
        <f t="shared" si="13"/>
        <v>6.4008000000000003</v>
      </c>
      <c r="G253" s="39">
        <f t="shared" si="14"/>
        <v>33.248944821400073</v>
      </c>
      <c r="I253" s="46">
        <v>1.3</v>
      </c>
      <c r="K253" s="45">
        <f>(9.81*(LN(I253)))+30.6</f>
        <v>33.173793434426088</v>
      </c>
      <c r="N253" s="39">
        <v>22.22</v>
      </c>
      <c r="O253" s="39">
        <v>23.89</v>
      </c>
      <c r="P253" s="37" t="s">
        <v>403</v>
      </c>
      <c r="Q253" s="39">
        <v>72</v>
      </c>
      <c r="R253" s="37">
        <f t="shared" si="11"/>
        <v>22.222222222222221</v>
      </c>
      <c r="S253" s="39">
        <v>75</v>
      </c>
      <c r="T253" s="37">
        <f t="shared" si="15"/>
        <v>23.888888888888889</v>
      </c>
    </row>
    <row r="254" spans="1:20" x14ac:dyDescent="0.2">
      <c r="A254" s="37">
        <v>2620090702</v>
      </c>
      <c r="B254" s="37" t="s">
        <v>225</v>
      </c>
      <c r="C254" s="38">
        <v>40368</v>
      </c>
      <c r="D254" s="39">
        <v>23</v>
      </c>
      <c r="F254" s="39">
        <f t="shared" si="13"/>
        <v>7.0104000000000006</v>
      </c>
      <c r="G254" s="39">
        <f t="shared" si="14"/>
        <v>31.938041497455547</v>
      </c>
      <c r="N254" s="39">
        <v>25.56</v>
      </c>
      <c r="O254" s="39">
        <v>23.89</v>
      </c>
      <c r="P254" s="37" t="s">
        <v>1414</v>
      </c>
      <c r="Q254" s="39">
        <v>78</v>
      </c>
      <c r="R254" s="37">
        <f t="shared" si="11"/>
        <v>25.555555555555557</v>
      </c>
      <c r="S254" s="39">
        <v>75</v>
      </c>
      <c r="T254" s="37">
        <f t="shared" si="15"/>
        <v>23.888888888888889</v>
      </c>
    </row>
    <row r="255" spans="1:20" x14ac:dyDescent="0.2">
      <c r="A255" s="37">
        <v>2620090703</v>
      </c>
      <c r="B255" s="37" t="s">
        <v>225</v>
      </c>
      <c r="C255" s="38">
        <v>40376</v>
      </c>
      <c r="D255" s="39">
        <v>23.5</v>
      </c>
      <c r="F255" s="39">
        <f t="shared" si="13"/>
        <v>7.1628000000000007</v>
      </c>
      <c r="G255" s="39">
        <f t="shared" si="14"/>
        <v>31.628137080221464</v>
      </c>
      <c r="H255" s="78"/>
      <c r="I255" s="46">
        <v>1.4</v>
      </c>
      <c r="K255" s="45">
        <f>(9.81*(LN(I255)))+30.6</f>
        <v>33.9007926412541</v>
      </c>
      <c r="N255" s="39">
        <v>25.56</v>
      </c>
      <c r="O255" s="39">
        <v>23.89</v>
      </c>
      <c r="P255" s="37" t="s">
        <v>1414</v>
      </c>
      <c r="Q255" s="39">
        <v>78</v>
      </c>
      <c r="R255" s="37">
        <f t="shared" si="11"/>
        <v>25.555555555555557</v>
      </c>
      <c r="S255" s="39">
        <v>75</v>
      </c>
      <c r="T255" s="37">
        <f t="shared" si="15"/>
        <v>23.888888888888889</v>
      </c>
    </row>
    <row r="256" spans="1:20" x14ac:dyDescent="0.2">
      <c r="A256" s="37">
        <v>2620090704</v>
      </c>
      <c r="B256" s="37" t="s">
        <v>225</v>
      </c>
      <c r="C256" s="38">
        <v>40383</v>
      </c>
      <c r="D256" s="39">
        <v>24</v>
      </c>
      <c r="F256" s="39">
        <f t="shared" si="13"/>
        <v>7.3152000000000008</v>
      </c>
      <c r="G256" s="39">
        <f t="shared" si="14"/>
        <v>31.324757453680697</v>
      </c>
      <c r="H256" s="78"/>
      <c r="N256" s="39">
        <v>25.56</v>
      </c>
      <c r="O256" s="39">
        <v>23.33</v>
      </c>
      <c r="P256" s="37" t="s">
        <v>422</v>
      </c>
      <c r="Q256" s="39">
        <v>78</v>
      </c>
      <c r="R256" s="37">
        <f t="shared" si="11"/>
        <v>25.555555555555557</v>
      </c>
      <c r="S256" s="39">
        <v>74</v>
      </c>
      <c r="T256" s="37">
        <f t="shared" si="15"/>
        <v>23.333333333333332</v>
      </c>
    </row>
    <row r="257" spans="1:20" x14ac:dyDescent="0.2">
      <c r="A257" s="37">
        <v>2620090705</v>
      </c>
      <c r="B257" s="37" t="s">
        <v>225</v>
      </c>
      <c r="C257" s="38">
        <v>40389</v>
      </c>
      <c r="D257" s="39">
        <v>28</v>
      </c>
      <c r="F257" s="39">
        <f t="shared" si="13"/>
        <v>8.5343999999999998</v>
      </c>
      <c r="G257" s="39">
        <f t="shared" si="14"/>
        <v>29.103446157369909</v>
      </c>
      <c r="H257" s="78"/>
      <c r="I257" s="46">
        <v>1.4</v>
      </c>
      <c r="K257" s="45">
        <f>(9.81*(LN(I257)))+30.6</f>
        <v>33.9007926412541</v>
      </c>
      <c r="N257" s="39">
        <v>24.443999999999999</v>
      </c>
      <c r="O257" s="39">
        <v>22.22</v>
      </c>
      <c r="P257" s="37" t="s">
        <v>403</v>
      </c>
      <c r="Q257" s="39">
        <v>76</v>
      </c>
      <c r="R257" s="37">
        <f t="shared" si="11"/>
        <v>24.444444444444443</v>
      </c>
      <c r="S257" s="39">
        <v>72</v>
      </c>
      <c r="T257" s="37">
        <f t="shared" si="15"/>
        <v>22.222222222222221</v>
      </c>
    </row>
    <row r="258" spans="1:20" x14ac:dyDescent="0.2">
      <c r="A258" s="37">
        <v>2620090801</v>
      </c>
      <c r="B258" s="37" t="s">
        <v>225</v>
      </c>
      <c r="C258" s="38">
        <v>40396</v>
      </c>
      <c r="D258" s="39">
        <v>27.5</v>
      </c>
      <c r="F258" s="39">
        <f t="shared" si="13"/>
        <v>8.3819999999999997</v>
      </c>
      <c r="G258" s="39">
        <f t="shared" si="14"/>
        <v>29.363092821663503</v>
      </c>
      <c r="H258" s="78"/>
      <c r="N258" s="39">
        <v>25.56</v>
      </c>
      <c r="O258" s="39">
        <v>18.329999999999998</v>
      </c>
      <c r="P258" s="37" t="s">
        <v>1415</v>
      </c>
      <c r="Q258" s="39">
        <v>78</v>
      </c>
      <c r="R258" s="37">
        <f t="shared" si="11"/>
        <v>25.555555555555557</v>
      </c>
      <c r="S258" s="39">
        <v>65</v>
      </c>
      <c r="T258" s="37">
        <f t="shared" si="15"/>
        <v>18.333333333333332</v>
      </c>
    </row>
    <row r="259" spans="1:20" x14ac:dyDescent="0.2">
      <c r="A259" s="37">
        <v>2620090802</v>
      </c>
      <c r="B259" s="37" t="s">
        <v>225</v>
      </c>
      <c r="C259" s="38">
        <v>40402</v>
      </c>
      <c r="D259" s="39">
        <v>29</v>
      </c>
      <c r="F259" s="39">
        <f t="shared" si="13"/>
        <v>8.8391999999999999</v>
      </c>
      <c r="G259" s="39">
        <f t="shared" si="14"/>
        <v>28.597780238889502</v>
      </c>
      <c r="I259" s="46">
        <v>0.88</v>
      </c>
      <c r="K259" s="45">
        <f>(9.81*(LN(I259)))+30.6</f>
        <v>29.34595462548803</v>
      </c>
      <c r="N259" s="39">
        <v>25</v>
      </c>
      <c r="O259" s="39">
        <v>20</v>
      </c>
      <c r="P259" s="37" t="s">
        <v>403</v>
      </c>
      <c r="Q259" s="39">
        <v>77</v>
      </c>
      <c r="R259" s="37">
        <f t="shared" si="11"/>
        <v>25</v>
      </c>
      <c r="S259" s="39">
        <v>68</v>
      </c>
      <c r="T259" s="37">
        <f t="shared" si="15"/>
        <v>20</v>
      </c>
    </row>
    <row r="260" spans="1:20" x14ac:dyDescent="0.2">
      <c r="A260" s="37">
        <v>2620090803</v>
      </c>
      <c r="B260" s="37" t="s">
        <v>225</v>
      </c>
      <c r="C260" s="38">
        <v>40417</v>
      </c>
      <c r="D260" s="39">
        <v>21</v>
      </c>
      <c r="F260" s="39">
        <f>D260*0.3048</f>
        <v>6.4008000000000003</v>
      </c>
      <c r="G260" s="39">
        <f t="shared" si="14"/>
        <v>33.248944821400073</v>
      </c>
      <c r="I260" s="46">
        <v>1.4</v>
      </c>
      <c r="J260" s="39"/>
      <c r="K260" s="45">
        <f>(9.81*(LN(I260)))+30.6</f>
        <v>33.9007926412541</v>
      </c>
      <c r="L260" s="39"/>
      <c r="N260" s="39">
        <v>22.78</v>
      </c>
      <c r="O260" s="39">
        <v>23.89</v>
      </c>
      <c r="P260" s="37" t="s">
        <v>524</v>
      </c>
      <c r="Q260" s="39">
        <v>73</v>
      </c>
      <c r="R260" s="37">
        <f t="shared" si="11"/>
        <v>22.777777777777779</v>
      </c>
      <c r="S260" s="39">
        <v>75</v>
      </c>
      <c r="T260" s="37">
        <f t="shared" si="15"/>
        <v>23.888888888888889</v>
      </c>
    </row>
    <row r="261" spans="1:20" x14ac:dyDescent="0.2">
      <c r="A261" s="37">
        <v>2620110501</v>
      </c>
      <c r="B261" s="37" t="s">
        <v>225</v>
      </c>
      <c r="C261" s="38">
        <v>40686</v>
      </c>
      <c r="I261" s="53"/>
      <c r="N261" s="39">
        <v>16.666666666666668</v>
      </c>
      <c r="O261" s="39">
        <v>18.333333333333332</v>
      </c>
      <c r="P261" s="48" t="s">
        <v>528</v>
      </c>
      <c r="Q261" s="39">
        <v>65</v>
      </c>
      <c r="R261" s="37">
        <f t="shared" ref="R261:R295" si="16">(Q261-32)*5/9</f>
        <v>18.333333333333332</v>
      </c>
      <c r="S261" s="39">
        <v>74</v>
      </c>
      <c r="T261" s="37">
        <f t="shared" ref="T261:T295" si="17">(S261-32)*5/9</f>
        <v>23.333333333333332</v>
      </c>
    </row>
    <row r="262" spans="1:20" x14ac:dyDescent="0.2">
      <c r="A262" s="37">
        <v>2620110601</v>
      </c>
      <c r="B262" s="37" t="s">
        <v>225</v>
      </c>
      <c r="C262" s="38">
        <v>40719</v>
      </c>
      <c r="I262" s="52"/>
      <c r="N262" s="39">
        <v>20</v>
      </c>
      <c r="O262" s="39">
        <v>24.444444444444443</v>
      </c>
      <c r="P262" s="48" t="s">
        <v>528</v>
      </c>
      <c r="Q262" s="39">
        <v>76</v>
      </c>
      <c r="R262" s="37">
        <f t="shared" si="16"/>
        <v>24.444444444444443</v>
      </c>
      <c r="S262" s="39">
        <v>75</v>
      </c>
      <c r="T262" s="37">
        <f t="shared" si="17"/>
        <v>23.888888888888889</v>
      </c>
    </row>
    <row r="263" spans="1:20" x14ac:dyDescent="0.2">
      <c r="A263" s="37">
        <v>2620110701</v>
      </c>
      <c r="B263" s="37" t="s">
        <v>225</v>
      </c>
      <c r="C263" s="38">
        <v>40725</v>
      </c>
      <c r="D263" s="39">
        <v>17</v>
      </c>
      <c r="F263" s="39">
        <f t="shared" ref="F263:F305" si="18">D263*0.3048</f>
        <v>5.1816000000000004</v>
      </c>
      <c r="G263" s="39">
        <f t="shared" ref="G263:G305" si="19" xml:space="preserve"> 60-(14.41*(LN(F263)))</f>
        <v>36.293908861144516</v>
      </c>
      <c r="I263" s="83">
        <v>1.07</v>
      </c>
      <c r="K263" s="45">
        <f>(9.81*(LN(I263)))+30.6</f>
        <v>31.263731341528125</v>
      </c>
      <c r="N263" s="39">
        <v>21.111111111111111</v>
      </c>
      <c r="O263" s="39">
        <v>21.111111111111111</v>
      </c>
      <c r="P263" s="48" t="s">
        <v>1665</v>
      </c>
      <c r="Q263" s="39">
        <v>70</v>
      </c>
      <c r="R263" s="37">
        <f t="shared" si="16"/>
        <v>21.111111111111111</v>
      </c>
      <c r="S263" s="39">
        <v>75</v>
      </c>
      <c r="T263" s="37">
        <f t="shared" si="17"/>
        <v>23.888888888888889</v>
      </c>
    </row>
    <row r="264" spans="1:20" x14ac:dyDescent="0.2">
      <c r="A264" s="37">
        <v>2620110702</v>
      </c>
      <c r="B264" s="37" t="s">
        <v>225</v>
      </c>
      <c r="C264" s="38">
        <v>40732</v>
      </c>
      <c r="D264" s="39">
        <v>22.5</v>
      </c>
      <c r="F264" s="39">
        <f t="shared" si="18"/>
        <v>6.8580000000000005</v>
      </c>
      <c r="G264" s="39">
        <f t="shared" si="19"/>
        <v>32.254757543273101</v>
      </c>
      <c r="H264" s="78"/>
      <c r="I264" s="52"/>
      <c r="N264" s="39">
        <v>24.444444444444443</v>
      </c>
      <c r="O264" s="39">
        <v>25.555555555555557</v>
      </c>
      <c r="P264" s="48" t="s">
        <v>403</v>
      </c>
      <c r="Q264" s="39">
        <v>78</v>
      </c>
      <c r="R264" s="37">
        <f t="shared" si="16"/>
        <v>25.555555555555557</v>
      </c>
      <c r="S264" s="39">
        <v>75</v>
      </c>
      <c r="T264" s="37">
        <f t="shared" si="17"/>
        <v>23.888888888888889</v>
      </c>
    </row>
    <row r="265" spans="1:20" x14ac:dyDescent="0.2">
      <c r="A265" s="37">
        <v>2620110703</v>
      </c>
      <c r="B265" s="37" t="s">
        <v>225</v>
      </c>
      <c r="C265" s="38">
        <v>40747</v>
      </c>
      <c r="D265" s="39">
        <v>19</v>
      </c>
      <c r="F265" s="39">
        <f t="shared" si="18"/>
        <v>5.7911999999999999</v>
      </c>
      <c r="G265" s="39">
        <f t="shared" si="19"/>
        <v>34.691147459206192</v>
      </c>
      <c r="H265" s="78"/>
      <c r="I265" s="82">
        <v>1.44</v>
      </c>
      <c r="K265" s="45">
        <f>(9.81*(LN(I265)))+30.6</f>
        <v>34.177148944297393</v>
      </c>
      <c r="N265" s="39">
        <v>27.222222222222221</v>
      </c>
      <c r="O265" s="39">
        <v>26.666666666666668</v>
      </c>
      <c r="P265" s="48" t="s">
        <v>528</v>
      </c>
      <c r="Q265" s="39">
        <v>80</v>
      </c>
      <c r="R265" s="37">
        <f t="shared" si="16"/>
        <v>26.666666666666668</v>
      </c>
      <c r="S265" s="39">
        <v>72</v>
      </c>
      <c r="T265" s="37">
        <f t="shared" si="17"/>
        <v>22.222222222222221</v>
      </c>
    </row>
    <row r="266" spans="1:20" x14ac:dyDescent="0.2">
      <c r="A266" s="37">
        <v>2620110704</v>
      </c>
      <c r="B266" s="37" t="s">
        <v>225</v>
      </c>
      <c r="C266" s="38">
        <v>40753</v>
      </c>
      <c r="D266" s="39">
        <v>17</v>
      </c>
      <c r="F266" s="39">
        <f t="shared" si="18"/>
        <v>5.1816000000000004</v>
      </c>
      <c r="G266" s="39">
        <f t="shared" si="19"/>
        <v>36.293908861144516</v>
      </c>
      <c r="H266" s="78"/>
      <c r="I266" s="53"/>
      <c r="N266" s="39">
        <v>26.111111111111111</v>
      </c>
      <c r="O266" s="39">
        <v>28.888888888888889</v>
      </c>
      <c r="P266" s="48" t="s">
        <v>1666</v>
      </c>
      <c r="Q266" s="39">
        <v>84</v>
      </c>
      <c r="R266" s="37">
        <f t="shared" si="16"/>
        <v>28.888888888888889</v>
      </c>
      <c r="S266" s="39">
        <v>65</v>
      </c>
      <c r="T266" s="37">
        <f t="shared" si="17"/>
        <v>18.333333333333332</v>
      </c>
    </row>
    <row r="267" spans="1:20" x14ac:dyDescent="0.2">
      <c r="A267" s="37">
        <v>2620110801</v>
      </c>
      <c r="B267" s="37" t="s">
        <v>225</v>
      </c>
      <c r="C267" s="38">
        <v>40759</v>
      </c>
      <c r="D267" s="39">
        <v>16</v>
      </c>
      <c r="F267" s="39">
        <f t="shared" si="18"/>
        <v>4.8768000000000002</v>
      </c>
      <c r="G267" s="39">
        <f t="shared" si="19"/>
        <v>37.167509661519347</v>
      </c>
      <c r="I267" s="82">
        <v>1.0900000000000001</v>
      </c>
      <c r="K267" s="45">
        <f>(9.81*(LN(I267)))+30.6</f>
        <v>31.445403200124726</v>
      </c>
      <c r="N267" s="39">
        <v>25.555555555555557</v>
      </c>
      <c r="O267" s="39">
        <v>27.777777777777779</v>
      </c>
      <c r="P267" s="48" t="s">
        <v>403</v>
      </c>
      <c r="Q267" s="39">
        <v>82</v>
      </c>
      <c r="R267" s="37">
        <f t="shared" si="16"/>
        <v>27.777777777777779</v>
      </c>
      <c r="S267" s="39">
        <v>68</v>
      </c>
      <c r="T267" s="37">
        <f t="shared" si="17"/>
        <v>20</v>
      </c>
    </row>
    <row r="268" spans="1:20" x14ac:dyDescent="0.2">
      <c r="A268" s="37">
        <v>2620110802</v>
      </c>
      <c r="B268" s="37" t="s">
        <v>225</v>
      </c>
      <c r="C268" s="38">
        <v>40767</v>
      </c>
      <c r="D268" s="39">
        <v>19</v>
      </c>
      <c r="F268" s="39">
        <f t="shared" si="18"/>
        <v>5.7911999999999999</v>
      </c>
      <c r="G268" s="39">
        <f t="shared" si="19"/>
        <v>34.691147459206192</v>
      </c>
      <c r="I268" s="52"/>
      <c r="N268" s="39">
        <v>22.777777777777779</v>
      </c>
      <c r="O268" s="39">
        <v>23.333333333333332</v>
      </c>
      <c r="P268" s="48" t="s">
        <v>403</v>
      </c>
      <c r="Q268" s="39">
        <v>74</v>
      </c>
      <c r="R268" s="37">
        <f>(Q268-32)*5/9</f>
        <v>23.333333333333332</v>
      </c>
      <c r="S268" s="39">
        <v>75</v>
      </c>
      <c r="T268" s="37">
        <f>(S268-32)*5/9</f>
        <v>23.888888888888889</v>
      </c>
    </row>
    <row r="269" spans="1:20" x14ac:dyDescent="0.2">
      <c r="A269" s="37">
        <v>2620110803</v>
      </c>
      <c r="B269" s="37" t="s">
        <v>225</v>
      </c>
      <c r="C269" s="38">
        <v>40775</v>
      </c>
      <c r="D269" s="39">
        <v>19</v>
      </c>
      <c r="F269" s="39">
        <f t="shared" si="18"/>
        <v>5.7911999999999999</v>
      </c>
      <c r="G269" s="39">
        <f t="shared" si="19"/>
        <v>34.691147459206192</v>
      </c>
      <c r="I269" s="83">
        <v>1.22</v>
      </c>
      <c r="K269" s="45">
        <f>(9.81*(LN(I269)))+30.6</f>
        <v>32.550726924290075</v>
      </c>
      <c r="N269" s="39">
        <v>21.111111111111111</v>
      </c>
      <c r="O269" s="39">
        <v>20.555555555555557</v>
      </c>
      <c r="P269" s="48" t="s">
        <v>422</v>
      </c>
      <c r="Q269" s="39">
        <v>69</v>
      </c>
      <c r="R269" s="37">
        <f>(Q269-32)*5/9</f>
        <v>20.555555555555557</v>
      </c>
      <c r="S269" s="39">
        <v>75</v>
      </c>
      <c r="T269" s="37">
        <f>(S269-32)*5/9</f>
        <v>23.888888888888889</v>
      </c>
    </row>
    <row r="270" spans="1:20" x14ac:dyDescent="0.2">
      <c r="A270" s="37">
        <v>2620110804</v>
      </c>
      <c r="B270" s="37" t="s">
        <v>225</v>
      </c>
      <c r="C270" s="38">
        <v>40781</v>
      </c>
      <c r="D270" s="39">
        <v>20</v>
      </c>
      <c r="F270" s="39">
        <f t="shared" si="18"/>
        <v>6.0960000000000001</v>
      </c>
      <c r="G270" s="39">
        <f t="shared" si="19"/>
        <v>33.952011087081587</v>
      </c>
      <c r="H270" s="78"/>
      <c r="I270" s="52"/>
      <c r="N270" s="39">
        <v>21.111111111111111</v>
      </c>
      <c r="O270" s="39">
        <v>21.111111111111111</v>
      </c>
      <c r="P270" s="48" t="s">
        <v>1667</v>
      </c>
      <c r="Q270" s="39">
        <v>70</v>
      </c>
      <c r="R270" s="37">
        <f>(Q270-32)*5/9</f>
        <v>21.111111111111111</v>
      </c>
      <c r="S270" s="39">
        <v>75</v>
      </c>
      <c r="T270" s="37">
        <f>(S270-32)*5/9</f>
        <v>23.888888888888889</v>
      </c>
    </row>
    <row r="271" spans="1:20" x14ac:dyDescent="0.2">
      <c r="A271" s="37">
        <v>2620110901</v>
      </c>
      <c r="B271" s="37" t="s">
        <v>225</v>
      </c>
      <c r="C271" s="38">
        <v>40787</v>
      </c>
      <c r="D271" s="39">
        <v>18</v>
      </c>
      <c r="F271" s="39">
        <f t="shared" si="18"/>
        <v>5.4864000000000006</v>
      </c>
      <c r="G271" s="39">
        <f t="shared" si="19"/>
        <v>35.470256117710861</v>
      </c>
      <c r="I271" s="82">
        <v>1.01</v>
      </c>
      <c r="J271" s="39"/>
      <c r="K271" s="45">
        <f>(9.81*(LN(I271)))+30.6</f>
        <v>30.697612745669581</v>
      </c>
      <c r="L271" s="39"/>
      <c r="N271" s="39">
        <v>22.222222222222221</v>
      </c>
      <c r="O271" s="39">
        <v>23.888888888888889</v>
      </c>
      <c r="P271" s="48" t="s">
        <v>403</v>
      </c>
      <c r="Q271" s="39">
        <v>75</v>
      </c>
      <c r="R271" s="37">
        <f t="shared" si="16"/>
        <v>23.888888888888889</v>
      </c>
      <c r="S271" s="39">
        <v>75</v>
      </c>
      <c r="T271" s="37">
        <f t="shared" si="17"/>
        <v>23.888888888888889</v>
      </c>
    </row>
    <row r="272" spans="1:20" x14ac:dyDescent="0.2">
      <c r="A272" s="37">
        <v>2620120601</v>
      </c>
      <c r="B272" s="37" t="s">
        <v>225</v>
      </c>
      <c r="C272" s="38">
        <v>41082</v>
      </c>
      <c r="D272" s="39">
        <v>20</v>
      </c>
      <c r="F272" s="39">
        <f t="shared" si="18"/>
        <v>6.0960000000000001</v>
      </c>
      <c r="G272" s="39">
        <f t="shared" si="19"/>
        <v>33.952011087081587</v>
      </c>
      <c r="I272" s="53">
        <v>1.18</v>
      </c>
      <c r="K272" s="45">
        <f>(9.81*(LN(I272)))+30.6</f>
        <v>32.223696641464997</v>
      </c>
      <c r="N272" s="39">
        <v>23.888888888888889</v>
      </c>
      <c r="O272" s="39">
        <v>22.222222222222221</v>
      </c>
      <c r="P272" s="37" t="s">
        <v>1987</v>
      </c>
      <c r="Q272" s="37">
        <v>75</v>
      </c>
      <c r="R272" s="37">
        <f t="shared" si="16"/>
        <v>23.888888888888889</v>
      </c>
      <c r="S272" s="37">
        <v>72</v>
      </c>
      <c r="T272" s="37">
        <f t="shared" si="17"/>
        <v>22.222222222222221</v>
      </c>
    </row>
    <row r="273" spans="1:21" x14ac:dyDescent="0.2">
      <c r="A273" s="37">
        <v>2620120602</v>
      </c>
      <c r="B273" s="37" t="s">
        <v>225</v>
      </c>
      <c r="C273" s="38">
        <v>41088</v>
      </c>
      <c r="D273" s="63">
        <v>24</v>
      </c>
      <c r="F273" s="39">
        <f t="shared" si="18"/>
        <v>7.3152000000000008</v>
      </c>
      <c r="G273" s="39">
        <f t="shared" si="19"/>
        <v>31.324757453680697</v>
      </c>
      <c r="N273" s="39">
        <v>25</v>
      </c>
      <c r="O273" s="39">
        <v>26.666666666666668</v>
      </c>
      <c r="P273" s="36" t="s">
        <v>1988</v>
      </c>
      <c r="Q273" s="39">
        <v>77</v>
      </c>
      <c r="R273" s="36">
        <f t="shared" si="16"/>
        <v>25</v>
      </c>
      <c r="S273" s="39">
        <v>80</v>
      </c>
      <c r="T273" s="36">
        <f t="shared" si="17"/>
        <v>26.666666666666668</v>
      </c>
    </row>
    <row r="274" spans="1:21" x14ac:dyDescent="0.2">
      <c r="A274" s="37">
        <v>2620120701</v>
      </c>
      <c r="B274" s="37" t="s">
        <v>225</v>
      </c>
      <c r="C274" s="38">
        <v>41097</v>
      </c>
      <c r="D274" s="63">
        <v>28</v>
      </c>
      <c r="F274" s="39">
        <f t="shared" si="18"/>
        <v>8.5343999999999998</v>
      </c>
      <c r="G274" s="39">
        <f t="shared" si="19"/>
        <v>29.103446157369909</v>
      </c>
      <c r="I274" s="45">
        <v>2.78</v>
      </c>
      <c r="K274" s="45">
        <f>(9.81*(LN(I274)))+30.6</f>
        <v>40.630243600761972</v>
      </c>
      <c r="N274" s="39">
        <v>25.555555555555557</v>
      </c>
      <c r="O274" s="39">
        <v>22.777777777777779</v>
      </c>
      <c r="P274" s="36" t="s">
        <v>1414</v>
      </c>
      <c r="Q274" s="39">
        <v>78</v>
      </c>
      <c r="R274" s="36">
        <f t="shared" si="16"/>
        <v>25.555555555555557</v>
      </c>
      <c r="S274" s="39">
        <v>73</v>
      </c>
      <c r="T274" s="36">
        <f t="shared" si="17"/>
        <v>22.777777777777779</v>
      </c>
    </row>
    <row r="275" spans="1:21" x14ac:dyDescent="0.2">
      <c r="A275" s="37">
        <v>2620120702</v>
      </c>
      <c r="B275" s="37" t="s">
        <v>225</v>
      </c>
      <c r="C275" s="38">
        <v>41104</v>
      </c>
      <c r="D275" s="63">
        <v>25</v>
      </c>
      <c r="F275" s="39">
        <f t="shared" si="18"/>
        <v>7.62</v>
      </c>
      <c r="G275" s="39">
        <f t="shared" si="19"/>
        <v>30.736512512643824</v>
      </c>
      <c r="N275" s="39">
        <v>26.111111111111111</v>
      </c>
      <c r="O275" s="39">
        <v>29.444444444444443</v>
      </c>
      <c r="P275" s="36" t="s">
        <v>1414</v>
      </c>
      <c r="Q275" s="39">
        <v>79</v>
      </c>
      <c r="R275" s="36">
        <f t="shared" si="16"/>
        <v>26.111111111111111</v>
      </c>
      <c r="S275" s="39">
        <v>85</v>
      </c>
      <c r="T275" s="36">
        <f t="shared" si="17"/>
        <v>29.444444444444443</v>
      </c>
    </row>
    <row r="276" spans="1:21" x14ac:dyDescent="0.2">
      <c r="A276" s="37">
        <v>2620120703</v>
      </c>
      <c r="B276" s="37" t="s">
        <v>225</v>
      </c>
      <c r="C276" s="38">
        <v>41112</v>
      </c>
      <c r="D276" s="63">
        <v>21</v>
      </c>
      <c r="F276" s="39">
        <f t="shared" si="18"/>
        <v>6.4008000000000003</v>
      </c>
      <c r="G276" s="39">
        <f t="shared" si="19"/>
        <v>33.248944821400073</v>
      </c>
      <c r="I276" s="45">
        <v>1.32</v>
      </c>
      <c r="K276" s="45">
        <f>(9.81*(LN(I276)))+30.6</f>
        <v>33.323567336029122</v>
      </c>
      <c r="N276" s="39">
        <v>26.666666666666668</v>
      </c>
      <c r="O276" s="39">
        <v>26.666666666666668</v>
      </c>
      <c r="P276" s="36" t="s">
        <v>1414</v>
      </c>
      <c r="Q276" s="39">
        <v>80</v>
      </c>
      <c r="R276" s="36">
        <f t="shared" si="16"/>
        <v>26.666666666666668</v>
      </c>
      <c r="S276" s="39">
        <v>80</v>
      </c>
      <c r="T276" s="36">
        <f t="shared" si="17"/>
        <v>26.666666666666668</v>
      </c>
    </row>
    <row r="277" spans="1:21" x14ac:dyDescent="0.2">
      <c r="A277" s="37">
        <v>2620120704</v>
      </c>
      <c r="B277" s="37" t="s">
        <v>225</v>
      </c>
      <c r="C277" s="38">
        <v>41119</v>
      </c>
      <c r="D277" s="63">
        <v>16</v>
      </c>
      <c r="F277" s="39">
        <f t="shared" si="18"/>
        <v>4.8768000000000002</v>
      </c>
      <c r="G277" s="39">
        <f t="shared" si="19"/>
        <v>37.167509661519347</v>
      </c>
      <c r="N277" s="39">
        <v>23.888888888888889</v>
      </c>
      <c r="O277" s="39">
        <v>25.555555555555557</v>
      </c>
      <c r="P277" s="36" t="s">
        <v>1989</v>
      </c>
      <c r="Q277" s="39">
        <v>75</v>
      </c>
      <c r="R277" s="36">
        <f t="shared" si="16"/>
        <v>23.888888888888889</v>
      </c>
      <c r="S277" s="39">
        <v>78</v>
      </c>
      <c r="T277" s="36">
        <f t="shared" si="17"/>
        <v>25.555555555555557</v>
      </c>
    </row>
    <row r="278" spans="1:21" x14ac:dyDescent="0.2">
      <c r="A278" s="37">
        <v>2620120801</v>
      </c>
      <c r="B278" s="37" t="s">
        <v>225</v>
      </c>
      <c r="C278" s="38">
        <v>41124</v>
      </c>
      <c r="D278" s="39">
        <v>16</v>
      </c>
      <c r="F278" s="39">
        <f t="shared" si="18"/>
        <v>4.8768000000000002</v>
      </c>
      <c r="G278" s="39">
        <f t="shared" si="19"/>
        <v>37.167509661519347</v>
      </c>
      <c r="I278" s="45">
        <v>0.7</v>
      </c>
      <c r="K278" s="45">
        <f>(9.81*(LN(I278)))+30.6</f>
        <v>27.101018799961036</v>
      </c>
      <c r="N278" s="39">
        <v>26.111111111111111</v>
      </c>
      <c r="O278" s="39">
        <v>23.888888888888889</v>
      </c>
      <c r="P278" s="36" t="s">
        <v>1414</v>
      </c>
      <c r="Q278" s="39">
        <v>79</v>
      </c>
      <c r="R278" s="36">
        <f t="shared" si="16"/>
        <v>26.111111111111111</v>
      </c>
      <c r="S278" s="39">
        <v>75</v>
      </c>
      <c r="T278" s="36">
        <f t="shared" si="17"/>
        <v>23.888888888888889</v>
      </c>
    </row>
    <row r="279" spans="1:21" x14ac:dyDescent="0.2">
      <c r="A279" s="37">
        <v>2620120802</v>
      </c>
      <c r="B279" s="37" t="s">
        <v>225</v>
      </c>
      <c r="C279" s="38">
        <v>41132</v>
      </c>
      <c r="D279" s="39">
        <v>15</v>
      </c>
      <c r="F279" s="39">
        <f t="shared" si="18"/>
        <v>4.5720000000000001</v>
      </c>
      <c r="G279" s="39">
        <f t="shared" si="19"/>
        <v>38.097509751111744</v>
      </c>
      <c r="N279" s="39">
        <v>22.777777777777779</v>
      </c>
      <c r="O279" s="39">
        <v>18.888888888888889</v>
      </c>
      <c r="P279" s="36" t="s">
        <v>1990</v>
      </c>
      <c r="Q279" s="39">
        <v>73</v>
      </c>
      <c r="R279" s="36">
        <f t="shared" si="16"/>
        <v>22.777777777777779</v>
      </c>
      <c r="S279" s="39">
        <v>66</v>
      </c>
      <c r="T279" s="36">
        <f t="shared" si="17"/>
        <v>18.888888888888889</v>
      </c>
    </row>
    <row r="280" spans="1:21" x14ac:dyDescent="0.2">
      <c r="A280" s="37">
        <v>2620120803</v>
      </c>
      <c r="B280" s="37" t="s">
        <v>225</v>
      </c>
      <c r="C280" s="38">
        <v>41141</v>
      </c>
      <c r="D280" s="39">
        <v>14</v>
      </c>
      <c r="F280" s="39">
        <f t="shared" si="18"/>
        <v>4.2671999999999999</v>
      </c>
      <c r="G280" s="39">
        <f t="shared" si="19"/>
        <v>39.091697029238723</v>
      </c>
      <c r="I280" s="45">
        <v>1.29</v>
      </c>
      <c r="K280" s="45">
        <f>(9.81*(LN(I280)))+30.6</f>
        <v>33.098040162244828</v>
      </c>
      <c r="N280" s="39">
        <v>20.555555555555557</v>
      </c>
      <c r="O280" s="39">
        <v>23.333333333333332</v>
      </c>
      <c r="P280" s="36" t="s">
        <v>1414</v>
      </c>
      <c r="Q280" s="39">
        <v>69</v>
      </c>
      <c r="R280" s="36">
        <f t="shared" si="16"/>
        <v>20.555555555555557</v>
      </c>
      <c r="S280" s="39">
        <v>74</v>
      </c>
      <c r="T280" s="36">
        <f t="shared" si="17"/>
        <v>23.333333333333332</v>
      </c>
    </row>
    <row r="281" spans="1:21" x14ac:dyDescent="0.2">
      <c r="A281" s="37">
        <v>2620120804</v>
      </c>
      <c r="B281" s="37" t="s">
        <v>225</v>
      </c>
      <c r="C281" s="38">
        <v>41145</v>
      </c>
      <c r="D281" s="39">
        <v>13</v>
      </c>
      <c r="F281" s="39">
        <f t="shared" si="18"/>
        <v>3.9624000000000001</v>
      </c>
      <c r="G281" s="39">
        <f t="shared" si="19"/>
        <v>40.159592907973853</v>
      </c>
      <c r="N281" s="39">
        <v>22.222222222222221</v>
      </c>
      <c r="O281" s="39">
        <v>26.666666666666668</v>
      </c>
      <c r="P281" s="36" t="s">
        <v>1414</v>
      </c>
      <c r="Q281" s="39">
        <v>72</v>
      </c>
      <c r="R281" s="36">
        <f t="shared" si="16"/>
        <v>22.222222222222221</v>
      </c>
      <c r="S281" s="39">
        <v>80</v>
      </c>
      <c r="T281" s="36">
        <f t="shared" si="17"/>
        <v>26.666666666666668</v>
      </c>
    </row>
    <row r="282" spans="1:21" s="40" customFormat="1" x14ac:dyDescent="0.2">
      <c r="A282" s="40">
        <v>2620120805</v>
      </c>
      <c r="B282" s="40" t="s">
        <v>225</v>
      </c>
      <c r="C282" s="41">
        <v>41152</v>
      </c>
      <c r="D282" s="42">
        <v>13</v>
      </c>
      <c r="E282" s="42">
        <f>AVERAGE(D272:D282)</f>
        <v>18.636363636363637</v>
      </c>
      <c r="F282" s="42">
        <f t="shared" si="18"/>
        <v>3.9624000000000001</v>
      </c>
      <c r="G282" s="42">
        <f t="shared" si="19"/>
        <v>40.159592907973853</v>
      </c>
      <c r="H282" s="42">
        <f>AVERAGE(G272:G282)</f>
        <v>35.473553086501177</v>
      </c>
      <c r="I282" s="44">
        <v>1.01</v>
      </c>
      <c r="J282" s="44">
        <f>AVERAGE(I272:I282)</f>
        <v>1.3800000000000001</v>
      </c>
      <c r="K282" s="44">
        <f>(9.81*(LN(I282)))+30.6</f>
        <v>30.697612745669581</v>
      </c>
      <c r="L282" s="44">
        <f>AVERAGE(K272:K282)</f>
        <v>32.84569654768859</v>
      </c>
      <c r="M282" s="44">
        <f>AVERAGE(L282,H282)</f>
        <v>34.15962481709488</v>
      </c>
      <c r="N282" s="42">
        <v>21.666666666666668</v>
      </c>
      <c r="O282" s="42">
        <v>26.666666666666668</v>
      </c>
      <c r="P282" s="336" t="s">
        <v>1414</v>
      </c>
      <c r="Q282" s="42">
        <v>71</v>
      </c>
      <c r="R282" s="336">
        <f t="shared" si="16"/>
        <v>21.666666666666668</v>
      </c>
      <c r="S282" s="42">
        <v>80</v>
      </c>
      <c r="T282" s="336">
        <f t="shared" si="17"/>
        <v>26.666666666666668</v>
      </c>
    </row>
    <row r="283" spans="1:21" x14ac:dyDescent="0.2">
      <c r="A283" s="113">
        <f>IF(MONTH(C283)=MONTH(C282),(A282+1),(26*100000000+(YEAR(C283)*10000)+(MONTH(C283)*100)+1))</f>
        <v>2620130601</v>
      </c>
      <c r="B283" s="37" t="s">
        <v>225</v>
      </c>
      <c r="C283" s="366">
        <v>41426</v>
      </c>
      <c r="D283" s="66">
        <v>19</v>
      </c>
      <c r="E283" s="63"/>
      <c r="F283" s="63">
        <f t="shared" si="18"/>
        <v>5.7911999999999999</v>
      </c>
      <c r="G283" s="63">
        <f t="shared" si="19"/>
        <v>34.691147459206192</v>
      </c>
      <c r="H283" s="63"/>
      <c r="I283" s="45">
        <v>0.73</v>
      </c>
      <c r="K283" s="45">
        <f>(9.81*(LN(I283)))+30.6</f>
        <v>27.512687593122543</v>
      </c>
      <c r="N283" s="63">
        <v>18.333333333333332</v>
      </c>
      <c r="O283" s="63">
        <v>21.111111111111111</v>
      </c>
      <c r="P283" s="48" t="s">
        <v>405</v>
      </c>
      <c r="Q283" s="63">
        <v>65</v>
      </c>
      <c r="R283" s="36">
        <f t="shared" si="16"/>
        <v>18.333333333333332</v>
      </c>
      <c r="S283" s="63">
        <v>70</v>
      </c>
      <c r="T283" s="36">
        <f t="shared" si="17"/>
        <v>21.111111111111111</v>
      </c>
      <c r="U283" s="37" t="s">
        <v>2354</v>
      </c>
    </row>
    <row r="284" spans="1:21" x14ac:dyDescent="0.2">
      <c r="A284" s="113">
        <f t="shared" ref="A284:A295" si="20">IF(MONTH(C284)=MONTH(C283),(A283+1),(26*100000000+(YEAR(C284)*10000)+(MONTH(C284)*100)+1))</f>
        <v>2620130602</v>
      </c>
      <c r="B284" s="37" t="s">
        <v>225</v>
      </c>
      <c r="C284" s="366">
        <v>41432</v>
      </c>
      <c r="D284" s="66">
        <v>22</v>
      </c>
      <c r="E284" s="63"/>
      <c r="F284" s="63">
        <f t="shared" si="18"/>
        <v>6.7056000000000004</v>
      </c>
      <c r="G284" s="63">
        <f t="shared" si="19"/>
        <v>32.57859139610126</v>
      </c>
      <c r="H284" s="63"/>
      <c r="N284" s="63">
        <v>16.111111111111111</v>
      </c>
      <c r="O284" s="63">
        <v>20</v>
      </c>
      <c r="P284" s="48" t="s">
        <v>2350</v>
      </c>
      <c r="Q284" s="63">
        <v>61</v>
      </c>
      <c r="R284" s="36">
        <f t="shared" si="16"/>
        <v>16.111111111111111</v>
      </c>
      <c r="S284" s="63">
        <v>68</v>
      </c>
      <c r="T284" s="36">
        <f t="shared" si="17"/>
        <v>20</v>
      </c>
      <c r="U284" s="37" t="s">
        <v>2354</v>
      </c>
    </row>
    <row r="285" spans="1:21" x14ac:dyDescent="0.2">
      <c r="A285" s="113">
        <f t="shared" si="20"/>
        <v>2620130603</v>
      </c>
      <c r="B285" s="37" t="s">
        <v>225</v>
      </c>
      <c r="C285" s="38">
        <v>41440</v>
      </c>
      <c r="D285" s="63">
        <v>25</v>
      </c>
      <c r="E285" s="63"/>
      <c r="F285" s="63">
        <f t="shared" si="18"/>
        <v>7.62</v>
      </c>
      <c r="G285" s="63">
        <f t="shared" si="19"/>
        <v>30.736512512643824</v>
      </c>
      <c r="H285" s="63"/>
      <c r="I285" s="45">
        <v>0.62</v>
      </c>
      <c r="K285" s="45">
        <f t="shared" ref="K285:K295" si="21">(9.81*(LN(I285)))+30.6</f>
        <v>25.910468792749171</v>
      </c>
      <c r="N285" s="63">
        <v>18.888888888888889</v>
      </c>
      <c r="O285" s="63">
        <v>23.888888888888889</v>
      </c>
      <c r="P285" s="48" t="s">
        <v>422</v>
      </c>
      <c r="Q285" s="63">
        <v>66</v>
      </c>
      <c r="R285" s="36">
        <f t="shared" si="16"/>
        <v>18.888888888888889</v>
      </c>
      <c r="S285" s="63">
        <v>75</v>
      </c>
      <c r="T285" s="36">
        <f t="shared" si="17"/>
        <v>23.888888888888889</v>
      </c>
      <c r="U285" s="37" t="s">
        <v>2354</v>
      </c>
    </row>
    <row r="286" spans="1:21" x14ac:dyDescent="0.2">
      <c r="A286" s="113">
        <f t="shared" si="20"/>
        <v>2620130604</v>
      </c>
      <c r="B286" s="37" t="s">
        <v>225</v>
      </c>
      <c r="C286" s="38">
        <v>41448</v>
      </c>
      <c r="D286" s="63">
        <v>22</v>
      </c>
      <c r="E286" s="63"/>
      <c r="F286" s="63">
        <f t="shared" si="18"/>
        <v>6.7056000000000004</v>
      </c>
      <c r="G286" s="63">
        <f t="shared" si="19"/>
        <v>32.57859139610126</v>
      </c>
      <c r="H286" s="63"/>
      <c r="N286" s="63">
        <v>22.222222222222221</v>
      </c>
      <c r="O286" s="63">
        <v>26.111111111111111</v>
      </c>
      <c r="P286" s="48" t="s">
        <v>2351</v>
      </c>
      <c r="Q286" s="63">
        <v>72</v>
      </c>
      <c r="R286" s="36">
        <f t="shared" si="16"/>
        <v>22.222222222222221</v>
      </c>
      <c r="S286" s="63">
        <v>79</v>
      </c>
      <c r="T286" s="36">
        <f t="shared" si="17"/>
        <v>26.111111111111111</v>
      </c>
      <c r="U286" s="37" t="s">
        <v>2354</v>
      </c>
    </row>
    <row r="287" spans="1:21" x14ac:dyDescent="0.2">
      <c r="A287" s="113">
        <f t="shared" si="20"/>
        <v>2620130605</v>
      </c>
      <c r="B287" s="37" t="s">
        <v>225</v>
      </c>
      <c r="C287" s="38">
        <v>41453</v>
      </c>
      <c r="D287" s="63">
        <v>20</v>
      </c>
      <c r="E287" s="63"/>
      <c r="F287" s="63">
        <f t="shared" si="18"/>
        <v>6.0960000000000001</v>
      </c>
      <c r="G287" s="63">
        <f t="shared" si="19"/>
        <v>33.952011087081587</v>
      </c>
      <c r="H287" s="63"/>
      <c r="I287" s="45">
        <v>1.31</v>
      </c>
      <c r="K287" s="45">
        <f t="shared" si="21"/>
        <v>33.248966216060126</v>
      </c>
      <c r="N287" s="63">
        <v>23.333333333333332</v>
      </c>
      <c r="O287" s="63">
        <v>22.222222222222221</v>
      </c>
      <c r="P287" s="48" t="s">
        <v>2352</v>
      </c>
      <c r="Q287" s="63">
        <v>74</v>
      </c>
      <c r="R287" s="36">
        <f t="shared" si="16"/>
        <v>23.333333333333332</v>
      </c>
      <c r="S287" s="63">
        <v>72</v>
      </c>
      <c r="T287" s="36">
        <f t="shared" si="17"/>
        <v>22.222222222222221</v>
      </c>
      <c r="U287" s="37" t="s">
        <v>2354</v>
      </c>
    </row>
    <row r="288" spans="1:21" x14ac:dyDescent="0.2">
      <c r="A288" s="113">
        <f t="shared" si="20"/>
        <v>2620130701</v>
      </c>
      <c r="B288" s="37" t="s">
        <v>225</v>
      </c>
      <c r="C288" s="38">
        <v>41460</v>
      </c>
      <c r="D288" s="63">
        <v>20</v>
      </c>
      <c r="E288" s="63"/>
      <c r="F288" s="63">
        <f t="shared" si="18"/>
        <v>6.0960000000000001</v>
      </c>
      <c r="G288" s="63">
        <f t="shared" si="19"/>
        <v>33.952011087081587</v>
      </c>
      <c r="H288" s="63"/>
      <c r="N288" s="63">
        <v>23.888888888888889</v>
      </c>
      <c r="O288" s="63">
        <v>29.444444444444443</v>
      </c>
      <c r="P288" s="48" t="s">
        <v>2353</v>
      </c>
      <c r="Q288" s="63">
        <v>75</v>
      </c>
      <c r="R288" s="36">
        <f t="shared" si="16"/>
        <v>23.888888888888889</v>
      </c>
      <c r="S288" s="63">
        <v>85</v>
      </c>
      <c r="T288" s="36">
        <f t="shared" si="17"/>
        <v>29.444444444444443</v>
      </c>
      <c r="U288" s="37" t="s">
        <v>2354</v>
      </c>
    </row>
    <row r="289" spans="1:21" x14ac:dyDescent="0.2">
      <c r="A289" s="113">
        <f t="shared" si="20"/>
        <v>2620130702</v>
      </c>
      <c r="B289" s="37" t="s">
        <v>225</v>
      </c>
      <c r="C289" s="38">
        <v>41469</v>
      </c>
      <c r="D289" s="63">
        <v>25</v>
      </c>
      <c r="E289" s="63"/>
      <c r="F289" s="63">
        <f t="shared" si="18"/>
        <v>7.62</v>
      </c>
      <c r="G289" s="63">
        <f t="shared" si="19"/>
        <v>30.736512512643824</v>
      </c>
      <c r="H289" s="63"/>
      <c r="I289" s="45">
        <v>0.59</v>
      </c>
      <c r="K289" s="45">
        <f t="shared" si="21"/>
        <v>25.423922800171933</v>
      </c>
      <c r="N289" s="63">
        <v>23.888888888888889</v>
      </c>
      <c r="O289" s="63">
        <v>27.222222222222221</v>
      </c>
      <c r="P289" s="48" t="s">
        <v>528</v>
      </c>
      <c r="Q289" s="63">
        <v>75</v>
      </c>
      <c r="R289" s="36">
        <f t="shared" si="16"/>
        <v>23.888888888888889</v>
      </c>
      <c r="S289" s="63">
        <v>81</v>
      </c>
      <c r="T289" s="36">
        <f t="shared" si="17"/>
        <v>27.222222222222221</v>
      </c>
      <c r="U289" s="37" t="s">
        <v>2354</v>
      </c>
    </row>
    <row r="290" spans="1:21" x14ac:dyDescent="0.2">
      <c r="A290" s="113">
        <f t="shared" si="20"/>
        <v>2620130703</v>
      </c>
      <c r="B290" s="37" t="s">
        <v>225</v>
      </c>
      <c r="C290" s="38">
        <v>41475</v>
      </c>
      <c r="D290" s="63">
        <v>23</v>
      </c>
      <c r="E290" s="63"/>
      <c r="F290" s="63">
        <f t="shared" si="18"/>
        <v>7.0104000000000006</v>
      </c>
      <c r="G290" s="63">
        <f t="shared" si="19"/>
        <v>31.938041497455547</v>
      </c>
      <c r="H290" s="63"/>
      <c r="N290" s="63">
        <v>23.888888888888889</v>
      </c>
      <c r="O290" s="63">
        <v>26.666666666666668</v>
      </c>
      <c r="P290" s="48" t="s">
        <v>528</v>
      </c>
      <c r="Q290" s="63">
        <v>75</v>
      </c>
      <c r="R290" s="36">
        <f t="shared" si="16"/>
        <v>23.888888888888889</v>
      </c>
      <c r="S290" s="63">
        <v>80</v>
      </c>
      <c r="T290" s="36">
        <f t="shared" si="17"/>
        <v>26.666666666666668</v>
      </c>
      <c r="U290" s="37" t="s">
        <v>2354</v>
      </c>
    </row>
    <row r="291" spans="1:21" x14ac:dyDescent="0.2">
      <c r="A291" s="113">
        <f t="shared" si="20"/>
        <v>2620130704</v>
      </c>
      <c r="B291" s="37" t="s">
        <v>225</v>
      </c>
      <c r="C291" s="38">
        <v>41481</v>
      </c>
      <c r="D291" s="63">
        <v>19</v>
      </c>
      <c r="E291" s="63"/>
      <c r="F291" s="63">
        <f t="shared" si="18"/>
        <v>5.7911999999999999</v>
      </c>
      <c r="G291" s="63">
        <f t="shared" si="19"/>
        <v>34.691147459206192</v>
      </c>
      <c r="H291" s="63"/>
      <c r="I291" s="45">
        <v>0.79</v>
      </c>
      <c r="K291" s="45">
        <f t="shared" si="21"/>
        <v>28.287563908158305</v>
      </c>
      <c r="N291" s="63">
        <v>23.333333333333332</v>
      </c>
      <c r="O291" s="63">
        <v>21.111111111111111</v>
      </c>
      <c r="P291" s="48" t="s">
        <v>880</v>
      </c>
      <c r="Q291" s="63">
        <v>74</v>
      </c>
      <c r="R291" s="36">
        <f t="shared" si="16"/>
        <v>23.333333333333332</v>
      </c>
      <c r="S291" s="63">
        <v>70</v>
      </c>
      <c r="T291" s="36">
        <f t="shared" si="17"/>
        <v>21.111111111111111</v>
      </c>
      <c r="U291" s="37" t="s">
        <v>2354</v>
      </c>
    </row>
    <row r="292" spans="1:21" x14ac:dyDescent="0.2">
      <c r="A292" s="113">
        <f t="shared" si="20"/>
        <v>2620130801</v>
      </c>
      <c r="B292" s="37" t="s">
        <v>225</v>
      </c>
      <c r="C292" s="38">
        <v>41488</v>
      </c>
      <c r="D292" s="63">
        <v>21</v>
      </c>
      <c r="E292" s="63"/>
      <c r="F292" s="63">
        <f t="shared" si="18"/>
        <v>6.4008000000000003</v>
      </c>
      <c r="G292" s="63">
        <f t="shared" si="19"/>
        <v>33.248944821400073</v>
      </c>
      <c r="H292" s="63"/>
      <c r="N292" s="63">
        <v>21.111111111111111</v>
      </c>
      <c r="O292" s="63">
        <v>21.111111111111111</v>
      </c>
      <c r="P292" s="48" t="s">
        <v>2353</v>
      </c>
      <c r="Q292" s="63">
        <v>70</v>
      </c>
      <c r="R292" s="36">
        <f t="shared" si="16"/>
        <v>21.111111111111111</v>
      </c>
      <c r="S292" s="63">
        <v>70</v>
      </c>
      <c r="T292" s="36">
        <f t="shared" si="17"/>
        <v>21.111111111111111</v>
      </c>
      <c r="U292" s="37" t="s">
        <v>2354</v>
      </c>
    </row>
    <row r="293" spans="1:21" x14ac:dyDescent="0.2">
      <c r="A293" s="113">
        <f t="shared" si="20"/>
        <v>2620130802</v>
      </c>
      <c r="B293" s="37" t="s">
        <v>225</v>
      </c>
      <c r="C293" s="38">
        <v>41497</v>
      </c>
      <c r="D293" s="63">
        <v>16</v>
      </c>
      <c r="E293" s="63"/>
      <c r="F293" s="63">
        <f t="shared" si="18"/>
        <v>4.8768000000000002</v>
      </c>
      <c r="G293" s="63">
        <f t="shared" si="19"/>
        <v>37.167509661519347</v>
      </c>
      <c r="H293" s="63"/>
      <c r="I293" s="45">
        <v>0.76</v>
      </c>
      <c r="K293" s="45">
        <f>(9.81*(LN(I293)))+30.6</f>
        <v>27.907774543665731</v>
      </c>
      <c r="N293" s="63">
        <v>20.555555555555557</v>
      </c>
      <c r="O293" s="63">
        <v>22.222222222222221</v>
      </c>
      <c r="P293" s="48" t="s">
        <v>1414</v>
      </c>
      <c r="Q293" s="63">
        <v>69</v>
      </c>
      <c r="R293" s="36">
        <f t="shared" si="16"/>
        <v>20.555555555555557</v>
      </c>
      <c r="S293" s="63">
        <v>72</v>
      </c>
      <c r="T293" s="36">
        <f t="shared" si="17"/>
        <v>22.222222222222221</v>
      </c>
      <c r="U293" s="37" t="s">
        <v>2354</v>
      </c>
    </row>
    <row r="294" spans="1:21" x14ac:dyDescent="0.2">
      <c r="A294" s="113">
        <f t="shared" si="20"/>
        <v>2620130803</v>
      </c>
      <c r="B294" s="37" t="s">
        <v>225</v>
      </c>
      <c r="C294" s="38">
        <v>41502</v>
      </c>
      <c r="D294" s="63">
        <v>14</v>
      </c>
      <c r="E294" s="63"/>
      <c r="F294" s="63">
        <f t="shared" si="18"/>
        <v>4.2671999999999999</v>
      </c>
      <c r="G294" s="63">
        <f t="shared" si="19"/>
        <v>39.091697029238723</v>
      </c>
      <c r="H294" s="63"/>
      <c r="N294" s="63">
        <v>20.555555555555557</v>
      </c>
      <c r="O294" s="63">
        <v>23.888888888888889</v>
      </c>
      <c r="P294" s="48" t="s">
        <v>1414</v>
      </c>
      <c r="Q294" s="63">
        <v>69</v>
      </c>
      <c r="R294" s="36">
        <f t="shared" si="16"/>
        <v>20.555555555555557</v>
      </c>
      <c r="S294" s="63">
        <v>75</v>
      </c>
      <c r="T294" s="36">
        <f t="shared" si="17"/>
        <v>23.888888888888889</v>
      </c>
      <c r="U294" s="37" t="s">
        <v>2354</v>
      </c>
    </row>
    <row r="295" spans="1:21" x14ac:dyDescent="0.2">
      <c r="A295" s="113">
        <f t="shared" si="20"/>
        <v>2620130804</v>
      </c>
      <c r="B295" s="37" t="s">
        <v>225</v>
      </c>
      <c r="C295" s="38">
        <v>41511</v>
      </c>
      <c r="D295" s="63">
        <v>13</v>
      </c>
      <c r="E295" s="63">
        <f>AVERAGE(D283:D295)</f>
        <v>19.923076923076923</v>
      </c>
      <c r="F295" s="63">
        <f t="shared" si="18"/>
        <v>3.9624000000000001</v>
      </c>
      <c r="G295" s="63">
        <f t="shared" si="19"/>
        <v>40.159592907973853</v>
      </c>
      <c r="H295" s="63">
        <f>AVERAGE(G283:G295)</f>
        <v>34.270946986742558</v>
      </c>
      <c r="I295" s="45">
        <v>1.35</v>
      </c>
      <c r="J295" s="45">
        <f>AVERAGE(I283:I295)</f>
        <v>0.87857142857142867</v>
      </c>
      <c r="K295" s="45">
        <f t="shared" si="21"/>
        <v>33.54402605193782</v>
      </c>
      <c r="L295" s="45">
        <f>AVERAGE(K283:K295)</f>
        <v>28.833629986552239</v>
      </c>
      <c r="M295" s="45">
        <f>AVERAGE(L295,H295)</f>
        <v>31.552288486647399</v>
      </c>
      <c r="N295" s="63">
        <v>22.777777777777779</v>
      </c>
      <c r="O295" s="63">
        <v>30.555555555555557</v>
      </c>
      <c r="P295" s="48" t="s">
        <v>2350</v>
      </c>
      <c r="Q295" s="63">
        <v>73</v>
      </c>
      <c r="R295" s="36">
        <f t="shared" si="16"/>
        <v>22.777777777777779</v>
      </c>
      <c r="S295" s="63">
        <v>87</v>
      </c>
      <c r="T295" s="36">
        <f t="shared" si="17"/>
        <v>30.555555555555557</v>
      </c>
      <c r="U295" s="37" t="s">
        <v>2354</v>
      </c>
    </row>
    <row r="296" spans="1:21" x14ac:dyDescent="0.2">
      <c r="A296" s="113">
        <v>2620140601</v>
      </c>
      <c r="B296" s="37" t="s">
        <v>225</v>
      </c>
      <c r="C296" s="38">
        <v>41797</v>
      </c>
      <c r="D296" s="39">
        <v>19</v>
      </c>
      <c r="F296" s="39">
        <f t="shared" si="18"/>
        <v>5.7911999999999999</v>
      </c>
      <c r="G296" s="39">
        <f t="shared" si="19"/>
        <v>34.691147459206192</v>
      </c>
      <c r="N296" s="39">
        <v>21.111111111111111</v>
      </c>
      <c r="O296" s="39">
        <v>21.111111111111111</v>
      </c>
      <c r="P296" s="48" t="s">
        <v>2569</v>
      </c>
    </row>
    <row r="297" spans="1:21" x14ac:dyDescent="0.2">
      <c r="A297" s="113">
        <v>2620140602</v>
      </c>
      <c r="B297" s="37" t="s">
        <v>225</v>
      </c>
      <c r="C297" s="38">
        <v>41805</v>
      </c>
      <c r="D297" s="39">
        <v>21</v>
      </c>
      <c r="F297" s="39">
        <f t="shared" si="18"/>
        <v>6.4008000000000003</v>
      </c>
      <c r="G297" s="39">
        <f t="shared" si="19"/>
        <v>33.248944821400073</v>
      </c>
      <c r="N297" s="39">
        <v>21.111111111111111</v>
      </c>
      <c r="O297" s="39">
        <v>24.444444444444443</v>
      </c>
      <c r="P297" s="48" t="s">
        <v>390</v>
      </c>
    </row>
    <row r="298" spans="1:21" x14ac:dyDescent="0.2">
      <c r="A298" s="113">
        <v>2620140603</v>
      </c>
      <c r="B298" s="37" t="s">
        <v>225</v>
      </c>
      <c r="C298" s="38">
        <v>41811</v>
      </c>
      <c r="D298" s="39">
        <v>23</v>
      </c>
      <c r="F298" s="39">
        <f t="shared" si="18"/>
        <v>7.0104000000000006</v>
      </c>
      <c r="G298" s="39">
        <f t="shared" si="19"/>
        <v>31.938041497455547</v>
      </c>
      <c r="N298" s="39">
        <v>19.444444444444443</v>
      </c>
      <c r="O298" s="39">
        <v>21.111111111111111</v>
      </c>
      <c r="P298" s="48" t="s">
        <v>1414</v>
      </c>
    </row>
    <row r="299" spans="1:21" x14ac:dyDescent="0.2">
      <c r="A299" s="391">
        <v>2620150701</v>
      </c>
      <c r="B299" s="37" t="s">
        <v>225</v>
      </c>
      <c r="C299" s="38">
        <v>41831</v>
      </c>
      <c r="D299" s="39">
        <v>19</v>
      </c>
      <c r="F299" s="39">
        <f t="shared" si="18"/>
        <v>5.7911999999999999</v>
      </c>
      <c r="G299" s="39">
        <f t="shared" si="19"/>
        <v>34.691147459206192</v>
      </c>
      <c r="N299" s="39">
        <v>20.555555555555554</v>
      </c>
      <c r="O299" s="39">
        <v>22.222222222222221</v>
      </c>
      <c r="P299" s="48" t="s">
        <v>1989</v>
      </c>
    </row>
    <row r="300" spans="1:21" x14ac:dyDescent="0.2">
      <c r="A300" s="391">
        <v>2620140702</v>
      </c>
      <c r="B300" s="37" t="s">
        <v>225</v>
      </c>
      <c r="C300" s="38">
        <v>41840</v>
      </c>
      <c r="D300" s="39">
        <v>20</v>
      </c>
      <c r="F300" s="39">
        <f t="shared" si="18"/>
        <v>6.0960000000000001</v>
      </c>
      <c r="G300" s="39">
        <f t="shared" si="19"/>
        <v>33.952011087081587</v>
      </c>
      <c r="N300" s="39">
        <v>22.222222222222221</v>
      </c>
      <c r="O300" s="39">
        <v>25</v>
      </c>
      <c r="P300" s="48" t="s">
        <v>1414</v>
      </c>
    </row>
    <row r="301" spans="1:21" x14ac:dyDescent="0.2">
      <c r="A301" s="391">
        <v>2620140703</v>
      </c>
      <c r="B301" s="37" t="s">
        <v>225</v>
      </c>
      <c r="C301" s="38">
        <v>41846</v>
      </c>
      <c r="D301" s="39">
        <v>20</v>
      </c>
      <c r="F301" s="39">
        <f t="shared" si="18"/>
        <v>6.0960000000000001</v>
      </c>
      <c r="G301" s="39">
        <f t="shared" si="19"/>
        <v>33.952011087081587</v>
      </c>
      <c r="N301" s="39">
        <v>21.666666666666668</v>
      </c>
      <c r="O301" s="39">
        <v>26.111111111111111</v>
      </c>
      <c r="P301" s="48" t="s">
        <v>528</v>
      </c>
    </row>
    <row r="302" spans="1:21" x14ac:dyDescent="0.2">
      <c r="A302" s="391">
        <v>2620140801</v>
      </c>
      <c r="B302" s="37" t="s">
        <v>225</v>
      </c>
      <c r="C302" s="38">
        <v>41852</v>
      </c>
      <c r="D302" s="39">
        <v>19</v>
      </c>
      <c r="F302" s="39">
        <f t="shared" si="18"/>
        <v>5.7911999999999999</v>
      </c>
      <c r="G302" s="39">
        <f t="shared" si="19"/>
        <v>34.691147459206192</v>
      </c>
      <c r="N302" s="39">
        <v>22.222222222222221</v>
      </c>
      <c r="O302" s="39">
        <v>25</v>
      </c>
      <c r="P302" s="48" t="s">
        <v>403</v>
      </c>
    </row>
    <row r="303" spans="1:21" x14ac:dyDescent="0.2">
      <c r="A303" s="391">
        <v>2620140802</v>
      </c>
      <c r="B303" s="37" t="s">
        <v>225</v>
      </c>
      <c r="C303" s="38">
        <v>41859</v>
      </c>
      <c r="D303" s="39">
        <v>19</v>
      </c>
      <c r="F303" s="39">
        <f t="shared" si="18"/>
        <v>5.7911999999999999</v>
      </c>
      <c r="G303" s="39">
        <f t="shared" si="19"/>
        <v>34.691147459206192</v>
      </c>
      <c r="N303" s="39">
        <v>23.888888888888889</v>
      </c>
      <c r="O303" s="39">
        <v>26.666666666666664</v>
      </c>
      <c r="P303" s="48" t="s">
        <v>2570</v>
      </c>
    </row>
    <row r="304" spans="1:21" x14ac:dyDescent="0.2">
      <c r="A304" s="391">
        <v>2620140803</v>
      </c>
      <c r="B304" s="37" t="s">
        <v>225</v>
      </c>
      <c r="C304" s="38">
        <v>41868</v>
      </c>
      <c r="D304" s="39">
        <v>12</v>
      </c>
      <c r="F304" s="39">
        <f t="shared" si="18"/>
        <v>3.6576000000000004</v>
      </c>
      <c r="G304" s="39">
        <f t="shared" si="19"/>
        <v>41.313008325549511</v>
      </c>
      <c r="N304" s="39">
        <v>20</v>
      </c>
      <c r="O304" s="39">
        <v>18.333333333333332</v>
      </c>
      <c r="P304" s="48" t="s">
        <v>422</v>
      </c>
    </row>
    <row r="305" spans="1:16" x14ac:dyDescent="0.2">
      <c r="A305" s="391">
        <v>2620140804</v>
      </c>
      <c r="B305" s="37" t="s">
        <v>225</v>
      </c>
      <c r="C305" s="38">
        <v>41873</v>
      </c>
      <c r="D305" s="39">
        <v>14</v>
      </c>
      <c r="F305" s="39">
        <f t="shared" si="18"/>
        <v>4.2671999999999999</v>
      </c>
      <c r="G305" s="39">
        <f t="shared" si="19"/>
        <v>39.091697029238723</v>
      </c>
      <c r="H305" s="39">
        <f>AVERAGE(G296:G305)</f>
        <v>35.226030368463185</v>
      </c>
      <c r="N305" s="39">
        <v>22.222222222222221</v>
      </c>
      <c r="O305" s="39">
        <v>22.222222222222221</v>
      </c>
      <c r="P305" s="48" t="s">
        <v>422</v>
      </c>
    </row>
    <row r="306" spans="1:16" x14ac:dyDescent="0.2">
      <c r="C306" s="38"/>
    </row>
    <row r="307" spans="1:16" x14ac:dyDescent="0.2">
      <c r="C307" s="38"/>
    </row>
    <row r="308" spans="1:16" x14ac:dyDescent="0.2">
      <c r="C308" s="38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3"/>
  <sheetViews>
    <sheetView workbookViewId="0">
      <pane xSplit="3" ySplit="1" topLeftCell="D69" activePane="bottomRight" state="frozen"/>
      <selection pane="topRight" activeCell="D1" sqref="D1"/>
      <selection pane="bottomLeft" activeCell="A2" sqref="A2"/>
      <selection pane="bottomRight" activeCell="M113" sqref="M113"/>
    </sheetView>
  </sheetViews>
  <sheetFormatPr defaultRowHeight="12.75" x14ac:dyDescent="0.2"/>
  <cols>
    <col min="1" max="1" width="11" bestFit="1" customWidth="1"/>
    <col min="2" max="2" width="11" customWidth="1"/>
    <col min="4" max="13" width="9.140625" style="3"/>
    <col min="14" max="14" width="15" style="3" bestFit="1" customWidth="1"/>
    <col min="15" max="15" width="12.140625" bestFit="1" customWidth="1"/>
    <col min="16" max="16" width="31.5703125" customWidth="1"/>
  </cols>
  <sheetData>
    <row r="1" spans="1:16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2042</v>
      </c>
      <c r="F1" s="14" t="s">
        <v>277</v>
      </c>
      <c r="G1" s="14" t="s">
        <v>278</v>
      </c>
      <c r="H1" s="14" t="s">
        <v>279</v>
      </c>
      <c r="I1" s="15" t="s">
        <v>177</v>
      </c>
      <c r="J1" s="15" t="s">
        <v>2040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269</v>
      </c>
      <c r="P1" s="14" t="s">
        <v>264</v>
      </c>
    </row>
    <row r="2" spans="1:16" x14ac:dyDescent="0.2">
      <c r="A2">
        <v>6119900601</v>
      </c>
      <c r="B2" t="s">
        <v>226</v>
      </c>
      <c r="C2" s="2">
        <v>33034</v>
      </c>
      <c r="I2" s="3">
        <v>1</v>
      </c>
      <c r="K2" s="3">
        <f t="shared" ref="K2:K7" si="0">(9.81*(LN(I2)))+30.6</f>
        <v>30.6</v>
      </c>
    </row>
    <row r="3" spans="1:16" x14ac:dyDescent="0.2">
      <c r="A3">
        <v>6119900602</v>
      </c>
      <c r="B3" t="s">
        <v>226</v>
      </c>
      <c r="C3" s="2">
        <v>33049</v>
      </c>
      <c r="I3" s="3">
        <v>0.8</v>
      </c>
      <c r="K3" s="3">
        <f t="shared" si="0"/>
        <v>28.410961761607602</v>
      </c>
    </row>
    <row r="4" spans="1:16" x14ac:dyDescent="0.2">
      <c r="A4">
        <v>6119900701</v>
      </c>
      <c r="B4" t="s">
        <v>226</v>
      </c>
      <c r="C4" s="2">
        <v>33063</v>
      </c>
      <c r="I4" s="3">
        <v>1.2</v>
      </c>
      <c r="K4" s="3">
        <f t="shared" si="0"/>
        <v>32.388574472148697</v>
      </c>
    </row>
    <row r="5" spans="1:16" x14ac:dyDescent="0.2">
      <c r="A5">
        <v>6119900702</v>
      </c>
      <c r="B5" t="s">
        <v>226</v>
      </c>
      <c r="C5" s="2">
        <v>33075</v>
      </c>
      <c r="I5" s="3">
        <v>0.7</v>
      </c>
      <c r="K5" s="3">
        <f t="shared" si="0"/>
        <v>27.101018799961036</v>
      </c>
    </row>
    <row r="6" spans="1:16" x14ac:dyDescent="0.2">
      <c r="A6">
        <v>6119900801</v>
      </c>
      <c r="B6" t="s">
        <v>226</v>
      </c>
      <c r="C6" s="2">
        <v>33093</v>
      </c>
      <c r="I6" s="3">
        <v>0.7</v>
      </c>
      <c r="K6" s="3">
        <f t="shared" si="0"/>
        <v>27.101018799961036</v>
      </c>
    </row>
    <row r="7" spans="1:16" x14ac:dyDescent="0.2">
      <c r="A7">
        <v>6119900802</v>
      </c>
      <c r="B7" t="s">
        <v>226</v>
      </c>
      <c r="C7" s="2">
        <v>33112</v>
      </c>
      <c r="I7" s="3">
        <v>0.6</v>
      </c>
      <c r="J7" s="3">
        <f>AVERAGE(I2:I7)</f>
        <v>0.83333333333333337</v>
      </c>
      <c r="K7" s="3">
        <f t="shared" si="0"/>
        <v>25.588800630855634</v>
      </c>
      <c r="L7" s="3">
        <f>AVERAGE(K2:K7)</f>
        <v>28.531729077422337</v>
      </c>
      <c r="M7" s="3">
        <f>AVERAGE(L7)</f>
        <v>28.531729077422337</v>
      </c>
    </row>
    <row r="8" spans="1:16" x14ac:dyDescent="0.2">
      <c r="A8">
        <v>6119930601</v>
      </c>
      <c r="B8" t="s">
        <v>226</v>
      </c>
      <c r="C8" s="2">
        <v>34126</v>
      </c>
      <c r="D8" s="3">
        <v>39</v>
      </c>
      <c r="F8" s="3">
        <f>D8*0.3048</f>
        <v>11.8872</v>
      </c>
      <c r="G8" s="3">
        <f xml:space="preserve"> 60-(14.41*(LN(F8)))</f>
        <v>24.328589828266395</v>
      </c>
    </row>
    <row r="9" spans="1:16" x14ac:dyDescent="0.2">
      <c r="A9">
        <v>6119930602</v>
      </c>
      <c r="B9" t="s">
        <v>226</v>
      </c>
      <c r="C9" s="2">
        <v>34133</v>
      </c>
      <c r="D9" s="3">
        <v>21</v>
      </c>
      <c r="F9" s="3">
        <f t="shared" ref="F9:F72" si="1">D9*0.3048</f>
        <v>6.4008000000000003</v>
      </c>
      <c r="G9" s="3">
        <f t="shared" ref="G9:G72" si="2" xml:space="preserve"> 60-(14.41*(LN(F9)))</f>
        <v>33.248944821400073</v>
      </c>
    </row>
    <row r="10" spans="1:16" x14ac:dyDescent="0.2">
      <c r="A10">
        <v>6119930603</v>
      </c>
      <c r="B10" t="s">
        <v>226</v>
      </c>
      <c r="C10" s="2">
        <v>34147</v>
      </c>
      <c r="D10" s="3">
        <v>21</v>
      </c>
      <c r="F10" s="3">
        <f t="shared" si="1"/>
        <v>6.4008000000000003</v>
      </c>
      <c r="G10" s="3">
        <f t="shared" si="2"/>
        <v>33.248944821400073</v>
      </c>
    </row>
    <row r="11" spans="1:16" x14ac:dyDescent="0.2">
      <c r="A11">
        <v>6119930701</v>
      </c>
      <c r="B11" t="s">
        <v>226</v>
      </c>
      <c r="C11" s="2">
        <v>34158</v>
      </c>
      <c r="D11" s="3">
        <v>22</v>
      </c>
      <c r="F11" s="3">
        <f t="shared" si="1"/>
        <v>6.7056000000000004</v>
      </c>
      <c r="G11" s="3">
        <f t="shared" si="2"/>
        <v>32.57859139610126</v>
      </c>
    </row>
    <row r="12" spans="1:16" x14ac:dyDescent="0.2">
      <c r="A12">
        <v>6119930801</v>
      </c>
      <c r="B12" t="s">
        <v>226</v>
      </c>
      <c r="C12" s="2">
        <v>34184</v>
      </c>
      <c r="D12" s="3">
        <v>22.5</v>
      </c>
      <c r="F12" s="3">
        <f t="shared" si="1"/>
        <v>6.8580000000000005</v>
      </c>
      <c r="G12" s="3">
        <f t="shared" si="2"/>
        <v>32.254757543273101</v>
      </c>
    </row>
    <row r="13" spans="1:16" x14ac:dyDescent="0.2">
      <c r="A13">
        <v>6119930802</v>
      </c>
      <c r="B13" t="s">
        <v>226</v>
      </c>
      <c r="C13" s="2">
        <v>34200</v>
      </c>
      <c r="D13" s="3">
        <v>18</v>
      </c>
      <c r="F13" s="3">
        <f t="shared" si="1"/>
        <v>5.4864000000000006</v>
      </c>
      <c r="G13" s="3">
        <f t="shared" si="2"/>
        <v>35.470256117710861</v>
      </c>
    </row>
    <row r="14" spans="1:16" x14ac:dyDescent="0.2">
      <c r="A14">
        <v>6119930901</v>
      </c>
      <c r="B14" t="s">
        <v>226</v>
      </c>
      <c r="C14" s="2">
        <v>34216</v>
      </c>
      <c r="D14" s="3">
        <v>16</v>
      </c>
      <c r="F14" s="3">
        <f t="shared" si="1"/>
        <v>4.8768000000000002</v>
      </c>
      <c r="G14" s="3">
        <f t="shared" si="2"/>
        <v>37.167509661519347</v>
      </c>
    </row>
    <row r="15" spans="1:16" x14ac:dyDescent="0.2">
      <c r="A15">
        <v>6119931001</v>
      </c>
      <c r="B15" t="s">
        <v>226</v>
      </c>
      <c r="C15" s="2">
        <v>34247</v>
      </c>
      <c r="D15" s="3">
        <v>26</v>
      </c>
      <c r="F15" s="3">
        <f t="shared" si="1"/>
        <v>7.9248000000000003</v>
      </c>
      <c r="G15" s="3">
        <f t="shared" si="2"/>
        <v>30.171342036105038</v>
      </c>
    </row>
    <row r="16" spans="1:16" x14ac:dyDescent="0.2">
      <c r="A16">
        <v>6119940701</v>
      </c>
      <c r="B16" t="s">
        <v>226</v>
      </c>
      <c r="C16" s="2">
        <v>34535</v>
      </c>
      <c r="D16" s="3">
        <v>20.5</v>
      </c>
      <c r="F16" s="3">
        <f t="shared" si="1"/>
        <v>6.2484000000000002</v>
      </c>
      <c r="G16" s="3">
        <f t="shared" si="2"/>
        <v>33.59619053965433</v>
      </c>
    </row>
    <row r="17" spans="1:15" x14ac:dyDescent="0.2">
      <c r="A17">
        <v>6119940801</v>
      </c>
      <c r="B17" t="s">
        <v>226</v>
      </c>
      <c r="C17" s="2">
        <v>34564</v>
      </c>
      <c r="D17" s="3">
        <v>21</v>
      </c>
      <c r="F17" s="3">
        <f t="shared" si="1"/>
        <v>6.4008000000000003</v>
      </c>
      <c r="G17" s="3">
        <f t="shared" si="2"/>
        <v>33.248944821400073</v>
      </c>
    </row>
    <row r="18" spans="1:15" x14ac:dyDescent="0.2">
      <c r="A18">
        <v>6119940901</v>
      </c>
      <c r="B18" t="s">
        <v>226</v>
      </c>
      <c r="C18" s="2">
        <v>34578</v>
      </c>
      <c r="D18" s="3">
        <v>19</v>
      </c>
      <c r="F18" s="3">
        <f t="shared" si="1"/>
        <v>5.7911999999999999</v>
      </c>
      <c r="G18" s="3">
        <f t="shared" si="2"/>
        <v>34.691147459206192</v>
      </c>
    </row>
    <row r="19" spans="1:15" x14ac:dyDescent="0.2">
      <c r="A19">
        <v>6119960601</v>
      </c>
      <c r="B19" t="s">
        <v>226</v>
      </c>
      <c r="C19" s="2">
        <v>35221</v>
      </c>
      <c r="D19" s="3">
        <v>36</v>
      </c>
      <c r="F19" s="3">
        <f t="shared" si="1"/>
        <v>10.972800000000001</v>
      </c>
      <c r="G19" s="3">
        <f t="shared" si="2"/>
        <v>25.482005245842053</v>
      </c>
      <c r="I19" s="3">
        <v>0.12</v>
      </c>
      <c r="K19" s="3">
        <f>(9.81*(LN(I19)))+30.6</f>
        <v>9.8002147098771069</v>
      </c>
      <c r="O19" s="3">
        <v>21.11</v>
      </c>
    </row>
    <row r="20" spans="1:15" x14ac:dyDescent="0.2">
      <c r="A20">
        <v>6119960602</v>
      </c>
      <c r="B20" t="s">
        <v>226</v>
      </c>
      <c r="C20" s="2">
        <v>35228</v>
      </c>
      <c r="D20" s="3">
        <v>38</v>
      </c>
      <c r="F20" s="3">
        <f t="shared" si="1"/>
        <v>11.5824</v>
      </c>
      <c r="G20" s="3">
        <f t="shared" si="2"/>
        <v>24.702896587337378</v>
      </c>
      <c r="O20" s="3">
        <v>23.88</v>
      </c>
    </row>
    <row r="21" spans="1:15" x14ac:dyDescent="0.2">
      <c r="A21">
        <v>6119960603</v>
      </c>
      <c r="B21" t="s">
        <v>226</v>
      </c>
      <c r="C21" s="2">
        <v>35237</v>
      </c>
      <c r="D21" s="3">
        <v>36</v>
      </c>
      <c r="F21" s="3">
        <f t="shared" si="1"/>
        <v>10.972800000000001</v>
      </c>
      <c r="G21" s="3">
        <f t="shared" si="2"/>
        <v>25.482005245842053</v>
      </c>
      <c r="I21" s="3">
        <v>0.36</v>
      </c>
      <c r="K21" s="3">
        <f>(9.81*(LN(I21)))+30.6</f>
        <v>20.577601261711266</v>
      </c>
      <c r="O21" s="3">
        <v>22.22</v>
      </c>
    </row>
    <row r="22" spans="1:15" x14ac:dyDescent="0.2">
      <c r="A22">
        <v>6119960604</v>
      </c>
      <c r="B22" t="s">
        <v>226</v>
      </c>
      <c r="C22" s="2">
        <v>35244</v>
      </c>
      <c r="D22" s="3">
        <v>34</v>
      </c>
      <c r="F22" s="3">
        <f t="shared" si="1"/>
        <v>10.363200000000001</v>
      </c>
      <c r="G22" s="3">
        <f t="shared" si="2"/>
        <v>26.305657989275709</v>
      </c>
      <c r="O22" s="3">
        <v>23.88</v>
      </c>
    </row>
    <row r="23" spans="1:15" x14ac:dyDescent="0.2">
      <c r="A23">
        <v>6119960701</v>
      </c>
      <c r="B23" t="s">
        <v>226</v>
      </c>
      <c r="C23" s="2">
        <v>35252</v>
      </c>
      <c r="D23" s="3">
        <v>34</v>
      </c>
      <c r="F23" s="3">
        <f t="shared" si="1"/>
        <v>10.363200000000001</v>
      </c>
      <c r="G23" s="3">
        <f t="shared" si="2"/>
        <v>26.305657989275709</v>
      </c>
      <c r="I23" s="3">
        <v>0.37</v>
      </c>
      <c r="K23" s="3">
        <f>(9.81*(LN(I23)))+30.6</f>
        <v>20.846385198496666</v>
      </c>
      <c r="O23" s="3">
        <v>23.88</v>
      </c>
    </row>
    <row r="24" spans="1:15" x14ac:dyDescent="0.2">
      <c r="A24">
        <v>6119960702</v>
      </c>
      <c r="B24" t="s">
        <v>226</v>
      </c>
      <c r="C24" s="2">
        <v>35260</v>
      </c>
      <c r="D24" s="3">
        <v>29</v>
      </c>
      <c r="F24" s="3">
        <f t="shared" si="1"/>
        <v>8.8391999999999999</v>
      </c>
      <c r="G24" s="3">
        <f t="shared" si="2"/>
        <v>28.597780238889502</v>
      </c>
      <c r="O24" s="3">
        <v>22.22</v>
      </c>
    </row>
    <row r="25" spans="1:15" x14ac:dyDescent="0.2">
      <c r="A25">
        <v>6119960703</v>
      </c>
      <c r="B25" t="s">
        <v>226</v>
      </c>
      <c r="C25" s="2">
        <v>35267</v>
      </c>
      <c r="D25" s="3">
        <v>26</v>
      </c>
      <c r="F25" s="3">
        <f t="shared" si="1"/>
        <v>7.9248000000000003</v>
      </c>
      <c r="G25" s="3">
        <f t="shared" si="2"/>
        <v>30.171342036105038</v>
      </c>
      <c r="I25" s="3">
        <v>0.25</v>
      </c>
      <c r="K25" s="3">
        <f>(9.81*(LN(I25)))+30.6</f>
        <v>17.000452317413874</v>
      </c>
      <c r="O25" s="3">
        <v>24.44</v>
      </c>
    </row>
    <row r="26" spans="1:15" x14ac:dyDescent="0.2">
      <c r="A26">
        <v>6119960704</v>
      </c>
      <c r="B26" t="s">
        <v>226</v>
      </c>
      <c r="C26" s="2">
        <v>35273</v>
      </c>
      <c r="D26" s="3">
        <v>25</v>
      </c>
      <c r="F26" s="3">
        <f t="shared" si="1"/>
        <v>7.62</v>
      </c>
      <c r="G26" s="3">
        <f t="shared" si="2"/>
        <v>30.736512512643824</v>
      </c>
      <c r="O26" s="3">
        <v>23.88</v>
      </c>
    </row>
    <row r="27" spans="1:15" x14ac:dyDescent="0.2">
      <c r="A27">
        <v>6119960801</v>
      </c>
      <c r="B27" t="s">
        <v>226</v>
      </c>
      <c r="C27" s="2">
        <v>35281</v>
      </c>
      <c r="D27" s="3">
        <v>25</v>
      </c>
      <c r="F27" s="3">
        <f t="shared" si="1"/>
        <v>7.62</v>
      </c>
      <c r="G27" s="3">
        <f t="shared" si="2"/>
        <v>30.736512512643824</v>
      </c>
      <c r="I27" s="3">
        <v>0.3</v>
      </c>
      <c r="K27" s="3">
        <f>(9.81*(LN(I27)))+30.6</f>
        <v>18.78902678956257</v>
      </c>
      <c r="O27" s="3">
        <v>26.66</v>
      </c>
    </row>
    <row r="28" spans="1:15" x14ac:dyDescent="0.2">
      <c r="A28">
        <v>6119960802</v>
      </c>
      <c r="B28" t="s">
        <v>226</v>
      </c>
      <c r="C28" s="2">
        <v>35290</v>
      </c>
      <c r="D28" s="3">
        <v>21</v>
      </c>
      <c r="F28" s="3">
        <f t="shared" si="1"/>
        <v>6.4008000000000003</v>
      </c>
      <c r="G28" s="3">
        <f t="shared" si="2"/>
        <v>33.248944821400073</v>
      </c>
      <c r="O28" s="3">
        <v>25</v>
      </c>
    </row>
    <row r="29" spans="1:15" x14ac:dyDescent="0.2">
      <c r="A29">
        <v>6119960803</v>
      </c>
      <c r="B29" t="s">
        <v>226</v>
      </c>
      <c r="C29" s="2">
        <v>35298</v>
      </c>
      <c r="D29" s="3">
        <v>17</v>
      </c>
      <c r="F29" s="3">
        <f t="shared" si="1"/>
        <v>5.1816000000000004</v>
      </c>
      <c r="G29" s="3">
        <f t="shared" si="2"/>
        <v>36.293908861144516</v>
      </c>
      <c r="I29" s="3">
        <v>0.28000000000000003</v>
      </c>
      <c r="K29" s="3">
        <f>(9.81*(LN(I29)))+30.6</f>
        <v>18.112206720275577</v>
      </c>
      <c r="O29" s="3">
        <v>25</v>
      </c>
    </row>
    <row r="30" spans="1:15" x14ac:dyDescent="0.2">
      <c r="A30">
        <v>6119960804</v>
      </c>
      <c r="B30" t="s">
        <v>226</v>
      </c>
      <c r="C30" s="2">
        <v>35305</v>
      </c>
      <c r="D30" s="3">
        <v>20</v>
      </c>
      <c r="F30" s="3">
        <f t="shared" si="1"/>
        <v>6.0960000000000001</v>
      </c>
      <c r="G30" s="3">
        <f t="shared" si="2"/>
        <v>33.952011087081587</v>
      </c>
      <c r="O30" s="3">
        <v>23.33</v>
      </c>
    </row>
    <row r="31" spans="1:15" x14ac:dyDescent="0.2">
      <c r="A31">
        <v>6119960901</v>
      </c>
      <c r="B31" t="s">
        <v>226</v>
      </c>
      <c r="C31" s="2">
        <v>35314</v>
      </c>
      <c r="D31" s="3">
        <v>16</v>
      </c>
      <c r="E31" s="3">
        <f>AVERAGE(D20:D30)</f>
        <v>27.727272727272727</v>
      </c>
      <c r="F31" s="3">
        <f t="shared" si="1"/>
        <v>4.8768000000000002</v>
      </c>
      <c r="G31" s="3">
        <f t="shared" si="2"/>
        <v>37.167509661519347</v>
      </c>
      <c r="H31" s="3">
        <f>AVERAGE(G20:G30)</f>
        <v>29.684839080149018</v>
      </c>
      <c r="I31" s="3">
        <v>0.32</v>
      </c>
      <c r="J31" s="3">
        <f>AVERAGE(I20:I30)</f>
        <v>0.312</v>
      </c>
      <c r="K31" s="3">
        <f>(9.81*(LN(I31)))+30.6</f>
        <v>19.422149681922143</v>
      </c>
      <c r="L31" s="3">
        <f>AVERAGE(K20:K30)</f>
        <v>19.06513445749199</v>
      </c>
      <c r="M31" s="3">
        <f>AVERAGE(L31,H31)</f>
        <v>24.374986768820506</v>
      </c>
      <c r="O31" s="3">
        <v>26.66</v>
      </c>
    </row>
    <row r="32" spans="1:15" x14ac:dyDescent="0.2">
      <c r="A32">
        <v>6119970601</v>
      </c>
      <c r="B32" t="s">
        <v>226</v>
      </c>
      <c r="C32" s="2">
        <v>35586</v>
      </c>
      <c r="D32" s="3">
        <v>38</v>
      </c>
      <c r="F32" s="3">
        <f t="shared" si="1"/>
        <v>11.5824</v>
      </c>
      <c r="G32" s="3">
        <f t="shared" si="2"/>
        <v>24.702896587337378</v>
      </c>
      <c r="I32" s="3">
        <v>0.17</v>
      </c>
      <c r="K32" s="3">
        <f>(9.81*(LN(I32)))+30.6</f>
        <v>13.217103380648304</v>
      </c>
      <c r="O32" s="3">
        <v>24.44</v>
      </c>
    </row>
    <row r="33" spans="1:15" x14ac:dyDescent="0.2">
      <c r="A33">
        <v>6119970602</v>
      </c>
      <c r="B33" t="s">
        <v>226</v>
      </c>
      <c r="C33" s="2">
        <v>35593</v>
      </c>
      <c r="D33" s="3">
        <v>36</v>
      </c>
      <c r="F33" s="3">
        <f t="shared" si="1"/>
        <v>10.972800000000001</v>
      </c>
      <c r="G33" s="3">
        <f t="shared" si="2"/>
        <v>25.482005245842053</v>
      </c>
      <c r="O33" s="3">
        <v>23.88</v>
      </c>
    </row>
    <row r="34" spans="1:15" x14ac:dyDescent="0.2">
      <c r="A34">
        <v>6119970603</v>
      </c>
      <c r="B34" t="s">
        <v>226</v>
      </c>
      <c r="C34" s="2">
        <v>35601</v>
      </c>
      <c r="D34" s="3">
        <v>35</v>
      </c>
      <c r="F34" s="3">
        <f t="shared" si="1"/>
        <v>10.668000000000001</v>
      </c>
      <c r="G34" s="3">
        <f t="shared" si="2"/>
        <v>25.887947582932149</v>
      </c>
      <c r="I34" s="3">
        <v>0.23</v>
      </c>
      <c r="K34" s="3">
        <f>(9.81*(LN(I34)))+30.6</f>
        <v>16.182478733721783</v>
      </c>
      <c r="O34" s="3">
        <v>21.11</v>
      </c>
    </row>
    <row r="35" spans="1:15" x14ac:dyDescent="0.2">
      <c r="A35">
        <v>6119970604</v>
      </c>
      <c r="B35" t="s">
        <v>226</v>
      </c>
      <c r="C35" s="2">
        <v>35608</v>
      </c>
      <c r="D35" s="3">
        <v>35</v>
      </c>
      <c r="F35" s="3">
        <f t="shared" si="1"/>
        <v>10.668000000000001</v>
      </c>
      <c r="G35" s="3">
        <f t="shared" si="2"/>
        <v>25.887947582932149</v>
      </c>
      <c r="O35" s="3">
        <v>25</v>
      </c>
    </row>
    <row r="36" spans="1:15" x14ac:dyDescent="0.2">
      <c r="A36">
        <v>6119970701</v>
      </c>
      <c r="B36" t="s">
        <v>226</v>
      </c>
      <c r="C36" s="2">
        <v>35621</v>
      </c>
      <c r="D36" s="3">
        <v>33</v>
      </c>
      <c r="F36" s="3">
        <f t="shared" si="1"/>
        <v>10.058400000000001</v>
      </c>
      <c r="G36" s="3">
        <f t="shared" si="2"/>
        <v>26.735839188262617</v>
      </c>
      <c r="O36" s="3">
        <v>23.88</v>
      </c>
    </row>
    <row r="37" spans="1:15" x14ac:dyDescent="0.2">
      <c r="A37">
        <v>6119970702</v>
      </c>
      <c r="B37" t="s">
        <v>226</v>
      </c>
      <c r="C37" s="2">
        <v>35634</v>
      </c>
      <c r="D37" s="3">
        <v>23</v>
      </c>
      <c r="F37" s="3">
        <f t="shared" si="1"/>
        <v>7.0104000000000006</v>
      </c>
      <c r="G37" s="3">
        <f t="shared" si="2"/>
        <v>31.938041497455547</v>
      </c>
      <c r="I37" s="3">
        <v>0.13</v>
      </c>
      <c r="K37" s="3">
        <f>(9.81*(LN(I37)))+30.6</f>
        <v>10.585433672154501</v>
      </c>
      <c r="O37" s="3">
        <v>24.44</v>
      </c>
    </row>
    <row r="38" spans="1:15" x14ac:dyDescent="0.2">
      <c r="A38">
        <v>6119970703</v>
      </c>
      <c r="B38" t="s">
        <v>226</v>
      </c>
      <c r="C38" s="2">
        <v>35642</v>
      </c>
      <c r="D38" s="3">
        <v>20</v>
      </c>
      <c r="F38" s="3">
        <f t="shared" si="1"/>
        <v>6.0960000000000001</v>
      </c>
      <c r="G38" s="3">
        <f t="shared" si="2"/>
        <v>33.952011087081587</v>
      </c>
      <c r="O38" s="3"/>
    </row>
    <row r="39" spans="1:15" x14ac:dyDescent="0.2">
      <c r="A39">
        <v>6119970801</v>
      </c>
      <c r="B39" t="s">
        <v>226</v>
      </c>
      <c r="C39" s="2">
        <v>35660</v>
      </c>
      <c r="D39" s="3">
        <v>19</v>
      </c>
      <c r="F39" s="3">
        <f t="shared" si="1"/>
        <v>5.7911999999999999</v>
      </c>
      <c r="G39" s="3">
        <f t="shared" si="2"/>
        <v>34.691147459206192</v>
      </c>
      <c r="I39" s="3">
        <v>0.4</v>
      </c>
      <c r="K39" s="3">
        <f>(9.81*(LN(I39)))+30.6</f>
        <v>21.611187920314542</v>
      </c>
      <c r="O39" s="3">
        <v>18.88</v>
      </c>
    </row>
    <row r="40" spans="1:15" x14ac:dyDescent="0.2">
      <c r="A40">
        <v>6119970802</v>
      </c>
      <c r="B40" t="s">
        <v>226</v>
      </c>
      <c r="C40" s="2">
        <v>35671</v>
      </c>
      <c r="D40" s="3">
        <v>17</v>
      </c>
      <c r="F40" s="3">
        <f t="shared" si="1"/>
        <v>5.1816000000000004</v>
      </c>
      <c r="G40" s="3">
        <f t="shared" si="2"/>
        <v>36.293908861144516</v>
      </c>
      <c r="I40" s="3">
        <v>0.45</v>
      </c>
      <c r="K40" s="3">
        <f>(9.81*(LN(I40)))+30.6</f>
        <v>22.766639500103661</v>
      </c>
      <c r="O40" s="3">
        <v>19.440000000000001</v>
      </c>
    </row>
    <row r="41" spans="1:15" x14ac:dyDescent="0.2">
      <c r="A41">
        <v>6119970901</v>
      </c>
      <c r="B41" t="s">
        <v>226</v>
      </c>
      <c r="C41" s="2">
        <v>35677</v>
      </c>
      <c r="D41" s="3">
        <v>16</v>
      </c>
      <c r="F41" s="3">
        <f t="shared" si="1"/>
        <v>4.8768000000000002</v>
      </c>
      <c r="G41" s="3">
        <f t="shared" si="2"/>
        <v>37.167509661519347</v>
      </c>
      <c r="O41" s="3">
        <v>14.44</v>
      </c>
    </row>
    <row r="42" spans="1:15" x14ac:dyDescent="0.2">
      <c r="A42">
        <v>6119970902</v>
      </c>
      <c r="B42" t="s">
        <v>226</v>
      </c>
      <c r="C42" s="2">
        <v>35686</v>
      </c>
      <c r="D42" s="3">
        <v>16</v>
      </c>
      <c r="E42" s="3">
        <f>AVERAGE(D32:D40)</f>
        <v>28.444444444444443</v>
      </c>
      <c r="F42" s="3">
        <f t="shared" si="1"/>
        <v>4.8768000000000002</v>
      </c>
      <c r="G42" s="3">
        <f t="shared" si="2"/>
        <v>37.167509661519347</v>
      </c>
      <c r="H42" s="3">
        <f>AVERAGE(G32:G40)</f>
        <v>29.507971676910465</v>
      </c>
      <c r="I42" s="3">
        <v>0.41</v>
      </c>
      <c r="J42" s="3">
        <f>AVERAGE(I32:I40)</f>
        <v>0.27600000000000002</v>
      </c>
      <c r="K42" s="3">
        <f>(9.81*(LN(I42)))+30.6</f>
        <v>21.853422449826084</v>
      </c>
      <c r="L42" s="3">
        <f>AVERAGE(K32:K40)</f>
        <v>16.872568641388558</v>
      </c>
      <c r="M42" s="3">
        <f>AVERAGE(L42,H42)</f>
        <v>23.190270159149513</v>
      </c>
      <c r="O42" s="3">
        <v>21.11</v>
      </c>
    </row>
    <row r="43" spans="1:15" x14ac:dyDescent="0.2">
      <c r="A43">
        <v>6119980601</v>
      </c>
      <c r="B43" t="s">
        <v>226</v>
      </c>
      <c r="C43" s="2">
        <v>35960</v>
      </c>
      <c r="D43" s="3">
        <v>35</v>
      </c>
      <c r="F43" s="3">
        <f t="shared" si="1"/>
        <v>10.668000000000001</v>
      </c>
      <c r="G43" s="3">
        <f t="shared" si="2"/>
        <v>25.887947582932149</v>
      </c>
      <c r="I43" s="3">
        <v>0.14000000000000001</v>
      </c>
      <c r="K43" s="3">
        <f>(9.81*(LN(I43)))+30.6</f>
        <v>11.312432878982513</v>
      </c>
      <c r="O43" s="3"/>
    </row>
    <row r="44" spans="1:15" x14ac:dyDescent="0.2">
      <c r="A44">
        <v>6119980602</v>
      </c>
      <c r="B44" t="s">
        <v>226</v>
      </c>
      <c r="C44" s="2">
        <v>35966</v>
      </c>
      <c r="D44" s="3">
        <v>33</v>
      </c>
      <c r="F44" s="3">
        <f t="shared" si="1"/>
        <v>10.058400000000001</v>
      </c>
      <c r="G44" s="3">
        <f t="shared" si="2"/>
        <v>26.735839188262617</v>
      </c>
      <c r="O44" s="3"/>
    </row>
    <row r="45" spans="1:15" x14ac:dyDescent="0.2">
      <c r="A45">
        <v>6119980701</v>
      </c>
      <c r="B45" t="s">
        <v>226</v>
      </c>
      <c r="C45" s="2">
        <v>35978</v>
      </c>
      <c r="D45" s="3">
        <v>29</v>
      </c>
      <c r="F45" s="3">
        <f t="shared" si="1"/>
        <v>8.8391999999999999</v>
      </c>
      <c r="G45" s="3">
        <f t="shared" si="2"/>
        <v>28.597780238889502</v>
      </c>
      <c r="I45" s="3">
        <v>0.37</v>
      </c>
      <c r="K45" s="3">
        <f>(9.81*(LN(I45)))+30.6</f>
        <v>20.846385198496666</v>
      </c>
      <c r="O45" s="3"/>
    </row>
    <row r="46" spans="1:15" x14ac:dyDescent="0.2">
      <c r="A46">
        <v>6119980702</v>
      </c>
      <c r="B46" t="s">
        <v>226</v>
      </c>
      <c r="C46" s="2">
        <v>35990</v>
      </c>
      <c r="D46" s="3">
        <v>25</v>
      </c>
      <c r="F46" s="3">
        <f t="shared" si="1"/>
        <v>7.62</v>
      </c>
      <c r="G46" s="3">
        <f t="shared" si="2"/>
        <v>30.736512512643824</v>
      </c>
      <c r="O46" s="3"/>
    </row>
    <row r="47" spans="1:15" x14ac:dyDescent="0.2">
      <c r="A47">
        <v>6119980703</v>
      </c>
      <c r="B47" t="s">
        <v>226</v>
      </c>
      <c r="C47" s="2">
        <v>35998</v>
      </c>
      <c r="D47" s="3">
        <v>22</v>
      </c>
      <c r="F47" s="3">
        <f t="shared" si="1"/>
        <v>6.7056000000000004</v>
      </c>
      <c r="G47" s="3">
        <f t="shared" si="2"/>
        <v>32.57859139610126</v>
      </c>
      <c r="I47" s="3">
        <v>0.34</v>
      </c>
      <c r="K47" s="3">
        <f>(9.81*(LN(I47)))+30.6</f>
        <v>20.016877221941371</v>
      </c>
      <c r="O47" s="3"/>
    </row>
    <row r="48" spans="1:15" x14ac:dyDescent="0.2">
      <c r="A48">
        <v>6119980704</v>
      </c>
      <c r="B48" t="s">
        <v>226</v>
      </c>
      <c r="C48" s="2">
        <v>36007</v>
      </c>
      <c r="D48" s="3">
        <v>19</v>
      </c>
      <c r="F48" s="3">
        <f t="shared" si="1"/>
        <v>5.7911999999999999</v>
      </c>
      <c r="G48" s="3">
        <f t="shared" si="2"/>
        <v>34.691147459206192</v>
      </c>
      <c r="O48" s="3"/>
    </row>
    <row r="49" spans="1:15" x14ac:dyDescent="0.2">
      <c r="A49">
        <v>6119980801</v>
      </c>
      <c r="B49" t="s">
        <v>226</v>
      </c>
      <c r="C49" s="2">
        <v>36016</v>
      </c>
      <c r="D49" s="3">
        <v>18</v>
      </c>
      <c r="F49" s="3">
        <f t="shared" si="1"/>
        <v>5.4864000000000006</v>
      </c>
      <c r="G49" s="3">
        <f t="shared" si="2"/>
        <v>35.470256117710861</v>
      </c>
      <c r="I49" s="3">
        <v>0.31</v>
      </c>
      <c r="K49" s="3">
        <f>(9.81*(LN(I49)))+30.6</f>
        <v>19.110694951456111</v>
      </c>
      <c r="O49" s="3"/>
    </row>
    <row r="50" spans="1:15" x14ac:dyDescent="0.2">
      <c r="A50">
        <v>6119980802</v>
      </c>
      <c r="B50" t="s">
        <v>226</v>
      </c>
      <c r="C50" s="2">
        <v>36025</v>
      </c>
      <c r="D50" s="3">
        <v>17</v>
      </c>
      <c r="F50" s="3">
        <f t="shared" si="1"/>
        <v>5.1816000000000004</v>
      </c>
      <c r="G50" s="3">
        <f t="shared" si="2"/>
        <v>36.293908861144516</v>
      </c>
      <c r="O50" s="3"/>
    </row>
    <row r="51" spans="1:15" x14ac:dyDescent="0.2">
      <c r="A51">
        <v>6119980803</v>
      </c>
      <c r="B51" t="s">
        <v>226</v>
      </c>
      <c r="C51" s="2">
        <v>36033</v>
      </c>
      <c r="D51" s="3">
        <v>17</v>
      </c>
      <c r="F51" s="3">
        <f t="shared" si="1"/>
        <v>5.1816000000000004</v>
      </c>
      <c r="G51" s="3">
        <f t="shared" si="2"/>
        <v>36.293908861144516</v>
      </c>
      <c r="I51" s="3">
        <v>0.4</v>
      </c>
      <c r="K51" s="3">
        <f>(9.81*(LN(I51)))+30.6</f>
        <v>21.611187920314542</v>
      </c>
      <c r="O51" s="3"/>
    </row>
    <row r="52" spans="1:15" x14ac:dyDescent="0.2">
      <c r="A52">
        <v>6119980901</v>
      </c>
      <c r="B52" t="s">
        <v>226</v>
      </c>
      <c r="C52" s="2">
        <v>36041</v>
      </c>
      <c r="D52" s="3">
        <v>16</v>
      </c>
      <c r="F52" s="3">
        <f t="shared" si="1"/>
        <v>4.8768000000000002</v>
      </c>
      <c r="G52" s="3">
        <f t="shared" si="2"/>
        <v>37.167509661519347</v>
      </c>
      <c r="O52" s="3"/>
    </row>
    <row r="53" spans="1:15" x14ac:dyDescent="0.2">
      <c r="A53">
        <v>6119980902</v>
      </c>
      <c r="B53" t="s">
        <v>226</v>
      </c>
      <c r="C53" s="2">
        <v>36055</v>
      </c>
      <c r="D53" s="3">
        <v>16</v>
      </c>
      <c r="E53" s="3">
        <f>AVERAGE(D43:D51)</f>
        <v>23.888888888888889</v>
      </c>
      <c r="F53" s="3">
        <f t="shared" si="1"/>
        <v>4.8768000000000002</v>
      </c>
      <c r="G53" s="3">
        <f t="shared" si="2"/>
        <v>37.167509661519347</v>
      </c>
      <c r="H53" s="3">
        <f>AVERAGE(G43:G51)</f>
        <v>31.920654690892832</v>
      </c>
      <c r="I53" s="3">
        <v>0.54</v>
      </c>
      <c r="J53" s="3">
        <f>AVERAGE(I43:I51)</f>
        <v>0.312</v>
      </c>
      <c r="K53" s="3">
        <f>(9.81*(LN(I53)))+30.6</f>
        <v>24.555213972252357</v>
      </c>
      <c r="L53" s="3">
        <f>AVERAGE(K43:K51)</f>
        <v>18.579515634238241</v>
      </c>
      <c r="M53" s="3">
        <f>AVERAGE(L53,H53)</f>
        <v>25.250085162565536</v>
      </c>
      <c r="O53" s="3"/>
    </row>
    <row r="54" spans="1:15" x14ac:dyDescent="0.2">
      <c r="A54">
        <v>6119990601</v>
      </c>
      <c r="B54" t="s">
        <v>226</v>
      </c>
      <c r="C54" s="2">
        <v>36314</v>
      </c>
      <c r="D54" s="3">
        <v>35</v>
      </c>
      <c r="F54" s="3">
        <f t="shared" si="1"/>
        <v>10.668000000000001</v>
      </c>
      <c r="G54" s="3">
        <f t="shared" si="2"/>
        <v>25.887947582932149</v>
      </c>
      <c r="O54" s="3"/>
    </row>
    <row r="55" spans="1:15" x14ac:dyDescent="0.2">
      <c r="A55">
        <v>6119990602</v>
      </c>
      <c r="B55" t="s">
        <v>226</v>
      </c>
      <c r="C55" s="7">
        <v>36321</v>
      </c>
      <c r="D55" s="3">
        <v>34</v>
      </c>
      <c r="F55" s="3">
        <f t="shared" si="1"/>
        <v>10.363200000000001</v>
      </c>
      <c r="G55" s="3">
        <f t="shared" si="2"/>
        <v>26.305657989275709</v>
      </c>
      <c r="I55" s="6">
        <v>0.38</v>
      </c>
      <c r="J55" s="6"/>
      <c r="K55" s="3">
        <f>(9.81*(LN(I55)))+30.6</f>
        <v>21.108000702372671</v>
      </c>
      <c r="L55" s="6"/>
      <c r="M55" s="6"/>
    </row>
    <row r="56" spans="1:15" x14ac:dyDescent="0.2">
      <c r="A56">
        <v>6119990603</v>
      </c>
      <c r="B56" t="s">
        <v>226</v>
      </c>
      <c r="C56" s="7">
        <v>36329</v>
      </c>
      <c r="D56" s="3">
        <v>28</v>
      </c>
      <c r="F56" s="3">
        <f t="shared" si="1"/>
        <v>8.5343999999999998</v>
      </c>
      <c r="G56" s="3">
        <f t="shared" si="2"/>
        <v>29.103446157369909</v>
      </c>
      <c r="I56" s="6"/>
      <c r="J56" s="6"/>
      <c r="L56" s="6"/>
      <c r="M56" s="6"/>
    </row>
    <row r="57" spans="1:15" x14ac:dyDescent="0.2">
      <c r="A57">
        <v>6119990604</v>
      </c>
      <c r="B57" t="s">
        <v>226</v>
      </c>
      <c r="C57" s="7">
        <v>36336</v>
      </c>
      <c r="D57" s="3">
        <v>27</v>
      </c>
      <c r="F57" s="3">
        <f t="shared" si="1"/>
        <v>8.2295999999999996</v>
      </c>
      <c r="G57" s="3">
        <f t="shared" si="2"/>
        <v>29.627503909872214</v>
      </c>
      <c r="I57" s="6">
        <v>0.52</v>
      </c>
      <c r="J57" s="6"/>
      <c r="K57" s="3">
        <f>(9.81*(LN(I57)))+30.6</f>
        <v>24.184981354740628</v>
      </c>
      <c r="L57" s="6"/>
      <c r="M57" s="6"/>
    </row>
    <row r="58" spans="1:15" x14ac:dyDescent="0.2">
      <c r="A58">
        <v>6119990701</v>
      </c>
      <c r="B58" t="s">
        <v>226</v>
      </c>
      <c r="C58" s="7">
        <v>36343</v>
      </c>
      <c r="D58" s="3">
        <v>27</v>
      </c>
      <c r="F58" s="3">
        <f t="shared" si="1"/>
        <v>8.2295999999999996</v>
      </c>
      <c r="G58" s="3">
        <f t="shared" si="2"/>
        <v>29.627503909872214</v>
      </c>
      <c r="I58" s="6"/>
      <c r="J58" s="6"/>
      <c r="L58" s="6"/>
      <c r="M58" s="6"/>
    </row>
    <row r="59" spans="1:15" x14ac:dyDescent="0.2">
      <c r="A59">
        <v>6119990702</v>
      </c>
      <c r="B59" t="s">
        <v>226</v>
      </c>
      <c r="C59" s="7">
        <v>36353</v>
      </c>
      <c r="D59" s="3">
        <v>27</v>
      </c>
      <c r="F59" s="3">
        <f t="shared" si="1"/>
        <v>8.2295999999999996</v>
      </c>
      <c r="G59" s="3">
        <f t="shared" si="2"/>
        <v>29.627503909872214</v>
      </c>
      <c r="I59" s="6">
        <v>0.48</v>
      </c>
      <c r="J59" s="6"/>
      <c r="K59" s="3">
        <f>(9.81*(LN(I59)))+30.6</f>
        <v>23.399762392463234</v>
      </c>
      <c r="L59" s="6"/>
      <c r="M59" s="6"/>
    </row>
    <row r="60" spans="1:15" x14ac:dyDescent="0.2">
      <c r="A60">
        <v>6119990703</v>
      </c>
      <c r="B60" t="s">
        <v>226</v>
      </c>
      <c r="C60" s="7">
        <v>36360</v>
      </c>
      <c r="D60" s="3">
        <v>24</v>
      </c>
      <c r="F60" s="3">
        <f t="shared" si="1"/>
        <v>7.3152000000000008</v>
      </c>
      <c r="G60" s="3">
        <f t="shared" si="2"/>
        <v>31.324757453680697</v>
      </c>
      <c r="I60" s="6"/>
      <c r="J60" s="6"/>
      <c r="L60" s="6"/>
      <c r="M60" s="6"/>
    </row>
    <row r="61" spans="1:15" x14ac:dyDescent="0.2">
      <c r="A61">
        <v>6119990704</v>
      </c>
      <c r="B61" t="s">
        <v>226</v>
      </c>
      <c r="C61" s="7">
        <v>36371</v>
      </c>
      <c r="D61" s="3">
        <v>20</v>
      </c>
      <c r="F61" s="3">
        <f t="shared" si="1"/>
        <v>6.0960000000000001</v>
      </c>
      <c r="G61" s="3">
        <f t="shared" si="2"/>
        <v>33.952011087081587</v>
      </c>
      <c r="I61" s="6"/>
      <c r="J61" s="6"/>
      <c r="L61" s="6"/>
      <c r="M61" s="6"/>
    </row>
    <row r="62" spans="1:15" x14ac:dyDescent="0.2">
      <c r="A62">
        <v>6119990801</v>
      </c>
      <c r="B62" t="s">
        <v>226</v>
      </c>
      <c r="C62" s="7">
        <v>36381</v>
      </c>
      <c r="D62" s="3">
        <v>19</v>
      </c>
      <c r="F62" s="3">
        <f t="shared" si="1"/>
        <v>5.7911999999999999</v>
      </c>
      <c r="G62" s="3">
        <f t="shared" si="2"/>
        <v>34.691147459206192</v>
      </c>
      <c r="I62" s="6">
        <v>0.43</v>
      </c>
      <c r="J62" s="6"/>
      <c r="K62" s="3">
        <f>(9.81*(LN(I62)))+30.6</f>
        <v>22.320653610410673</v>
      </c>
      <c r="L62" s="6"/>
      <c r="M62" s="6"/>
    </row>
    <row r="63" spans="1:15" x14ac:dyDescent="0.2">
      <c r="A63">
        <v>6119990802</v>
      </c>
      <c r="B63" t="s">
        <v>226</v>
      </c>
      <c r="C63" s="7">
        <v>36392</v>
      </c>
      <c r="D63" s="3">
        <v>19</v>
      </c>
      <c r="F63" s="3">
        <f t="shared" si="1"/>
        <v>5.7911999999999999</v>
      </c>
      <c r="G63" s="3">
        <f t="shared" si="2"/>
        <v>34.691147459206192</v>
      </c>
      <c r="I63" s="6"/>
      <c r="J63" s="6"/>
      <c r="L63" s="6"/>
      <c r="M63" s="6"/>
    </row>
    <row r="64" spans="1:15" x14ac:dyDescent="0.2">
      <c r="A64">
        <v>6119990803</v>
      </c>
      <c r="B64" t="s">
        <v>226</v>
      </c>
      <c r="C64" s="7">
        <v>36402</v>
      </c>
      <c r="D64" s="3">
        <v>18</v>
      </c>
      <c r="F64" s="3">
        <f t="shared" si="1"/>
        <v>5.4864000000000006</v>
      </c>
      <c r="G64" s="3">
        <f t="shared" si="2"/>
        <v>35.470256117710861</v>
      </c>
      <c r="I64" s="6">
        <v>0.21</v>
      </c>
      <c r="J64" s="6"/>
      <c r="K64" s="3">
        <f>(9.81*(LN(I64)))+30.6</f>
        <v>15.290045589523604</v>
      </c>
      <c r="L64" s="6"/>
      <c r="M64" s="6"/>
    </row>
    <row r="65" spans="1:13" x14ac:dyDescent="0.2">
      <c r="A65">
        <v>6119990901</v>
      </c>
      <c r="B65" t="s">
        <v>226</v>
      </c>
      <c r="C65" s="7">
        <v>36413</v>
      </c>
      <c r="D65" s="3">
        <v>17</v>
      </c>
      <c r="F65" s="3">
        <f t="shared" si="1"/>
        <v>5.1816000000000004</v>
      </c>
      <c r="G65" s="3">
        <f t="shared" si="2"/>
        <v>36.293908861144516</v>
      </c>
      <c r="I65" s="6"/>
      <c r="J65" s="6"/>
      <c r="L65" s="6"/>
      <c r="M65" s="6"/>
    </row>
    <row r="66" spans="1:13" x14ac:dyDescent="0.2">
      <c r="A66">
        <v>6119990902</v>
      </c>
      <c r="B66" t="s">
        <v>226</v>
      </c>
      <c r="C66" s="7">
        <v>36421</v>
      </c>
      <c r="D66" s="3">
        <v>17</v>
      </c>
      <c r="F66" s="3">
        <f t="shared" si="1"/>
        <v>5.1816000000000004</v>
      </c>
      <c r="G66" s="3">
        <f t="shared" si="2"/>
        <v>36.293908861144516</v>
      </c>
      <c r="I66" s="6"/>
      <c r="J66" s="6"/>
      <c r="L66" s="6"/>
      <c r="M66" s="6"/>
    </row>
    <row r="67" spans="1:13" x14ac:dyDescent="0.2">
      <c r="A67">
        <v>6119991001</v>
      </c>
      <c r="B67" t="s">
        <v>226</v>
      </c>
      <c r="C67" s="7">
        <v>36437</v>
      </c>
      <c r="D67" s="3">
        <v>18</v>
      </c>
      <c r="E67" s="3">
        <f>AVERAGE(D54:D64)</f>
        <v>25.272727272727273</v>
      </c>
      <c r="F67" s="3">
        <f t="shared" si="1"/>
        <v>5.4864000000000006</v>
      </c>
      <c r="G67" s="3">
        <f t="shared" si="2"/>
        <v>35.470256117710861</v>
      </c>
      <c r="H67" s="3">
        <f>AVERAGE(G54:G64)</f>
        <v>30.937171185098176</v>
      </c>
      <c r="I67" s="6"/>
      <c r="J67" s="3">
        <f>AVERAGE(I54:I64)</f>
        <v>0.40400000000000003</v>
      </c>
      <c r="L67" s="3">
        <f>AVERAGE(K54:K64)</f>
        <v>21.260688729902164</v>
      </c>
      <c r="M67" s="6">
        <f>AVERAGE(L67,H67)</f>
        <v>26.098929957500168</v>
      </c>
    </row>
    <row r="68" spans="1:13" x14ac:dyDescent="0.2">
      <c r="A68">
        <v>6120000601</v>
      </c>
      <c r="B68" t="s">
        <v>226</v>
      </c>
      <c r="C68" s="7">
        <v>36680</v>
      </c>
      <c r="D68" s="3">
        <v>35</v>
      </c>
      <c r="F68" s="3">
        <f t="shared" si="1"/>
        <v>10.668000000000001</v>
      </c>
      <c r="G68" s="3">
        <f t="shared" si="2"/>
        <v>25.887947582932149</v>
      </c>
      <c r="I68" s="6"/>
      <c r="J68" s="6"/>
      <c r="L68" s="6"/>
      <c r="M68" s="6"/>
    </row>
    <row r="69" spans="1:13" x14ac:dyDescent="0.2">
      <c r="A69">
        <v>6120000602</v>
      </c>
      <c r="B69" t="s">
        <v>226</v>
      </c>
      <c r="C69" s="7">
        <v>36689</v>
      </c>
      <c r="D69" s="3">
        <v>33</v>
      </c>
      <c r="F69" s="3">
        <f t="shared" si="1"/>
        <v>10.058400000000001</v>
      </c>
      <c r="G69" s="3">
        <f t="shared" si="2"/>
        <v>26.735839188262617</v>
      </c>
      <c r="I69" s="6">
        <v>0.65</v>
      </c>
      <c r="J69" s="6"/>
      <c r="K69" s="3">
        <f t="shared" ref="K69:K113" si="3">(9.81*(LN(I69)))+30.6</f>
        <v>26.374019593133024</v>
      </c>
      <c r="L69" s="6"/>
      <c r="M69" s="6"/>
    </row>
    <row r="70" spans="1:13" x14ac:dyDescent="0.2">
      <c r="A70">
        <v>6120000603</v>
      </c>
      <c r="B70" t="s">
        <v>226</v>
      </c>
      <c r="C70" s="7">
        <v>36695</v>
      </c>
      <c r="D70" s="3">
        <v>29</v>
      </c>
      <c r="F70" s="3">
        <f t="shared" si="1"/>
        <v>8.8391999999999999</v>
      </c>
      <c r="G70" s="3">
        <f t="shared" si="2"/>
        <v>28.597780238889502</v>
      </c>
      <c r="I70" s="6"/>
      <c r="J70" s="6"/>
      <c r="L70" s="6"/>
      <c r="M70" s="6"/>
    </row>
    <row r="71" spans="1:13" x14ac:dyDescent="0.2">
      <c r="A71">
        <v>6120000604</v>
      </c>
      <c r="B71" t="s">
        <v>226</v>
      </c>
      <c r="C71" s="7">
        <v>36702</v>
      </c>
      <c r="D71" s="3">
        <v>27</v>
      </c>
      <c r="F71" s="3">
        <f t="shared" si="1"/>
        <v>8.2295999999999996</v>
      </c>
      <c r="G71" s="3">
        <f t="shared" si="2"/>
        <v>29.627503909872214</v>
      </c>
      <c r="I71" s="6">
        <v>0.31</v>
      </c>
      <c r="J71" s="6"/>
      <c r="K71" s="3">
        <f t="shared" si="3"/>
        <v>19.110694951456111</v>
      </c>
      <c r="L71" s="6"/>
      <c r="M71" s="6"/>
    </row>
    <row r="72" spans="1:13" x14ac:dyDescent="0.2">
      <c r="A72">
        <v>6120000701</v>
      </c>
      <c r="B72" t="s">
        <v>226</v>
      </c>
      <c r="C72" s="7">
        <v>36710</v>
      </c>
      <c r="D72" s="3">
        <v>26</v>
      </c>
      <c r="F72" s="3">
        <f t="shared" si="1"/>
        <v>7.9248000000000003</v>
      </c>
      <c r="G72" s="3">
        <f t="shared" si="2"/>
        <v>30.171342036105038</v>
      </c>
      <c r="I72" s="6"/>
      <c r="J72" s="6"/>
      <c r="L72" s="6"/>
      <c r="M72" s="6"/>
    </row>
    <row r="73" spans="1:13" x14ac:dyDescent="0.2">
      <c r="A73">
        <v>6120000702</v>
      </c>
      <c r="B73" t="s">
        <v>226</v>
      </c>
      <c r="C73" s="7">
        <v>36717</v>
      </c>
      <c r="D73" s="3">
        <v>26</v>
      </c>
      <c r="F73" s="3">
        <f t="shared" ref="F73:F113" si="4">D73*0.3048</f>
        <v>7.9248000000000003</v>
      </c>
      <c r="G73" s="3">
        <f t="shared" ref="G73:G113" si="5" xml:space="preserve"> 60-(14.41*(LN(F73)))</f>
        <v>30.171342036105038</v>
      </c>
      <c r="I73" s="6">
        <v>0.38</v>
      </c>
      <c r="J73" s="6"/>
      <c r="K73" s="3">
        <f t="shared" si="3"/>
        <v>21.108000702372671</v>
      </c>
      <c r="L73" s="6"/>
      <c r="M73" s="6"/>
    </row>
    <row r="74" spans="1:13" x14ac:dyDescent="0.2">
      <c r="A74">
        <v>6120000703</v>
      </c>
      <c r="B74" t="s">
        <v>226</v>
      </c>
      <c r="C74" s="7">
        <v>36726</v>
      </c>
      <c r="D74" s="3">
        <v>23</v>
      </c>
      <c r="F74" s="3">
        <f t="shared" si="4"/>
        <v>7.0104000000000006</v>
      </c>
      <c r="G74" s="3">
        <f t="shared" si="5"/>
        <v>31.938041497455547</v>
      </c>
      <c r="I74" s="6"/>
      <c r="J74" s="6"/>
      <c r="L74" s="6"/>
      <c r="M74" s="6"/>
    </row>
    <row r="75" spans="1:13" x14ac:dyDescent="0.2">
      <c r="A75">
        <v>6120000801</v>
      </c>
      <c r="B75" t="s">
        <v>226</v>
      </c>
      <c r="C75" s="7">
        <v>36739</v>
      </c>
      <c r="D75" s="3">
        <v>22</v>
      </c>
      <c r="F75" s="3">
        <f t="shared" si="4"/>
        <v>6.7056000000000004</v>
      </c>
      <c r="G75" s="3">
        <f t="shared" si="5"/>
        <v>32.57859139610126</v>
      </c>
      <c r="I75" s="6">
        <v>0.39</v>
      </c>
      <c r="J75" s="6"/>
      <c r="K75" s="3">
        <f t="shared" si="3"/>
        <v>21.362820223988656</v>
      </c>
      <c r="L75" s="6"/>
      <c r="M75" s="6"/>
    </row>
    <row r="76" spans="1:13" x14ac:dyDescent="0.2">
      <c r="A76">
        <v>6120000802</v>
      </c>
      <c r="B76" t="s">
        <v>226</v>
      </c>
      <c r="C76" s="7">
        <v>36748</v>
      </c>
      <c r="D76" s="3">
        <v>21</v>
      </c>
      <c r="F76" s="3">
        <f t="shared" si="4"/>
        <v>6.4008000000000003</v>
      </c>
      <c r="G76" s="3">
        <f t="shared" si="5"/>
        <v>33.248944821400073</v>
      </c>
      <c r="I76" s="6"/>
      <c r="J76" s="6"/>
      <c r="L76" s="6"/>
      <c r="M76" s="6"/>
    </row>
    <row r="77" spans="1:13" x14ac:dyDescent="0.2">
      <c r="A77">
        <v>6120000803</v>
      </c>
      <c r="B77" t="s">
        <v>226</v>
      </c>
      <c r="C77" s="7">
        <v>36758</v>
      </c>
      <c r="D77" s="3">
        <v>19</v>
      </c>
      <c r="F77" s="3">
        <f t="shared" si="4"/>
        <v>5.7911999999999999</v>
      </c>
      <c r="G77" s="3">
        <f t="shared" si="5"/>
        <v>34.691147459206192</v>
      </c>
      <c r="I77" s="6">
        <v>0.37</v>
      </c>
      <c r="J77" s="6"/>
      <c r="K77" s="3">
        <f t="shared" si="3"/>
        <v>20.846385198496666</v>
      </c>
      <c r="L77" s="6"/>
      <c r="M77" s="6"/>
    </row>
    <row r="78" spans="1:13" x14ac:dyDescent="0.2">
      <c r="A78">
        <v>6120000901</v>
      </c>
      <c r="B78" t="s">
        <v>226</v>
      </c>
      <c r="C78" s="7">
        <v>36777</v>
      </c>
      <c r="D78" s="3">
        <v>16</v>
      </c>
      <c r="F78" s="3">
        <f t="shared" si="4"/>
        <v>4.8768000000000002</v>
      </c>
      <c r="G78" s="3">
        <f t="shared" si="5"/>
        <v>37.167509661519347</v>
      </c>
      <c r="I78" s="6"/>
      <c r="J78" s="6"/>
      <c r="L78" s="6"/>
      <c r="M78" s="6"/>
    </row>
    <row r="79" spans="1:13" x14ac:dyDescent="0.2">
      <c r="A79">
        <v>6120000902</v>
      </c>
      <c r="B79" t="s">
        <v>226</v>
      </c>
      <c r="C79" s="7">
        <v>36793</v>
      </c>
      <c r="D79" s="3">
        <v>15</v>
      </c>
      <c r="E79" s="3">
        <f>AVERAGE(D68:D77)</f>
        <v>26.1</v>
      </c>
      <c r="F79" s="3">
        <f t="shared" si="4"/>
        <v>4.5720000000000001</v>
      </c>
      <c r="G79" s="3">
        <f t="shared" si="5"/>
        <v>38.097509751111744</v>
      </c>
      <c r="H79" s="3">
        <f>AVERAGE(G68:G77)</f>
        <v>30.364848016632966</v>
      </c>
      <c r="I79" s="6">
        <v>0.52</v>
      </c>
      <c r="J79" s="3">
        <f>AVERAGE(I68:I77)</f>
        <v>0.42000000000000004</v>
      </c>
      <c r="K79" s="3">
        <f t="shared" si="3"/>
        <v>24.184981354740628</v>
      </c>
      <c r="L79" s="3">
        <f>AVERAGE(K68:K77)</f>
        <v>21.760384133889424</v>
      </c>
      <c r="M79" s="6">
        <f>AVERAGE(L79,H79)</f>
        <v>26.062616075261197</v>
      </c>
    </row>
    <row r="80" spans="1:13" x14ac:dyDescent="0.2">
      <c r="A80">
        <v>6120010601</v>
      </c>
      <c r="B80" t="s">
        <v>226</v>
      </c>
      <c r="C80" s="7">
        <v>37049</v>
      </c>
      <c r="D80" s="3">
        <v>33</v>
      </c>
      <c r="F80" s="3">
        <f t="shared" si="4"/>
        <v>10.058400000000001</v>
      </c>
      <c r="G80" s="3">
        <f t="shared" si="5"/>
        <v>26.735839188262617</v>
      </c>
      <c r="I80" s="6">
        <v>0.54</v>
      </c>
      <c r="J80" s="6"/>
      <c r="K80" s="3">
        <f t="shared" si="3"/>
        <v>24.555213972252357</v>
      </c>
      <c r="L80" s="6"/>
      <c r="M80" s="6"/>
    </row>
    <row r="81" spans="1:13" x14ac:dyDescent="0.2">
      <c r="A81">
        <v>6120010602</v>
      </c>
      <c r="B81" t="s">
        <v>226</v>
      </c>
      <c r="C81" s="7">
        <v>37057</v>
      </c>
      <c r="D81" s="3">
        <v>34</v>
      </c>
      <c r="F81" s="3">
        <f t="shared" si="4"/>
        <v>10.363200000000001</v>
      </c>
      <c r="G81" s="3">
        <f t="shared" si="5"/>
        <v>26.305657989275709</v>
      </c>
      <c r="I81" s="6"/>
      <c r="J81" s="6"/>
      <c r="L81" s="6"/>
      <c r="M81" s="6"/>
    </row>
    <row r="82" spans="1:13" x14ac:dyDescent="0.2">
      <c r="A82">
        <v>6120010603</v>
      </c>
      <c r="B82" t="s">
        <v>226</v>
      </c>
      <c r="C82" s="7">
        <v>37065</v>
      </c>
      <c r="D82" s="3">
        <v>30</v>
      </c>
      <c r="F82" s="3">
        <f t="shared" si="4"/>
        <v>9.1440000000000001</v>
      </c>
      <c r="G82" s="3">
        <f t="shared" si="5"/>
        <v>28.109258879242937</v>
      </c>
      <c r="I82" s="6">
        <v>0.46</v>
      </c>
      <c r="J82" s="6"/>
      <c r="K82" s="3">
        <f t="shared" si="3"/>
        <v>22.982252575014847</v>
      </c>
      <c r="L82" s="6"/>
      <c r="M82" s="6"/>
    </row>
    <row r="83" spans="1:13" x14ac:dyDescent="0.2">
      <c r="A83">
        <v>6120010701</v>
      </c>
      <c r="B83" t="s">
        <v>226</v>
      </c>
      <c r="C83" s="7">
        <v>37079</v>
      </c>
      <c r="D83" s="3">
        <v>26</v>
      </c>
      <c r="F83" s="3">
        <f t="shared" si="4"/>
        <v>7.9248000000000003</v>
      </c>
      <c r="G83" s="3">
        <f t="shared" si="5"/>
        <v>30.171342036105038</v>
      </c>
      <c r="I83" s="6">
        <v>0.42</v>
      </c>
      <c r="J83" s="6"/>
      <c r="K83" s="3">
        <f t="shared" si="3"/>
        <v>22.089819430816668</v>
      </c>
      <c r="L83" s="6"/>
      <c r="M83" s="6"/>
    </row>
    <row r="84" spans="1:13" x14ac:dyDescent="0.2">
      <c r="A84">
        <v>6120010702</v>
      </c>
      <c r="B84" t="s">
        <v>226</v>
      </c>
      <c r="C84" s="7">
        <v>37086</v>
      </c>
      <c r="D84" s="3">
        <v>25</v>
      </c>
      <c r="F84" s="3">
        <f t="shared" si="4"/>
        <v>7.62</v>
      </c>
      <c r="G84" s="3">
        <f t="shared" si="5"/>
        <v>30.736512512643824</v>
      </c>
      <c r="I84" s="6"/>
      <c r="J84" s="6"/>
      <c r="L84" s="6"/>
      <c r="M84" s="6"/>
    </row>
    <row r="85" spans="1:13" x14ac:dyDescent="0.2">
      <c r="A85">
        <v>6120010703</v>
      </c>
      <c r="B85" t="s">
        <v>226</v>
      </c>
      <c r="C85" s="7">
        <v>37093</v>
      </c>
      <c r="D85" s="3">
        <v>25</v>
      </c>
      <c r="F85" s="3">
        <f t="shared" si="4"/>
        <v>7.62</v>
      </c>
      <c r="G85" s="3">
        <f t="shared" si="5"/>
        <v>30.736512512643824</v>
      </c>
      <c r="I85" s="6">
        <v>0.28999999999999998</v>
      </c>
      <c r="J85" s="6"/>
      <c r="K85" s="3">
        <f t="shared" si="3"/>
        <v>18.456452567624133</v>
      </c>
      <c r="L85" s="6"/>
      <c r="M85" s="6"/>
    </row>
    <row r="86" spans="1:13" x14ac:dyDescent="0.2">
      <c r="A86">
        <v>6120010704</v>
      </c>
      <c r="B86" t="s">
        <v>226</v>
      </c>
      <c r="C86" s="7">
        <v>37101</v>
      </c>
      <c r="D86" s="3">
        <v>25</v>
      </c>
      <c r="F86" s="3">
        <f t="shared" si="4"/>
        <v>7.62</v>
      </c>
      <c r="G86" s="3">
        <f t="shared" si="5"/>
        <v>30.736512512643824</v>
      </c>
      <c r="I86" s="6"/>
      <c r="J86" s="6"/>
      <c r="L86" s="6"/>
      <c r="M86" s="6"/>
    </row>
    <row r="87" spans="1:13" x14ac:dyDescent="0.2">
      <c r="A87">
        <v>6120010801</v>
      </c>
      <c r="B87" t="s">
        <v>226</v>
      </c>
      <c r="C87" s="7">
        <v>37107</v>
      </c>
      <c r="D87" s="3">
        <v>22</v>
      </c>
      <c r="F87" s="3">
        <f t="shared" si="4"/>
        <v>6.7056000000000004</v>
      </c>
      <c r="G87" s="3">
        <f t="shared" si="5"/>
        <v>32.57859139610126</v>
      </c>
      <c r="I87" s="6"/>
      <c r="J87" s="6"/>
      <c r="L87" s="6"/>
      <c r="M87" s="6"/>
    </row>
    <row r="88" spans="1:13" x14ac:dyDescent="0.2">
      <c r="A88">
        <v>6120010802</v>
      </c>
      <c r="B88" t="s">
        <v>226</v>
      </c>
      <c r="C88" s="7">
        <v>37114</v>
      </c>
      <c r="D88" s="3">
        <v>18</v>
      </c>
      <c r="F88" s="3">
        <f t="shared" si="4"/>
        <v>5.4864000000000006</v>
      </c>
      <c r="G88" s="3">
        <f t="shared" si="5"/>
        <v>35.470256117710861</v>
      </c>
      <c r="I88" s="6">
        <v>0.2</v>
      </c>
      <c r="J88" s="6"/>
      <c r="K88" s="3">
        <f t="shared" si="3"/>
        <v>14.811414079021477</v>
      </c>
      <c r="L88" s="6"/>
      <c r="M88" s="6"/>
    </row>
    <row r="89" spans="1:13" x14ac:dyDescent="0.2">
      <c r="A89">
        <v>6120010803</v>
      </c>
      <c r="B89" t="s">
        <v>226</v>
      </c>
      <c r="C89" s="7">
        <v>37124</v>
      </c>
      <c r="D89" s="3">
        <v>16</v>
      </c>
      <c r="F89" s="3">
        <f t="shared" si="4"/>
        <v>4.8768000000000002</v>
      </c>
      <c r="G89" s="3">
        <f t="shared" si="5"/>
        <v>37.167509661519347</v>
      </c>
      <c r="I89" s="6"/>
      <c r="J89" s="6"/>
      <c r="L89" s="6"/>
      <c r="M89" s="6"/>
    </row>
    <row r="90" spans="1:13" x14ac:dyDescent="0.2">
      <c r="A90">
        <v>6120010901</v>
      </c>
      <c r="B90" t="s">
        <v>226</v>
      </c>
      <c r="C90" s="7">
        <v>37135</v>
      </c>
      <c r="D90" s="3">
        <v>16</v>
      </c>
      <c r="F90" s="3">
        <f t="shared" si="4"/>
        <v>4.8768000000000002</v>
      </c>
      <c r="G90" s="3">
        <f t="shared" si="5"/>
        <v>37.167509661519347</v>
      </c>
      <c r="I90" s="6">
        <v>0.39</v>
      </c>
      <c r="J90" s="6"/>
      <c r="K90" s="3">
        <f t="shared" si="3"/>
        <v>21.362820223988656</v>
      </c>
      <c r="L90" s="6"/>
      <c r="M90" s="6"/>
    </row>
    <row r="91" spans="1:13" x14ac:dyDescent="0.2">
      <c r="A91">
        <v>6120010902</v>
      </c>
      <c r="B91" t="s">
        <v>226</v>
      </c>
      <c r="C91" s="7">
        <v>37149</v>
      </c>
      <c r="D91" s="3">
        <v>16</v>
      </c>
      <c r="F91" s="3">
        <f t="shared" si="4"/>
        <v>4.8768000000000002</v>
      </c>
      <c r="G91" s="3">
        <f t="shared" si="5"/>
        <v>37.167509661519347</v>
      </c>
      <c r="I91" s="6">
        <v>0.44</v>
      </c>
      <c r="J91" s="6"/>
      <c r="K91" s="3">
        <f t="shared" si="3"/>
        <v>22.546180784194966</v>
      </c>
      <c r="L91" s="6"/>
      <c r="M91" s="6"/>
    </row>
    <row r="92" spans="1:13" x14ac:dyDescent="0.2">
      <c r="A92">
        <v>6120010903</v>
      </c>
      <c r="B92" t="s">
        <v>226</v>
      </c>
      <c r="C92" s="7">
        <v>37163</v>
      </c>
      <c r="D92" s="3">
        <v>20</v>
      </c>
      <c r="E92" s="3">
        <f>AVERAGE(D80:D89)</f>
        <v>25.4</v>
      </c>
      <c r="F92" s="3">
        <f t="shared" si="4"/>
        <v>6.0960000000000001</v>
      </c>
      <c r="G92" s="3">
        <f t="shared" si="5"/>
        <v>33.952011087081587</v>
      </c>
      <c r="H92" s="3">
        <f>AVERAGE(G80:G89)</f>
        <v>30.874799280614923</v>
      </c>
      <c r="I92" s="6">
        <v>0.42</v>
      </c>
      <c r="J92" s="3">
        <f>AVERAGE(I80:I89)</f>
        <v>0.38200000000000001</v>
      </c>
      <c r="K92" s="3">
        <f t="shared" si="3"/>
        <v>22.089819430816668</v>
      </c>
      <c r="L92" s="3">
        <f>AVERAGE(K80:K89)</f>
        <v>20.579030524945896</v>
      </c>
      <c r="M92" s="6">
        <f>AVERAGE(L92,H92)</f>
        <v>25.726914902780408</v>
      </c>
    </row>
    <row r="93" spans="1:13" x14ac:dyDescent="0.2">
      <c r="A93">
        <v>6120020601</v>
      </c>
      <c r="B93" t="s">
        <v>226</v>
      </c>
      <c r="C93" s="7">
        <v>37410</v>
      </c>
      <c r="D93" s="3">
        <v>35</v>
      </c>
      <c r="F93" s="3">
        <f t="shared" si="4"/>
        <v>10.668000000000001</v>
      </c>
      <c r="G93" s="3">
        <f t="shared" si="5"/>
        <v>25.887947582932149</v>
      </c>
      <c r="I93" s="6"/>
      <c r="J93" s="6"/>
      <c r="L93" s="6"/>
      <c r="M93" s="6"/>
    </row>
    <row r="94" spans="1:13" x14ac:dyDescent="0.2">
      <c r="A94">
        <v>6120020701</v>
      </c>
      <c r="B94" t="s">
        <v>226</v>
      </c>
      <c r="C94" s="7">
        <v>37442</v>
      </c>
      <c r="D94" s="3">
        <v>27</v>
      </c>
      <c r="F94" s="3">
        <f t="shared" si="4"/>
        <v>8.2295999999999996</v>
      </c>
      <c r="G94" s="3">
        <f t="shared" si="5"/>
        <v>29.627503909872214</v>
      </c>
      <c r="I94" s="6">
        <v>0.35</v>
      </c>
      <c r="J94" s="6"/>
      <c r="K94" s="3">
        <f t="shared" si="3"/>
        <v>20.301244958667972</v>
      </c>
      <c r="L94" s="6"/>
      <c r="M94" s="6"/>
    </row>
    <row r="95" spans="1:13" x14ac:dyDescent="0.2">
      <c r="A95">
        <v>6120020702</v>
      </c>
      <c r="B95" t="s">
        <v>226</v>
      </c>
      <c r="C95" s="7">
        <v>37449</v>
      </c>
      <c r="D95" s="3">
        <v>34</v>
      </c>
      <c r="F95" s="3">
        <f t="shared" si="4"/>
        <v>10.363200000000001</v>
      </c>
      <c r="G95" s="3">
        <f t="shared" si="5"/>
        <v>26.305657989275709</v>
      </c>
      <c r="I95" s="6"/>
      <c r="J95" s="6"/>
      <c r="L95" s="6"/>
      <c r="M95" s="6"/>
    </row>
    <row r="96" spans="1:13" x14ac:dyDescent="0.2">
      <c r="A96">
        <v>6120020703</v>
      </c>
      <c r="B96" t="s">
        <v>226</v>
      </c>
      <c r="C96" s="7">
        <v>37459</v>
      </c>
      <c r="D96" s="3">
        <v>28</v>
      </c>
      <c r="F96" s="3">
        <f t="shared" si="4"/>
        <v>8.5343999999999998</v>
      </c>
      <c r="G96" s="3">
        <f t="shared" si="5"/>
        <v>29.103446157369909</v>
      </c>
      <c r="I96" s="6">
        <v>0.28000000000000003</v>
      </c>
      <c r="J96" s="6"/>
      <c r="K96" s="3">
        <f t="shared" si="3"/>
        <v>18.112206720275577</v>
      </c>
      <c r="L96" s="6"/>
      <c r="M96" s="6"/>
    </row>
    <row r="97" spans="1:14" x14ac:dyDescent="0.2">
      <c r="A97">
        <v>6120020704</v>
      </c>
      <c r="B97" t="s">
        <v>226</v>
      </c>
      <c r="C97" s="7">
        <v>37468</v>
      </c>
      <c r="D97" s="3">
        <v>22</v>
      </c>
      <c r="F97" s="3">
        <f t="shared" si="4"/>
        <v>6.7056000000000004</v>
      </c>
      <c r="G97" s="3">
        <f t="shared" si="5"/>
        <v>32.57859139610126</v>
      </c>
      <c r="I97" s="6"/>
      <c r="J97" s="6"/>
      <c r="L97" s="6"/>
      <c r="M97" s="6"/>
    </row>
    <row r="98" spans="1:14" x14ac:dyDescent="0.2">
      <c r="A98">
        <v>6120020801</v>
      </c>
      <c r="B98" t="s">
        <v>226</v>
      </c>
      <c r="C98" s="7">
        <v>37476</v>
      </c>
      <c r="D98" s="3">
        <v>20</v>
      </c>
      <c r="F98" s="3">
        <f t="shared" si="4"/>
        <v>6.0960000000000001</v>
      </c>
      <c r="G98" s="3">
        <f t="shared" si="5"/>
        <v>33.952011087081587</v>
      </c>
      <c r="I98" s="6">
        <v>0.26</v>
      </c>
      <c r="J98" s="6"/>
      <c r="K98" s="3">
        <f t="shared" si="3"/>
        <v>17.385207513447565</v>
      </c>
      <c r="L98" s="6"/>
      <c r="M98" s="6"/>
    </row>
    <row r="99" spans="1:14" x14ac:dyDescent="0.2">
      <c r="A99">
        <v>6120020802</v>
      </c>
      <c r="B99" t="s">
        <v>226</v>
      </c>
      <c r="C99" s="7">
        <v>37488</v>
      </c>
      <c r="D99" s="3">
        <v>17</v>
      </c>
      <c r="F99" s="3">
        <f t="shared" si="4"/>
        <v>5.1816000000000004</v>
      </c>
      <c r="G99" s="3">
        <f t="shared" si="5"/>
        <v>36.293908861144516</v>
      </c>
      <c r="I99" s="6">
        <v>0.39</v>
      </c>
      <c r="J99" s="6"/>
      <c r="K99" s="3">
        <f t="shared" si="3"/>
        <v>21.362820223988656</v>
      </c>
      <c r="L99" s="6"/>
      <c r="M99" s="6"/>
    </row>
    <row r="100" spans="1:14" x14ac:dyDescent="0.2">
      <c r="A100">
        <v>6120020803</v>
      </c>
      <c r="B100" t="s">
        <v>226</v>
      </c>
      <c r="C100" s="7">
        <v>37495</v>
      </c>
      <c r="D100" s="3">
        <v>16</v>
      </c>
      <c r="F100" s="3">
        <f t="shared" si="4"/>
        <v>4.8768000000000002</v>
      </c>
      <c r="G100" s="3">
        <f t="shared" si="5"/>
        <v>37.167509661519347</v>
      </c>
      <c r="I100" s="6">
        <v>0.25</v>
      </c>
      <c r="J100" s="6"/>
      <c r="K100" s="3">
        <f t="shared" si="3"/>
        <v>17.000452317413874</v>
      </c>
      <c r="L100" s="6"/>
      <c r="M100" s="6"/>
    </row>
    <row r="101" spans="1:14" x14ac:dyDescent="0.2">
      <c r="A101">
        <v>6120020901</v>
      </c>
      <c r="B101" t="s">
        <v>226</v>
      </c>
      <c r="C101" s="7">
        <v>37504</v>
      </c>
      <c r="D101" s="3">
        <v>19</v>
      </c>
      <c r="F101" s="3">
        <f t="shared" si="4"/>
        <v>5.7911999999999999</v>
      </c>
      <c r="G101" s="3">
        <f t="shared" si="5"/>
        <v>34.691147459206192</v>
      </c>
      <c r="I101" s="6">
        <v>0.19</v>
      </c>
      <c r="J101" s="6"/>
      <c r="K101" s="3">
        <f t="shared" si="3"/>
        <v>14.308226861079607</v>
      </c>
      <c r="L101" s="6"/>
      <c r="M101" s="6"/>
    </row>
    <row r="102" spans="1:14" x14ac:dyDescent="0.2">
      <c r="A102">
        <v>6120020902</v>
      </c>
      <c r="B102" t="s">
        <v>226</v>
      </c>
      <c r="C102" s="7">
        <v>37525</v>
      </c>
      <c r="D102" s="3">
        <v>19</v>
      </c>
      <c r="F102" s="3">
        <f t="shared" si="4"/>
        <v>5.7911999999999999</v>
      </c>
      <c r="G102" s="3">
        <f t="shared" si="5"/>
        <v>34.691147459206192</v>
      </c>
      <c r="I102" s="6"/>
      <c r="J102" s="6"/>
      <c r="L102" s="6"/>
      <c r="M102" s="6"/>
    </row>
    <row r="103" spans="1:14" x14ac:dyDescent="0.2">
      <c r="A103">
        <v>6120030601</v>
      </c>
      <c r="B103" t="s">
        <v>226</v>
      </c>
      <c r="C103" s="4">
        <v>37785</v>
      </c>
      <c r="D103" s="5">
        <v>34</v>
      </c>
      <c r="E103" s="5"/>
      <c r="F103" s="3">
        <f t="shared" si="4"/>
        <v>10.363200000000001</v>
      </c>
      <c r="G103" s="3">
        <f t="shared" si="5"/>
        <v>26.305657989275709</v>
      </c>
      <c r="H103" s="5"/>
      <c r="I103" s="6">
        <v>0.49</v>
      </c>
      <c r="J103" s="6"/>
      <c r="K103" s="3">
        <f t="shared" si="3"/>
        <v>23.60203759992207</v>
      </c>
      <c r="L103" s="6"/>
      <c r="M103" s="6"/>
      <c r="N103" s="5">
        <v>11.666666666666666</v>
      </c>
    </row>
    <row r="104" spans="1:14" x14ac:dyDescent="0.2">
      <c r="A104">
        <v>6120030602</v>
      </c>
      <c r="B104" t="s">
        <v>226</v>
      </c>
      <c r="C104" s="4">
        <v>37793</v>
      </c>
      <c r="D104" s="5">
        <v>32</v>
      </c>
      <c r="E104" s="5"/>
      <c r="F104" s="3">
        <f t="shared" si="4"/>
        <v>9.7536000000000005</v>
      </c>
      <c r="G104" s="3">
        <f t="shared" si="5"/>
        <v>27.179258789650532</v>
      </c>
      <c r="H104" s="5"/>
      <c r="I104" s="6"/>
      <c r="J104" s="6"/>
      <c r="L104" s="6"/>
      <c r="M104" s="6"/>
      <c r="N104" s="5">
        <v>15</v>
      </c>
    </row>
    <row r="105" spans="1:14" x14ac:dyDescent="0.2">
      <c r="A105">
        <v>6120030603</v>
      </c>
      <c r="B105" t="s">
        <v>226</v>
      </c>
      <c r="C105" s="4">
        <v>37802</v>
      </c>
      <c r="D105" s="5">
        <v>29</v>
      </c>
      <c r="E105" s="5"/>
      <c r="F105" s="3">
        <f t="shared" si="4"/>
        <v>8.8391999999999999</v>
      </c>
      <c r="G105" s="3">
        <f t="shared" si="5"/>
        <v>28.597780238889502</v>
      </c>
      <c r="H105" s="5"/>
      <c r="I105" s="6">
        <v>0.66</v>
      </c>
      <c r="J105" s="6"/>
      <c r="K105" s="3">
        <f t="shared" si="3"/>
        <v>26.523793494736061</v>
      </c>
      <c r="L105" s="6"/>
      <c r="M105" s="6"/>
      <c r="N105" s="5">
        <v>16.111111111111111</v>
      </c>
    </row>
    <row r="106" spans="1:14" x14ac:dyDescent="0.2">
      <c r="A106">
        <v>6120030701</v>
      </c>
      <c r="B106" t="s">
        <v>226</v>
      </c>
      <c r="C106" s="4">
        <v>37811</v>
      </c>
      <c r="D106" s="5">
        <v>27</v>
      </c>
      <c r="E106" s="5"/>
      <c r="F106" s="3">
        <f t="shared" si="4"/>
        <v>8.2295999999999996</v>
      </c>
      <c r="G106" s="3">
        <f t="shared" si="5"/>
        <v>29.627503909872214</v>
      </c>
      <c r="H106" s="5"/>
      <c r="I106" s="6"/>
      <c r="J106" s="6"/>
      <c r="L106" s="6"/>
      <c r="M106" s="6"/>
      <c r="N106" s="5">
        <v>18.666666666666664</v>
      </c>
    </row>
    <row r="107" spans="1:14" x14ac:dyDescent="0.2">
      <c r="A107">
        <v>6120030702</v>
      </c>
      <c r="B107" t="s">
        <v>226</v>
      </c>
      <c r="C107" s="4">
        <v>37818</v>
      </c>
      <c r="D107" s="5">
        <v>22</v>
      </c>
      <c r="E107" s="5"/>
      <c r="F107" s="3">
        <f t="shared" si="4"/>
        <v>6.7056000000000004</v>
      </c>
      <c r="G107" s="3">
        <f t="shared" si="5"/>
        <v>32.57859139610126</v>
      </c>
      <c r="H107" s="5"/>
      <c r="I107" s="6">
        <v>0.53</v>
      </c>
      <c r="J107" s="6"/>
      <c r="K107" s="3">
        <f t="shared" si="3"/>
        <v>24.371844147403142</v>
      </c>
      <c r="L107" s="6"/>
      <c r="M107" s="6"/>
      <c r="N107" s="5">
        <v>15.277777777777777</v>
      </c>
    </row>
    <row r="108" spans="1:14" x14ac:dyDescent="0.2">
      <c r="A108">
        <v>6120030703</v>
      </c>
      <c r="B108" t="s">
        <v>226</v>
      </c>
      <c r="C108" s="4">
        <v>37826</v>
      </c>
      <c r="D108" s="5">
        <v>19</v>
      </c>
      <c r="E108" s="5"/>
      <c r="F108" s="3">
        <f t="shared" si="4"/>
        <v>5.7911999999999999</v>
      </c>
      <c r="G108" s="3">
        <f t="shared" si="5"/>
        <v>34.691147459206192</v>
      </c>
      <c r="H108" s="5"/>
      <c r="I108" s="6"/>
      <c r="J108" s="6"/>
      <c r="L108" s="6"/>
      <c r="M108" s="6"/>
      <c r="N108" s="5">
        <v>16.611111111111111</v>
      </c>
    </row>
    <row r="109" spans="1:14" x14ac:dyDescent="0.2">
      <c r="A109">
        <v>6120030801</v>
      </c>
      <c r="B109" t="s">
        <v>226</v>
      </c>
      <c r="C109" s="4">
        <v>37840</v>
      </c>
      <c r="D109" s="5">
        <v>21</v>
      </c>
      <c r="E109" s="5"/>
      <c r="F109" s="3">
        <f t="shared" si="4"/>
        <v>6.4008000000000003</v>
      </c>
      <c r="G109" s="3">
        <f t="shared" si="5"/>
        <v>33.248944821400073</v>
      </c>
      <c r="H109" s="5"/>
      <c r="I109" s="6">
        <v>0.3</v>
      </c>
      <c r="J109" s="6"/>
      <c r="K109" s="3">
        <f t="shared" si="3"/>
        <v>18.78902678956257</v>
      </c>
      <c r="L109" s="6"/>
      <c r="M109" s="6"/>
      <c r="N109" s="5">
        <v>19.722222222222221</v>
      </c>
    </row>
    <row r="110" spans="1:14" x14ac:dyDescent="0.2">
      <c r="A110">
        <v>6120030802</v>
      </c>
      <c r="B110" t="s">
        <v>226</v>
      </c>
      <c r="C110" s="4">
        <v>37849</v>
      </c>
      <c r="D110" s="5">
        <v>22</v>
      </c>
      <c r="E110" s="5"/>
      <c r="F110" s="3">
        <f t="shared" si="4"/>
        <v>6.7056000000000004</v>
      </c>
      <c r="G110" s="3">
        <f t="shared" si="5"/>
        <v>32.57859139610126</v>
      </c>
      <c r="H110" s="5"/>
      <c r="I110" s="6"/>
      <c r="J110" s="6"/>
      <c r="L110" s="6"/>
      <c r="M110" s="6"/>
      <c r="N110" s="5">
        <v>21.555555555555554</v>
      </c>
    </row>
    <row r="111" spans="1:14" x14ac:dyDescent="0.2">
      <c r="A111">
        <v>6120030803</v>
      </c>
      <c r="B111" t="s">
        <v>226</v>
      </c>
      <c r="C111" s="4">
        <v>37856</v>
      </c>
      <c r="D111" s="5">
        <v>16</v>
      </c>
      <c r="E111" s="5"/>
      <c r="F111" s="3">
        <f t="shared" si="4"/>
        <v>4.8768000000000002</v>
      </c>
      <c r="G111" s="3">
        <f t="shared" si="5"/>
        <v>37.167509661519347</v>
      </c>
      <c r="H111" s="5"/>
      <c r="I111" s="6">
        <v>0.3</v>
      </c>
      <c r="J111" s="6"/>
      <c r="K111" s="3">
        <f t="shared" si="3"/>
        <v>18.78902678956257</v>
      </c>
      <c r="L111" s="6"/>
      <c r="M111" s="6"/>
      <c r="N111" s="5">
        <v>20.222222222222225</v>
      </c>
    </row>
    <row r="112" spans="1:14" x14ac:dyDescent="0.2">
      <c r="A112">
        <v>6120030804</v>
      </c>
      <c r="B112" t="s">
        <v>226</v>
      </c>
      <c r="C112" s="4">
        <v>37863</v>
      </c>
      <c r="D112" s="5">
        <v>16</v>
      </c>
      <c r="E112" s="5"/>
      <c r="F112" s="3">
        <f t="shared" si="4"/>
        <v>4.8768000000000002</v>
      </c>
      <c r="G112" s="3">
        <f t="shared" si="5"/>
        <v>37.167509661519347</v>
      </c>
      <c r="H112" s="5"/>
      <c r="I112" s="6"/>
      <c r="J112" s="6"/>
      <c r="L112" s="6"/>
      <c r="M112" s="6"/>
      <c r="N112" s="5">
        <v>19.166666666666668</v>
      </c>
    </row>
    <row r="113" spans="1:14" x14ac:dyDescent="0.2">
      <c r="A113">
        <v>6120030901</v>
      </c>
      <c r="B113" t="s">
        <v>226</v>
      </c>
      <c r="C113" s="4">
        <v>37869</v>
      </c>
      <c r="D113" s="5">
        <v>15</v>
      </c>
      <c r="E113" s="5">
        <f>AVERAGE(D103:D112)</f>
        <v>23.8</v>
      </c>
      <c r="F113" s="3">
        <f t="shared" si="4"/>
        <v>4.5720000000000001</v>
      </c>
      <c r="G113" s="3">
        <f t="shared" si="5"/>
        <v>38.097509751111744</v>
      </c>
      <c r="H113" s="5">
        <f>AVERAGE(G103:G112)</f>
        <v>31.914249532353551</v>
      </c>
      <c r="I113" s="6">
        <v>0.36</v>
      </c>
      <c r="J113" s="5">
        <f>AVERAGE(I103:I112)</f>
        <v>0.45599999999999996</v>
      </c>
      <c r="K113" s="3">
        <f t="shared" si="3"/>
        <v>20.577601261711266</v>
      </c>
      <c r="L113" s="5">
        <f>AVERAGE(K103:K112)</f>
        <v>22.415145764237284</v>
      </c>
      <c r="M113" s="6">
        <f>AVERAGE(L113,H113)</f>
        <v>27.164697648295416</v>
      </c>
      <c r="N113" s="5">
        <v>17.555555555555557</v>
      </c>
    </row>
    <row r="114" spans="1:14" x14ac:dyDescent="0.2">
      <c r="C114" s="2"/>
    </row>
    <row r="115" spans="1:14" x14ac:dyDescent="0.2">
      <c r="C115" s="2"/>
    </row>
    <row r="116" spans="1:14" x14ac:dyDescent="0.2">
      <c r="C116" s="2"/>
    </row>
    <row r="117" spans="1:14" x14ac:dyDescent="0.2">
      <c r="C117" s="2"/>
    </row>
    <row r="118" spans="1:14" x14ac:dyDescent="0.2">
      <c r="C118" s="2"/>
    </row>
    <row r="119" spans="1:14" x14ac:dyDescent="0.2">
      <c r="C119" s="2"/>
    </row>
    <row r="120" spans="1:14" x14ac:dyDescent="0.2">
      <c r="C120" s="2"/>
    </row>
    <row r="121" spans="1:14" x14ac:dyDescent="0.2">
      <c r="C121" s="2"/>
    </row>
    <row r="122" spans="1:14" x14ac:dyDescent="0.2">
      <c r="C122" s="2"/>
    </row>
    <row r="123" spans="1:14" x14ac:dyDescent="0.2">
      <c r="C123" s="2"/>
    </row>
  </sheetData>
  <phoneticPr fontId="1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8"/>
  <sheetViews>
    <sheetView workbookViewId="0">
      <pane ySplit="1" topLeftCell="A101" activePane="bottomLeft" state="frozen"/>
      <selection pane="bottomLeft" activeCell="F42" sqref="F42"/>
    </sheetView>
  </sheetViews>
  <sheetFormatPr defaultRowHeight="12.75" x14ac:dyDescent="0.2"/>
  <cols>
    <col min="1" max="1" width="11" bestFit="1" customWidth="1"/>
    <col min="2" max="2" width="11" customWidth="1"/>
    <col min="4" max="6" width="9.140625" style="3"/>
    <col min="7" max="7" width="10.85546875" style="3" customWidth="1"/>
    <col min="8" max="8" width="15" style="3" customWidth="1"/>
    <col min="9" max="10" width="9.140625" style="3"/>
    <col min="11" max="11" width="10.28515625" style="10" customWidth="1"/>
    <col min="12" max="12" width="12.28515625" style="10" customWidth="1"/>
    <col min="13" max="13" width="9.140625" style="10"/>
    <col min="14" max="14" width="15" style="3" bestFit="1" customWidth="1"/>
    <col min="15" max="15" width="10" bestFit="1" customWidth="1"/>
    <col min="16" max="16" width="12.140625" bestFit="1" customWidth="1"/>
  </cols>
  <sheetData>
    <row r="1" spans="1:20" s="13" customFormat="1" ht="15" x14ac:dyDescent="0.25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2041</v>
      </c>
      <c r="F1" s="14" t="s">
        <v>282</v>
      </c>
      <c r="G1" s="14" t="s">
        <v>278</v>
      </c>
      <c r="H1" s="14" t="s">
        <v>279</v>
      </c>
      <c r="I1" s="14" t="s">
        <v>177</v>
      </c>
      <c r="J1" s="14" t="s">
        <v>2040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264</v>
      </c>
      <c r="P1" s="14" t="s">
        <v>281</v>
      </c>
      <c r="Q1" s="321" t="s">
        <v>294</v>
      </c>
      <c r="R1" s="320" t="s">
        <v>2041</v>
      </c>
      <c r="S1" s="320" t="s">
        <v>279</v>
      </c>
      <c r="T1" s="320" t="s">
        <v>2040</v>
      </c>
    </row>
    <row r="2" spans="1:20" ht="15" x14ac:dyDescent="0.25">
      <c r="A2">
        <v>219900601</v>
      </c>
      <c r="B2" t="s">
        <v>194</v>
      </c>
      <c r="C2" s="2">
        <v>33041</v>
      </c>
      <c r="I2" s="3">
        <v>1.8</v>
      </c>
      <c r="K2" s="10">
        <f>(9.81*(LN(I2)))+30.6</f>
        <v>36.366187182689792</v>
      </c>
      <c r="Q2" s="316">
        <v>1991</v>
      </c>
      <c r="R2" s="318">
        <v>12.25</v>
      </c>
      <c r="S2" s="318">
        <v>41.383640461103525</v>
      </c>
      <c r="T2" s="318">
        <v>1.1166666666666665</v>
      </c>
    </row>
    <row r="3" spans="1:20" ht="15" x14ac:dyDescent="0.25">
      <c r="A3">
        <v>219900801</v>
      </c>
      <c r="B3" t="s">
        <v>194</v>
      </c>
      <c r="C3" s="2">
        <v>33114</v>
      </c>
      <c r="I3" s="3">
        <v>2.2999999999999998</v>
      </c>
      <c r="K3" s="10">
        <f>(9.81*(LN(I3)))+30.6</f>
        <v>38.770838495993374</v>
      </c>
      <c r="L3" s="10">
        <f>AVERAGE(K2:K3)</f>
        <v>37.568512839341579</v>
      </c>
      <c r="M3" s="10">
        <f>L3</f>
        <v>37.568512839341579</v>
      </c>
      <c r="Q3" s="316">
        <v>1992</v>
      </c>
      <c r="R3" s="318">
        <v>14.15</v>
      </c>
      <c r="S3" s="318">
        <v>39.364787406442268</v>
      </c>
      <c r="T3" s="318">
        <v>0.56000000000000005</v>
      </c>
    </row>
    <row r="4" spans="1:20" ht="15" x14ac:dyDescent="0.25">
      <c r="A4">
        <v>219910601</v>
      </c>
      <c r="B4" t="s">
        <v>194</v>
      </c>
      <c r="C4" s="2">
        <v>33391</v>
      </c>
      <c r="D4" s="3">
        <v>19</v>
      </c>
      <c r="F4" s="3">
        <f>0.3048*D4</f>
        <v>5.7911999999999999</v>
      </c>
      <c r="G4" s="3">
        <f xml:space="preserve"> 60-(14.41*(LN(F4)))</f>
        <v>34.691147459206192</v>
      </c>
      <c r="Q4" s="316">
        <v>1993</v>
      </c>
      <c r="R4" s="317"/>
      <c r="S4" s="317"/>
      <c r="T4" s="318">
        <v>0.88800000000000012</v>
      </c>
    </row>
    <row r="5" spans="1:20" ht="15" x14ac:dyDescent="0.25">
      <c r="A5">
        <v>219910602</v>
      </c>
      <c r="B5" t="s">
        <v>194</v>
      </c>
      <c r="C5" s="2">
        <v>33398</v>
      </c>
      <c r="D5" s="3">
        <v>15</v>
      </c>
      <c r="F5" s="3">
        <f t="shared" ref="F5:F67" si="0">0.3048*D5</f>
        <v>4.5720000000000001</v>
      </c>
      <c r="G5" s="3">
        <f t="shared" ref="G5:G65" si="1" xml:space="preserve"> 60-(14.41*(LN(F5)))</f>
        <v>38.097509751111744</v>
      </c>
      <c r="Q5" s="316">
        <v>1994</v>
      </c>
      <c r="R5" s="317"/>
      <c r="S5" s="317"/>
      <c r="T5" s="318"/>
    </row>
    <row r="6" spans="1:20" ht="15" x14ac:dyDescent="0.25">
      <c r="A6">
        <v>219910603</v>
      </c>
      <c r="B6" t="s">
        <v>194</v>
      </c>
      <c r="C6" s="2">
        <v>33405</v>
      </c>
      <c r="D6" s="3">
        <v>15</v>
      </c>
      <c r="F6" s="3">
        <f t="shared" si="0"/>
        <v>4.5720000000000001</v>
      </c>
      <c r="G6" s="3">
        <f t="shared" si="1"/>
        <v>38.097509751111744</v>
      </c>
      <c r="I6" s="3">
        <v>1.3</v>
      </c>
      <c r="K6" s="10">
        <f>(9.81*(LN(I6)))+30.6</f>
        <v>33.173793434426088</v>
      </c>
      <c r="Q6" s="316">
        <v>1995</v>
      </c>
      <c r="R6" s="317"/>
      <c r="S6" s="317"/>
      <c r="T6" s="318"/>
    </row>
    <row r="7" spans="1:20" ht="15" x14ac:dyDescent="0.25">
      <c r="A7">
        <v>219910604</v>
      </c>
      <c r="B7" t="s">
        <v>194</v>
      </c>
      <c r="C7" s="2">
        <v>33412</v>
      </c>
      <c r="D7" s="3">
        <v>12</v>
      </c>
      <c r="F7" s="3">
        <f t="shared" si="0"/>
        <v>3.6576000000000004</v>
      </c>
      <c r="G7" s="3">
        <f t="shared" si="1"/>
        <v>41.313008325549511</v>
      </c>
      <c r="Q7" s="316">
        <v>1996</v>
      </c>
      <c r="R7" s="317"/>
      <c r="S7" s="317"/>
      <c r="T7" s="318">
        <v>0.56400000000000006</v>
      </c>
    </row>
    <row r="8" spans="1:20" ht="15" x14ac:dyDescent="0.25">
      <c r="A8">
        <v>219910605</v>
      </c>
      <c r="B8" t="s">
        <v>194</v>
      </c>
      <c r="C8" s="2">
        <v>33419</v>
      </c>
      <c r="D8" s="3">
        <v>8</v>
      </c>
      <c r="F8" s="3">
        <f t="shared" si="0"/>
        <v>2.4384000000000001</v>
      </c>
      <c r="G8" s="3">
        <f t="shared" si="1"/>
        <v>47.155760533388161</v>
      </c>
      <c r="I8" s="3">
        <v>1.1000000000000001</v>
      </c>
      <c r="K8" s="10">
        <f>(9.81*(LN(I8)))+30.6</f>
        <v>31.534992863880429</v>
      </c>
      <c r="Q8" s="316">
        <v>1997</v>
      </c>
      <c r="R8" s="317"/>
      <c r="S8" s="317"/>
      <c r="T8" s="318"/>
    </row>
    <row r="9" spans="1:20" ht="15" x14ac:dyDescent="0.25">
      <c r="A9">
        <v>219910701</v>
      </c>
      <c r="B9" t="s">
        <v>194</v>
      </c>
      <c r="C9" s="2">
        <v>33425</v>
      </c>
      <c r="D9" s="3">
        <v>9.5</v>
      </c>
      <c r="F9" s="3">
        <f t="shared" si="0"/>
        <v>2.8956</v>
      </c>
      <c r="G9" s="3">
        <f t="shared" si="1"/>
        <v>44.679398331074999</v>
      </c>
      <c r="Q9" s="316">
        <v>1998</v>
      </c>
      <c r="R9" s="317"/>
      <c r="S9" s="317"/>
      <c r="T9" s="318">
        <v>0.61599999999999999</v>
      </c>
    </row>
    <row r="10" spans="1:20" ht="15" x14ac:dyDescent="0.25">
      <c r="A10">
        <v>219910702</v>
      </c>
      <c r="B10" t="s">
        <v>194</v>
      </c>
      <c r="C10" s="2">
        <v>33433</v>
      </c>
      <c r="D10" s="3">
        <v>10</v>
      </c>
      <c r="F10" s="3">
        <f t="shared" si="0"/>
        <v>3.048</v>
      </c>
      <c r="G10" s="3">
        <f t="shared" si="1"/>
        <v>43.940261958950401</v>
      </c>
      <c r="I10" s="3">
        <v>1</v>
      </c>
      <c r="K10" s="10">
        <f>(9.81*(LN(I10)))+30.6</f>
        <v>30.6</v>
      </c>
      <c r="Q10" s="316">
        <v>1999</v>
      </c>
      <c r="R10" s="318">
        <v>11.111111111111111</v>
      </c>
      <c r="S10" s="318">
        <v>42.58525574352899</v>
      </c>
      <c r="T10" s="318">
        <v>0.86080000000000001</v>
      </c>
    </row>
    <row r="11" spans="1:20" ht="15" x14ac:dyDescent="0.25">
      <c r="A11">
        <v>219910703</v>
      </c>
      <c r="B11" t="s">
        <v>194</v>
      </c>
      <c r="C11" s="2">
        <v>33439</v>
      </c>
      <c r="D11" s="3">
        <v>10</v>
      </c>
      <c r="F11" s="3">
        <f t="shared" si="0"/>
        <v>3.048</v>
      </c>
      <c r="G11" s="3">
        <f t="shared" si="1"/>
        <v>43.940261958950401</v>
      </c>
      <c r="Q11" s="316">
        <v>2000</v>
      </c>
      <c r="R11" s="318"/>
      <c r="S11" s="318"/>
      <c r="T11" s="318"/>
    </row>
    <row r="12" spans="1:20" ht="15" x14ac:dyDescent="0.25">
      <c r="A12">
        <v>219910704</v>
      </c>
      <c r="B12" t="s">
        <v>194</v>
      </c>
      <c r="C12" s="2">
        <v>33446</v>
      </c>
      <c r="D12" s="3">
        <v>12.5</v>
      </c>
      <c r="F12" s="3">
        <f t="shared" si="0"/>
        <v>3.81</v>
      </c>
      <c r="G12" s="3">
        <f t="shared" si="1"/>
        <v>40.724763384512634</v>
      </c>
      <c r="I12" s="3">
        <v>1.1000000000000001</v>
      </c>
      <c r="K12" s="10">
        <f>(9.81*(LN(I12)))+30.6</f>
        <v>31.534992863880429</v>
      </c>
      <c r="Q12" s="316">
        <v>2001</v>
      </c>
      <c r="R12" s="318"/>
      <c r="S12" s="318"/>
      <c r="T12" s="318"/>
    </row>
    <row r="13" spans="1:20" ht="15" x14ac:dyDescent="0.25">
      <c r="A13">
        <v>219910801</v>
      </c>
      <c r="B13" t="s">
        <v>194</v>
      </c>
      <c r="C13" s="2">
        <v>33454</v>
      </c>
      <c r="D13" s="3">
        <v>11.5</v>
      </c>
      <c r="F13" s="3">
        <f t="shared" si="0"/>
        <v>3.5052000000000003</v>
      </c>
      <c r="G13" s="3">
        <f t="shared" si="1"/>
        <v>41.926292369324358</v>
      </c>
      <c r="Q13" s="316">
        <v>2002</v>
      </c>
      <c r="R13" s="317"/>
      <c r="S13" s="317"/>
      <c r="T13" s="319">
        <v>0.66539999999999999</v>
      </c>
    </row>
    <row r="14" spans="1:20" ht="15" x14ac:dyDescent="0.25">
      <c r="A14">
        <v>219910802</v>
      </c>
      <c r="B14" t="s">
        <v>194</v>
      </c>
      <c r="C14" s="2">
        <v>33461</v>
      </c>
      <c r="D14" s="3">
        <v>12</v>
      </c>
      <c r="F14" s="3">
        <f t="shared" si="0"/>
        <v>3.6576000000000004</v>
      </c>
      <c r="G14" s="3">
        <f t="shared" si="1"/>
        <v>41.313008325549511</v>
      </c>
      <c r="I14" s="3">
        <v>1.1000000000000001</v>
      </c>
      <c r="K14" s="10">
        <f>(9.81*(LN(I14)))+30.6</f>
        <v>31.534992863880429</v>
      </c>
      <c r="Q14" s="316">
        <v>2003</v>
      </c>
      <c r="R14" s="318">
        <v>14.5</v>
      </c>
      <c r="S14" s="318">
        <v>38.972111884161272</v>
      </c>
      <c r="T14" s="318">
        <v>1.042</v>
      </c>
    </row>
    <row r="15" spans="1:20" x14ac:dyDescent="0.2">
      <c r="A15">
        <v>219910803</v>
      </c>
      <c r="B15" t="s">
        <v>194</v>
      </c>
      <c r="C15" s="2">
        <v>33474</v>
      </c>
      <c r="D15" s="3">
        <v>12.5</v>
      </c>
      <c r="F15" s="3">
        <f t="shared" si="0"/>
        <v>3.81</v>
      </c>
      <c r="G15" s="3">
        <f t="shared" si="1"/>
        <v>40.724763384512634</v>
      </c>
      <c r="I15" s="3">
        <v>1.1000000000000001</v>
      </c>
      <c r="K15" s="10">
        <f>(9.81*(LN(I15)))+30.6</f>
        <v>31.534992863880429</v>
      </c>
    </row>
    <row r="16" spans="1:20" x14ac:dyDescent="0.2">
      <c r="A16">
        <v>219910901</v>
      </c>
      <c r="B16" t="s">
        <v>194</v>
      </c>
      <c r="C16" s="2">
        <v>33488</v>
      </c>
      <c r="D16" s="3">
        <v>11.5</v>
      </c>
      <c r="E16" s="3">
        <f>AVERAGE(D4:D15)</f>
        <v>12.25</v>
      </c>
      <c r="F16" s="3">
        <f t="shared" si="0"/>
        <v>3.5052000000000003</v>
      </c>
      <c r="G16" s="3">
        <f t="shared" si="1"/>
        <v>41.926292369324358</v>
      </c>
      <c r="H16" s="3">
        <f>AVERAGE(G4:G15)</f>
        <v>41.383640461103525</v>
      </c>
      <c r="I16" s="3">
        <v>1.4</v>
      </c>
      <c r="J16" s="3">
        <f>AVERAGE(I4:I15)</f>
        <v>1.1166666666666665</v>
      </c>
      <c r="K16" s="10">
        <f>(9.81*(LN(I16)))+30.6</f>
        <v>33.9007926412541</v>
      </c>
      <c r="L16" s="3">
        <f>AVERAGE(K4:K15)</f>
        <v>31.652294148324639</v>
      </c>
      <c r="M16" s="10">
        <f>AVERAGE(H16,L16)</f>
        <v>36.517967304714084</v>
      </c>
    </row>
    <row r="17" spans="1:13" x14ac:dyDescent="0.2">
      <c r="A17">
        <v>219920601</v>
      </c>
      <c r="B17" t="s">
        <v>194</v>
      </c>
      <c r="C17" s="2">
        <v>33759</v>
      </c>
      <c r="D17" s="3">
        <v>15</v>
      </c>
      <c r="F17" s="3">
        <f t="shared" si="0"/>
        <v>4.5720000000000001</v>
      </c>
      <c r="G17" s="3">
        <f t="shared" si="1"/>
        <v>38.097509751111744</v>
      </c>
      <c r="I17" s="3">
        <v>0.1</v>
      </c>
      <c r="K17" s="10">
        <f>(9.81*(LN(I17)))+30.6</f>
        <v>8.0116402377284146</v>
      </c>
    </row>
    <row r="18" spans="1:13" x14ac:dyDescent="0.2">
      <c r="A18">
        <v>219920602</v>
      </c>
      <c r="B18" t="s">
        <v>194</v>
      </c>
      <c r="C18" s="2">
        <v>33769</v>
      </c>
      <c r="D18" s="3">
        <v>18</v>
      </c>
      <c r="F18" s="3">
        <f t="shared" si="0"/>
        <v>5.4864000000000006</v>
      </c>
      <c r="G18" s="3">
        <f t="shared" si="1"/>
        <v>35.470256117710861</v>
      </c>
    </row>
    <row r="19" spans="1:13" x14ac:dyDescent="0.2">
      <c r="A19">
        <v>219920603</v>
      </c>
      <c r="B19" t="s">
        <v>194</v>
      </c>
      <c r="C19" s="2">
        <v>33775</v>
      </c>
      <c r="D19" s="3">
        <v>18.5</v>
      </c>
      <c r="F19" s="3">
        <f t="shared" si="0"/>
        <v>5.6388000000000007</v>
      </c>
      <c r="G19" s="3">
        <f t="shared" si="1"/>
        <v>35.075436899660133</v>
      </c>
      <c r="I19" s="3">
        <v>0.9</v>
      </c>
      <c r="K19" s="10">
        <f>(9.81*(LN(I19)))+30.6</f>
        <v>29.566413341396725</v>
      </c>
    </row>
    <row r="20" spans="1:13" x14ac:dyDescent="0.2">
      <c r="A20">
        <v>219920604</v>
      </c>
      <c r="B20" t="s">
        <v>194</v>
      </c>
      <c r="C20" s="2">
        <v>33785</v>
      </c>
      <c r="D20" s="3">
        <v>19.5</v>
      </c>
      <c r="F20" s="3">
        <f t="shared" si="0"/>
        <v>5.9436</v>
      </c>
      <c r="G20" s="3">
        <f t="shared" si="1"/>
        <v>34.316840700135202</v>
      </c>
    </row>
    <row r="21" spans="1:13" x14ac:dyDescent="0.2">
      <c r="A21">
        <v>219920701</v>
      </c>
      <c r="B21" t="s">
        <v>194</v>
      </c>
      <c r="C21" s="2">
        <v>33793</v>
      </c>
      <c r="D21" s="3">
        <v>9</v>
      </c>
      <c r="F21" s="3">
        <f t="shared" si="0"/>
        <v>2.7432000000000003</v>
      </c>
      <c r="G21" s="3">
        <f t="shared" si="1"/>
        <v>45.458506989579675</v>
      </c>
      <c r="I21" s="3">
        <v>0.1</v>
      </c>
      <c r="K21" s="10">
        <f>(9.81*(LN(I21)))+30.6</f>
        <v>8.0116402377284146</v>
      </c>
    </row>
    <row r="22" spans="1:13" x14ac:dyDescent="0.2">
      <c r="A22">
        <v>219920702</v>
      </c>
      <c r="B22" t="s">
        <v>194</v>
      </c>
      <c r="C22" s="2">
        <v>33801</v>
      </c>
      <c r="D22" s="3">
        <v>12</v>
      </c>
      <c r="F22" s="3">
        <f t="shared" si="0"/>
        <v>3.6576000000000004</v>
      </c>
      <c r="G22" s="3">
        <f t="shared" si="1"/>
        <v>41.313008325549511</v>
      </c>
    </row>
    <row r="23" spans="1:13" x14ac:dyDescent="0.2">
      <c r="A23">
        <v>219920703</v>
      </c>
      <c r="B23" t="s">
        <v>194</v>
      </c>
      <c r="C23" s="2">
        <v>33808</v>
      </c>
      <c r="D23" s="3">
        <v>14</v>
      </c>
      <c r="F23" s="3">
        <f t="shared" si="0"/>
        <v>4.2671999999999999</v>
      </c>
      <c r="G23" s="3">
        <f t="shared" si="1"/>
        <v>39.091697029238723</v>
      </c>
      <c r="I23" s="3">
        <v>0.1</v>
      </c>
      <c r="K23" s="10">
        <f>(9.81*(LN(I23)))+30.6</f>
        <v>8.0116402377284146</v>
      </c>
    </row>
    <row r="24" spans="1:13" x14ac:dyDescent="0.2">
      <c r="A24">
        <v>219920704</v>
      </c>
      <c r="B24" t="s">
        <v>194</v>
      </c>
      <c r="C24" s="2">
        <v>33815</v>
      </c>
      <c r="D24" s="3">
        <v>13</v>
      </c>
      <c r="F24" s="3">
        <f t="shared" si="0"/>
        <v>3.9624000000000001</v>
      </c>
      <c r="G24" s="3">
        <f t="shared" si="1"/>
        <v>40.159592907973853</v>
      </c>
    </row>
    <row r="25" spans="1:13" x14ac:dyDescent="0.2">
      <c r="A25">
        <v>219920801</v>
      </c>
      <c r="B25" t="s">
        <v>194</v>
      </c>
      <c r="C25" s="2">
        <v>33821</v>
      </c>
      <c r="D25" s="3">
        <v>12.5</v>
      </c>
      <c r="F25" s="3">
        <f t="shared" si="0"/>
        <v>3.81</v>
      </c>
      <c r="G25" s="3">
        <f t="shared" si="1"/>
        <v>40.724763384512634</v>
      </c>
      <c r="I25" s="3">
        <v>1.6</v>
      </c>
      <c r="K25" s="10">
        <f>(9.81*(LN(I25)))+30.6</f>
        <v>35.21073560290067</v>
      </c>
    </row>
    <row r="26" spans="1:13" x14ac:dyDescent="0.2">
      <c r="A26">
        <v>219920802</v>
      </c>
      <c r="B26" t="s">
        <v>194</v>
      </c>
      <c r="C26" s="2">
        <v>33830</v>
      </c>
      <c r="D26" s="3">
        <v>10</v>
      </c>
      <c r="F26" s="3">
        <f t="shared" si="0"/>
        <v>3.048</v>
      </c>
      <c r="G26" s="3">
        <f t="shared" si="1"/>
        <v>43.940261958950401</v>
      </c>
    </row>
    <row r="27" spans="1:13" x14ac:dyDescent="0.2">
      <c r="A27">
        <v>219920901</v>
      </c>
      <c r="B27" t="s">
        <v>194</v>
      </c>
      <c r="C27" s="2">
        <v>33849</v>
      </c>
      <c r="D27" s="3">
        <v>12</v>
      </c>
      <c r="F27" s="3">
        <f t="shared" si="0"/>
        <v>3.6576000000000004</v>
      </c>
      <c r="G27" s="3">
        <f t="shared" si="1"/>
        <v>41.313008325549511</v>
      </c>
      <c r="I27" s="3">
        <v>1.2</v>
      </c>
      <c r="K27" s="10">
        <f>(9.81*(LN(I27)))+30.6</f>
        <v>32.388574472148697</v>
      </c>
    </row>
    <row r="28" spans="1:13" x14ac:dyDescent="0.2">
      <c r="A28">
        <v>219920902</v>
      </c>
      <c r="B28" t="s">
        <v>194</v>
      </c>
      <c r="C28" s="2">
        <v>33861</v>
      </c>
      <c r="D28" s="3">
        <v>12.5</v>
      </c>
      <c r="E28" s="3">
        <f>AVERAGE(D17:D26)</f>
        <v>14.15</v>
      </c>
      <c r="F28" s="3">
        <f t="shared" si="0"/>
        <v>3.81</v>
      </c>
      <c r="G28" s="3">
        <f t="shared" si="1"/>
        <v>40.724763384512634</v>
      </c>
      <c r="H28" s="3">
        <f>AVERAGE(G17:G26)</f>
        <v>39.364787406442268</v>
      </c>
      <c r="J28" s="3">
        <f>AVERAGE(I17:I26)</f>
        <v>0.56000000000000005</v>
      </c>
      <c r="L28" s="3">
        <f>AVERAGE(K17:K26)</f>
        <v>17.762413931496528</v>
      </c>
      <c r="M28" s="10">
        <f>AVERAGE(H28,L28)</f>
        <v>28.5636006689694</v>
      </c>
    </row>
    <row r="29" spans="1:13" x14ac:dyDescent="0.2">
      <c r="A29">
        <v>219930601</v>
      </c>
      <c r="B29" t="s">
        <v>194</v>
      </c>
      <c r="C29" s="2">
        <v>34126</v>
      </c>
      <c r="D29" s="3">
        <v>12</v>
      </c>
      <c r="F29" s="3">
        <f t="shared" si="0"/>
        <v>3.6576000000000004</v>
      </c>
      <c r="G29" s="3">
        <f t="shared" si="1"/>
        <v>41.313008325549511</v>
      </c>
      <c r="I29" s="3">
        <v>1.8</v>
      </c>
      <c r="K29" s="10">
        <f>(9.81*(LN(I29)))+30.6</f>
        <v>36.366187182689792</v>
      </c>
    </row>
    <row r="30" spans="1:13" x14ac:dyDescent="0.2">
      <c r="A30">
        <v>219930701</v>
      </c>
      <c r="B30" t="s">
        <v>194</v>
      </c>
      <c r="C30" s="2">
        <v>34158</v>
      </c>
      <c r="D30" s="3">
        <v>10</v>
      </c>
      <c r="F30" s="3">
        <f t="shared" si="0"/>
        <v>3.048</v>
      </c>
      <c r="G30" s="3">
        <f t="shared" si="1"/>
        <v>43.940261958950401</v>
      </c>
    </row>
    <row r="31" spans="1:13" x14ac:dyDescent="0.2">
      <c r="A31">
        <v>219930702</v>
      </c>
      <c r="B31" t="s">
        <v>194</v>
      </c>
      <c r="C31" s="2">
        <v>34160</v>
      </c>
      <c r="D31" s="3">
        <v>8.5</v>
      </c>
      <c r="F31" s="3">
        <f t="shared" si="0"/>
        <v>2.5908000000000002</v>
      </c>
      <c r="G31" s="3">
        <f t="shared" si="1"/>
        <v>46.28215973301333</v>
      </c>
      <c r="I31" s="3">
        <v>0.93</v>
      </c>
      <c r="K31" s="10">
        <f>(9.81*(LN(I31)))+30.6</f>
        <v>29.888081503290266</v>
      </c>
    </row>
    <row r="32" spans="1:13" x14ac:dyDescent="0.2">
      <c r="A32">
        <v>219930703</v>
      </c>
      <c r="B32" t="s">
        <v>194</v>
      </c>
      <c r="C32" s="2">
        <v>34167</v>
      </c>
      <c r="D32" s="3">
        <v>8</v>
      </c>
      <c r="F32" s="3">
        <f t="shared" si="0"/>
        <v>2.4384000000000001</v>
      </c>
      <c r="G32" s="3">
        <f t="shared" si="1"/>
        <v>47.155760533388161</v>
      </c>
      <c r="I32" s="3">
        <v>0.46</v>
      </c>
      <c r="K32" s="10">
        <f>(9.81*(LN(I32)))+30.6</f>
        <v>22.982252575014847</v>
      </c>
    </row>
    <row r="33" spans="1:13" x14ac:dyDescent="0.2">
      <c r="A33">
        <v>219930704</v>
      </c>
      <c r="B33" t="s">
        <v>194</v>
      </c>
      <c r="C33" s="2">
        <v>34175</v>
      </c>
      <c r="D33" s="3">
        <v>9</v>
      </c>
      <c r="F33" s="3">
        <f t="shared" si="0"/>
        <v>2.7432000000000003</v>
      </c>
      <c r="G33" s="3">
        <f t="shared" si="1"/>
        <v>45.458506989579675</v>
      </c>
    </row>
    <row r="34" spans="1:13" x14ac:dyDescent="0.2">
      <c r="A34">
        <v>219930801</v>
      </c>
      <c r="B34" t="s">
        <v>194</v>
      </c>
      <c r="C34" s="2">
        <v>34182</v>
      </c>
      <c r="D34" s="3">
        <v>9</v>
      </c>
      <c r="F34" s="3">
        <f t="shared" si="0"/>
        <v>2.7432000000000003</v>
      </c>
      <c r="G34" s="3">
        <f t="shared" si="1"/>
        <v>45.458506989579675</v>
      </c>
      <c r="I34" s="3">
        <v>0.64</v>
      </c>
      <c r="K34" s="10">
        <f>(9.81*(LN(I34)))+30.6</f>
        <v>26.221923523215207</v>
      </c>
    </row>
    <row r="35" spans="1:13" x14ac:dyDescent="0.2">
      <c r="A35">
        <v>219930802</v>
      </c>
      <c r="B35" t="s">
        <v>194</v>
      </c>
      <c r="C35" s="2">
        <v>34189</v>
      </c>
      <c r="D35" s="3">
        <v>12</v>
      </c>
      <c r="F35" s="3">
        <f t="shared" si="0"/>
        <v>3.6576000000000004</v>
      </c>
      <c r="G35" s="3">
        <f t="shared" si="1"/>
        <v>41.313008325549511</v>
      </c>
    </row>
    <row r="36" spans="1:13" x14ac:dyDescent="0.2">
      <c r="A36">
        <v>219930803</v>
      </c>
      <c r="B36" t="s">
        <v>194</v>
      </c>
      <c r="C36" s="2">
        <v>34197</v>
      </c>
      <c r="D36" s="3">
        <v>13.5</v>
      </c>
      <c r="F36" s="3">
        <f t="shared" si="0"/>
        <v>4.1147999999999998</v>
      </c>
      <c r="G36" s="3">
        <f t="shared" si="1"/>
        <v>39.615754781741025</v>
      </c>
    </row>
    <row r="37" spans="1:13" x14ac:dyDescent="0.2">
      <c r="A37">
        <v>219930804</v>
      </c>
      <c r="B37" t="s">
        <v>194</v>
      </c>
      <c r="C37" s="2">
        <v>34200</v>
      </c>
      <c r="D37" s="3">
        <v>14</v>
      </c>
      <c r="F37" s="3">
        <f t="shared" si="0"/>
        <v>4.2671999999999999</v>
      </c>
      <c r="G37" s="3">
        <f t="shared" si="1"/>
        <v>39.091697029238723</v>
      </c>
    </row>
    <row r="38" spans="1:13" x14ac:dyDescent="0.2">
      <c r="A38">
        <v>219930805</v>
      </c>
      <c r="B38" t="s">
        <v>194</v>
      </c>
      <c r="C38" s="2">
        <v>34204</v>
      </c>
      <c r="D38" s="3">
        <v>13.5</v>
      </c>
      <c r="F38" s="3">
        <f t="shared" si="0"/>
        <v>4.1147999999999998</v>
      </c>
      <c r="G38" s="3">
        <f t="shared" si="1"/>
        <v>39.615754781741025</v>
      </c>
    </row>
    <row r="39" spans="1:13" x14ac:dyDescent="0.2">
      <c r="A39">
        <v>219930806</v>
      </c>
      <c r="B39" t="s">
        <v>194</v>
      </c>
      <c r="C39" s="2">
        <v>34210</v>
      </c>
      <c r="D39" s="3">
        <v>13</v>
      </c>
      <c r="F39" s="3">
        <f t="shared" si="0"/>
        <v>3.9624000000000001</v>
      </c>
      <c r="G39" s="3">
        <f t="shared" si="1"/>
        <v>40.159592907973853</v>
      </c>
      <c r="I39" s="3">
        <v>0.61</v>
      </c>
      <c r="K39" s="10">
        <f>(9.81*(LN(I39)))+30.6</f>
        <v>25.750953082997007</v>
      </c>
    </row>
    <row r="40" spans="1:13" x14ac:dyDescent="0.2">
      <c r="A40">
        <v>219930901</v>
      </c>
      <c r="B40" t="s">
        <v>194</v>
      </c>
      <c r="C40" s="2">
        <v>34216</v>
      </c>
      <c r="D40" s="3">
        <v>15</v>
      </c>
      <c r="F40" s="3">
        <f t="shared" si="0"/>
        <v>4.5720000000000001</v>
      </c>
      <c r="G40" s="3">
        <f t="shared" si="1"/>
        <v>38.097509751111744</v>
      </c>
    </row>
    <row r="41" spans="1:13" x14ac:dyDescent="0.2">
      <c r="A41">
        <v>219930902</v>
      </c>
      <c r="B41" t="s">
        <v>194</v>
      </c>
      <c r="C41" s="2">
        <v>34219</v>
      </c>
      <c r="D41" s="3">
        <v>10.5</v>
      </c>
      <c r="F41" s="3">
        <f t="shared" si="0"/>
        <v>3.2004000000000001</v>
      </c>
      <c r="G41" s="3">
        <f t="shared" si="1"/>
        <v>43.237195693268887</v>
      </c>
    </row>
    <row r="42" spans="1:13" x14ac:dyDescent="0.2">
      <c r="A42">
        <v>219930903</v>
      </c>
      <c r="B42" t="s">
        <v>194</v>
      </c>
      <c r="C42" s="2">
        <v>34228</v>
      </c>
      <c r="D42" s="3">
        <v>13</v>
      </c>
      <c r="F42" s="3">
        <f t="shared" si="0"/>
        <v>3.9624000000000001</v>
      </c>
      <c r="G42" s="3">
        <f t="shared" si="1"/>
        <v>40.159592907973853</v>
      </c>
      <c r="I42" s="3">
        <v>0.8</v>
      </c>
      <c r="K42" s="10">
        <f>(9.81*(LN(I42)))+30.6</f>
        <v>28.410961761607602</v>
      </c>
    </row>
    <row r="43" spans="1:13" x14ac:dyDescent="0.2">
      <c r="A43">
        <v>219931001</v>
      </c>
      <c r="B43" t="s">
        <v>194</v>
      </c>
      <c r="C43" s="2">
        <v>34247</v>
      </c>
      <c r="D43" s="3">
        <v>15</v>
      </c>
      <c r="F43" s="3">
        <f t="shared" si="0"/>
        <v>4.5720000000000001</v>
      </c>
      <c r="G43" s="3">
        <f t="shared" si="1"/>
        <v>38.097509751111744</v>
      </c>
      <c r="J43" s="3">
        <f>AVERAGE(I29:I39)</f>
        <v>0.88800000000000012</v>
      </c>
      <c r="L43" s="3">
        <f>AVERAGE(K29:K39)</f>
        <v>28.24187957344143</v>
      </c>
      <c r="M43" s="10">
        <f>AVERAGE(J43,L43)</f>
        <v>14.564939786720716</v>
      </c>
    </row>
    <row r="44" spans="1:13" x14ac:dyDescent="0.2">
      <c r="A44">
        <v>219940801</v>
      </c>
      <c r="B44" t="s">
        <v>194</v>
      </c>
      <c r="C44" s="2">
        <v>34563</v>
      </c>
      <c r="D44" s="3">
        <v>10.5</v>
      </c>
      <c r="F44" s="3">
        <f t="shared" si="0"/>
        <v>3.2004000000000001</v>
      </c>
      <c r="G44" s="3">
        <f t="shared" si="1"/>
        <v>43.237195693268887</v>
      </c>
    </row>
    <row r="45" spans="1:13" x14ac:dyDescent="0.2">
      <c r="A45">
        <v>219940901</v>
      </c>
      <c r="B45" t="s">
        <v>194</v>
      </c>
      <c r="C45" s="2">
        <v>34588</v>
      </c>
      <c r="D45" s="3">
        <v>13</v>
      </c>
      <c r="F45" s="3">
        <f t="shared" si="0"/>
        <v>3.9624000000000001</v>
      </c>
      <c r="G45" s="3">
        <f t="shared" si="1"/>
        <v>40.159592907973853</v>
      </c>
    </row>
    <row r="46" spans="1:13" x14ac:dyDescent="0.2">
      <c r="A46">
        <v>219940902</v>
      </c>
      <c r="B46" t="s">
        <v>194</v>
      </c>
      <c r="C46" s="2">
        <v>34598</v>
      </c>
      <c r="D46" s="3">
        <v>11</v>
      </c>
      <c r="F46" s="3">
        <f t="shared" si="0"/>
        <v>3.3528000000000002</v>
      </c>
      <c r="G46" s="3">
        <f t="shared" si="1"/>
        <v>42.566842267970074</v>
      </c>
    </row>
    <row r="47" spans="1:13" x14ac:dyDescent="0.2">
      <c r="A47">
        <v>219950701</v>
      </c>
      <c r="B47" t="s">
        <v>194</v>
      </c>
      <c r="C47" s="2">
        <v>34881</v>
      </c>
      <c r="D47" s="3">
        <v>9.5</v>
      </c>
      <c r="F47" s="3">
        <f t="shared" si="0"/>
        <v>2.8956</v>
      </c>
      <c r="G47" s="3">
        <f t="shared" si="1"/>
        <v>44.679398331074999</v>
      </c>
      <c r="I47" s="3">
        <v>0.69</v>
      </c>
      <c r="K47" s="10">
        <f>(9.81*(LN(I47)))+30.6</f>
        <v>26.959865285555939</v>
      </c>
    </row>
    <row r="48" spans="1:13" x14ac:dyDescent="0.2">
      <c r="A48">
        <v>219950702</v>
      </c>
      <c r="B48" t="s">
        <v>194</v>
      </c>
      <c r="C48" s="2">
        <v>34888</v>
      </c>
      <c r="D48" s="3">
        <v>13</v>
      </c>
      <c r="F48" s="3">
        <f t="shared" si="0"/>
        <v>3.9624000000000001</v>
      </c>
      <c r="G48" s="3">
        <f t="shared" si="1"/>
        <v>40.159592907973853</v>
      </c>
    </row>
    <row r="49" spans="1:16" x14ac:dyDescent="0.2">
      <c r="A49">
        <v>219950703</v>
      </c>
      <c r="B49" t="s">
        <v>194</v>
      </c>
      <c r="C49" s="2">
        <v>34894</v>
      </c>
      <c r="D49" s="3">
        <v>13</v>
      </c>
      <c r="F49" s="3">
        <f t="shared" si="0"/>
        <v>3.9624000000000001</v>
      </c>
      <c r="G49" s="3">
        <f t="shared" si="1"/>
        <v>40.159592907973853</v>
      </c>
    </row>
    <row r="50" spans="1:16" x14ac:dyDescent="0.2">
      <c r="A50">
        <v>219950704</v>
      </c>
      <c r="B50" t="s">
        <v>194</v>
      </c>
      <c r="C50" s="2">
        <v>34901</v>
      </c>
      <c r="D50" s="3">
        <v>12</v>
      </c>
      <c r="F50" s="3">
        <f t="shared" si="0"/>
        <v>3.6576000000000004</v>
      </c>
      <c r="G50" s="3">
        <f t="shared" si="1"/>
        <v>41.313008325549511</v>
      </c>
      <c r="I50" s="3">
        <v>0.96</v>
      </c>
      <c r="K50" s="10">
        <f>(9.81*(LN(I50)))+30.6</f>
        <v>30.199536233756298</v>
      </c>
    </row>
    <row r="51" spans="1:16" x14ac:dyDescent="0.2">
      <c r="A51">
        <v>219950705</v>
      </c>
      <c r="B51" t="s">
        <v>194</v>
      </c>
      <c r="C51" s="2">
        <v>34910</v>
      </c>
      <c r="D51" s="3">
        <v>10</v>
      </c>
      <c r="F51" s="3">
        <f t="shared" si="0"/>
        <v>3.048</v>
      </c>
      <c r="G51" s="3">
        <f t="shared" si="1"/>
        <v>43.940261958950401</v>
      </c>
    </row>
    <row r="52" spans="1:16" x14ac:dyDescent="0.2">
      <c r="A52">
        <v>219950801</v>
      </c>
      <c r="B52" t="s">
        <v>194</v>
      </c>
      <c r="C52" s="2">
        <v>34918</v>
      </c>
      <c r="D52" s="3">
        <v>11</v>
      </c>
      <c r="F52" s="3">
        <f t="shared" si="0"/>
        <v>3.3528000000000002</v>
      </c>
      <c r="G52" s="3">
        <f t="shared" si="1"/>
        <v>42.566842267970074</v>
      </c>
      <c r="I52" s="3">
        <v>1.3</v>
      </c>
      <c r="K52" s="10">
        <f>(9.81*(LN(I52)))+30.6</f>
        <v>33.173793434426088</v>
      </c>
      <c r="P52" s="3">
        <v>27.77</v>
      </c>
    </row>
    <row r="53" spans="1:16" x14ac:dyDescent="0.2">
      <c r="A53">
        <v>219950802</v>
      </c>
      <c r="B53" t="s">
        <v>194</v>
      </c>
      <c r="C53" s="2">
        <v>34924</v>
      </c>
      <c r="D53" s="3">
        <v>10.5</v>
      </c>
      <c r="F53" s="3">
        <f t="shared" si="0"/>
        <v>3.2004000000000001</v>
      </c>
      <c r="G53" s="3">
        <f t="shared" si="1"/>
        <v>43.237195693268887</v>
      </c>
      <c r="P53" s="3">
        <v>28.33</v>
      </c>
    </row>
    <row r="54" spans="1:16" x14ac:dyDescent="0.2">
      <c r="A54">
        <v>219950803</v>
      </c>
      <c r="B54" t="s">
        <v>194</v>
      </c>
      <c r="C54" s="2">
        <v>34933</v>
      </c>
      <c r="D54" s="3">
        <v>11</v>
      </c>
      <c r="F54" s="3">
        <f t="shared" si="0"/>
        <v>3.3528000000000002</v>
      </c>
      <c r="G54" s="3">
        <f t="shared" si="1"/>
        <v>42.566842267970074</v>
      </c>
      <c r="I54" s="3">
        <v>0.47</v>
      </c>
      <c r="K54" s="10">
        <f>(9.81*(LN(I54)))+30.6</f>
        <v>23.1932284482325</v>
      </c>
      <c r="P54" s="3">
        <v>25.55</v>
      </c>
    </row>
    <row r="55" spans="1:16" x14ac:dyDescent="0.2">
      <c r="A55">
        <v>219950804</v>
      </c>
      <c r="B55" t="s">
        <v>194</v>
      </c>
      <c r="C55" s="2">
        <v>34939</v>
      </c>
      <c r="D55" s="3">
        <v>11.5</v>
      </c>
      <c r="F55" s="3">
        <f t="shared" si="0"/>
        <v>3.5052000000000003</v>
      </c>
      <c r="G55" s="3">
        <f t="shared" si="1"/>
        <v>41.926292369324358</v>
      </c>
    </row>
    <row r="56" spans="1:16" x14ac:dyDescent="0.2">
      <c r="A56">
        <v>219950901</v>
      </c>
      <c r="B56" t="s">
        <v>194</v>
      </c>
      <c r="C56" s="2">
        <v>34946</v>
      </c>
      <c r="D56" s="3">
        <v>11</v>
      </c>
      <c r="F56" s="3">
        <f t="shared" si="0"/>
        <v>3.3528000000000002</v>
      </c>
      <c r="G56" s="3">
        <f t="shared" si="1"/>
        <v>42.566842267970074</v>
      </c>
      <c r="I56" s="3">
        <v>1</v>
      </c>
      <c r="K56" s="10">
        <f>(9.81*(LN(I56)))+30.6</f>
        <v>30.6</v>
      </c>
    </row>
    <row r="57" spans="1:16" x14ac:dyDescent="0.2">
      <c r="A57">
        <v>219950902</v>
      </c>
      <c r="B57" t="s">
        <v>194</v>
      </c>
      <c r="C57" s="2">
        <v>34953</v>
      </c>
      <c r="D57" s="3">
        <v>11</v>
      </c>
      <c r="F57" s="3">
        <f t="shared" si="0"/>
        <v>3.3528000000000002</v>
      </c>
      <c r="G57" s="3">
        <f t="shared" si="1"/>
        <v>42.566842267970074</v>
      </c>
    </row>
    <row r="58" spans="1:16" x14ac:dyDescent="0.2">
      <c r="A58">
        <v>219960601</v>
      </c>
      <c r="B58" t="s">
        <v>194</v>
      </c>
      <c r="C58" s="2">
        <v>35245</v>
      </c>
      <c r="D58" s="3">
        <v>10</v>
      </c>
      <c r="F58" s="3">
        <f t="shared" si="0"/>
        <v>3.048</v>
      </c>
      <c r="G58" s="3">
        <f t="shared" si="1"/>
        <v>43.940261958950401</v>
      </c>
      <c r="I58" s="3">
        <v>0.05</v>
      </c>
      <c r="K58" s="10">
        <f t="shared" ref="K58:K64" si="2">(9.81*(LN(I58)))+30.6</f>
        <v>1.2118663964353509</v>
      </c>
    </row>
    <row r="59" spans="1:16" x14ac:dyDescent="0.2">
      <c r="A59">
        <v>219960701</v>
      </c>
      <c r="B59" t="s">
        <v>194</v>
      </c>
      <c r="C59" s="2">
        <v>35249</v>
      </c>
      <c r="D59" s="3">
        <v>9.5</v>
      </c>
    </row>
    <row r="60" spans="1:16" x14ac:dyDescent="0.2">
      <c r="A60">
        <v>219960702</v>
      </c>
      <c r="B60" t="s">
        <v>194</v>
      </c>
      <c r="C60" s="2">
        <v>35256</v>
      </c>
      <c r="D60" s="3">
        <v>9</v>
      </c>
      <c r="F60" s="3">
        <f t="shared" si="0"/>
        <v>2.7432000000000003</v>
      </c>
      <c r="G60" s="3">
        <f t="shared" si="1"/>
        <v>45.458506989579675</v>
      </c>
      <c r="I60" s="3">
        <v>0.55000000000000004</v>
      </c>
      <c r="K60" s="10">
        <f t="shared" si="2"/>
        <v>24.735219022587366</v>
      </c>
    </row>
    <row r="61" spans="1:16" x14ac:dyDescent="0.2">
      <c r="A61">
        <v>219960703</v>
      </c>
      <c r="B61" t="s">
        <v>194</v>
      </c>
      <c r="C61" s="2">
        <v>35263</v>
      </c>
      <c r="D61" s="3">
        <v>10.5</v>
      </c>
    </row>
    <row r="62" spans="1:16" x14ac:dyDescent="0.2">
      <c r="A62">
        <v>219960704</v>
      </c>
      <c r="B62" t="s">
        <v>194</v>
      </c>
      <c r="C62" s="2">
        <v>35271</v>
      </c>
      <c r="D62" s="3">
        <v>10.5</v>
      </c>
      <c r="F62" s="3">
        <f t="shared" si="0"/>
        <v>3.2004000000000001</v>
      </c>
      <c r="G62" s="3">
        <f t="shared" si="1"/>
        <v>43.237195693268887</v>
      </c>
      <c r="I62" s="3">
        <v>0.77</v>
      </c>
      <c r="K62" s="10">
        <f t="shared" si="2"/>
        <v>28.036011663841464</v>
      </c>
    </row>
    <row r="63" spans="1:16" x14ac:dyDescent="0.2">
      <c r="A63">
        <v>219960801</v>
      </c>
      <c r="B63" t="s">
        <v>194</v>
      </c>
      <c r="C63" s="2">
        <v>35278</v>
      </c>
      <c r="D63" s="3">
        <v>11.5</v>
      </c>
    </row>
    <row r="64" spans="1:16" x14ac:dyDescent="0.2">
      <c r="A64">
        <v>219960802</v>
      </c>
      <c r="B64" t="s">
        <v>194</v>
      </c>
      <c r="C64" s="2">
        <v>35285</v>
      </c>
      <c r="D64" s="3">
        <v>10.5</v>
      </c>
      <c r="F64" s="3">
        <f t="shared" si="0"/>
        <v>3.2004000000000001</v>
      </c>
      <c r="G64" s="3">
        <f t="shared" si="1"/>
        <v>43.237195693268887</v>
      </c>
      <c r="I64" s="3">
        <v>0.05</v>
      </c>
      <c r="K64" s="10">
        <f t="shared" si="2"/>
        <v>1.2118663964353509</v>
      </c>
      <c r="L64" s="11"/>
      <c r="M64" s="11"/>
    </row>
    <row r="65" spans="1:13" x14ac:dyDescent="0.2">
      <c r="A65">
        <v>219960803</v>
      </c>
      <c r="B65" t="s">
        <v>194</v>
      </c>
      <c r="C65" s="2">
        <v>35298</v>
      </c>
      <c r="D65" s="3">
        <v>12</v>
      </c>
      <c r="F65" s="3">
        <f t="shared" si="0"/>
        <v>3.6576000000000004</v>
      </c>
      <c r="G65" s="3">
        <f t="shared" si="1"/>
        <v>41.313008325549511</v>
      </c>
      <c r="I65" s="3">
        <v>1.4</v>
      </c>
      <c r="K65" s="10">
        <f>(9.81*(LN(I65)))+30.6</f>
        <v>33.9007926412541</v>
      </c>
    </row>
    <row r="66" spans="1:13" x14ac:dyDescent="0.2">
      <c r="A66">
        <v>219960804</v>
      </c>
      <c r="B66" t="s">
        <v>194</v>
      </c>
      <c r="C66" s="2">
        <v>35305</v>
      </c>
      <c r="D66" s="3">
        <v>12.5</v>
      </c>
      <c r="J66" s="3">
        <f>AVERAGE(I58:I66)</f>
        <v>0.56400000000000006</v>
      </c>
      <c r="L66" s="3">
        <f>AVERAGE(K58:K66)</f>
        <v>17.819151224110726</v>
      </c>
      <c r="M66" s="10">
        <f>AVERAGE(H66,L66)</f>
        <v>17.819151224110726</v>
      </c>
    </row>
    <row r="67" spans="1:13" x14ac:dyDescent="0.2">
      <c r="A67">
        <v>219970601</v>
      </c>
      <c r="B67" t="s">
        <v>194</v>
      </c>
      <c r="C67" s="2">
        <v>35611</v>
      </c>
      <c r="D67" s="3">
        <v>10</v>
      </c>
      <c r="F67" s="3">
        <f t="shared" si="0"/>
        <v>3.048</v>
      </c>
      <c r="G67" s="3">
        <f t="shared" ref="G67:G120" si="3" xml:space="preserve"> 60-(14.41*(LN(F67)))</f>
        <v>43.940261958950401</v>
      </c>
      <c r="K67" s="11"/>
      <c r="L67" s="11"/>
      <c r="M67" s="11"/>
    </row>
    <row r="68" spans="1:13" x14ac:dyDescent="0.2">
      <c r="A68">
        <v>219970701</v>
      </c>
      <c r="B68" t="s">
        <v>194</v>
      </c>
      <c r="C68" s="2">
        <v>35618</v>
      </c>
      <c r="D68" s="3">
        <v>11</v>
      </c>
      <c r="F68" s="3">
        <f t="shared" ref="F68:F120" si="4">0.3048*D68</f>
        <v>3.3528000000000002</v>
      </c>
      <c r="G68" s="3">
        <f t="shared" si="3"/>
        <v>42.566842267970074</v>
      </c>
      <c r="I68" s="3">
        <v>0.1</v>
      </c>
      <c r="K68" s="10">
        <f>(9.81*(LN(I68)))+30.6</f>
        <v>8.0116402377284146</v>
      </c>
    </row>
    <row r="69" spans="1:13" x14ac:dyDescent="0.2">
      <c r="A69">
        <v>219970702</v>
      </c>
      <c r="B69" t="s">
        <v>194</v>
      </c>
      <c r="C69" s="2">
        <v>35626</v>
      </c>
      <c r="D69" s="3">
        <v>12.5</v>
      </c>
      <c r="F69" s="3">
        <f t="shared" si="4"/>
        <v>3.81</v>
      </c>
      <c r="G69" s="3">
        <f t="shared" si="3"/>
        <v>40.724763384512634</v>
      </c>
      <c r="K69" s="11"/>
      <c r="L69" s="11"/>
      <c r="M69" s="11"/>
    </row>
    <row r="70" spans="1:13" x14ac:dyDescent="0.2">
      <c r="A70">
        <v>219970703</v>
      </c>
      <c r="B70" t="s">
        <v>194</v>
      </c>
      <c r="C70" s="2">
        <v>35635</v>
      </c>
      <c r="D70" s="3">
        <v>11.5</v>
      </c>
      <c r="F70" s="3">
        <f t="shared" si="4"/>
        <v>3.5052000000000003</v>
      </c>
      <c r="G70" s="3">
        <f t="shared" si="3"/>
        <v>41.926292369324358</v>
      </c>
      <c r="I70" s="3">
        <v>0.12</v>
      </c>
      <c r="K70" s="10">
        <f>(9.81*(LN(I70)))+30.6</f>
        <v>9.8002147098771069</v>
      </c>
    </row>
    <row r="71" spans="1:13" x14ac:dyDescent="0.2">
      <c r="A71">
        <v>219970704</v>
      </c>
      <c r="B71" t="s">
        <v>194</v>
      </c>
      <c r="C71" s="2">
        <v>35642</v>
      </c>
      <c r="D71" s="3">
        <v>11.5</v>
      </c>
      <c r="F71" s="3">
        <f t="shared" si="4"/>
        <v>3.5052000000000003</v>
      </c>
      <c r="G71" s="3">
        <f t="shared" si="3"/>
        <v>41.926292369324358</v>
      </c>
      <c r="K71" s="11"/>
      <c r="L71" s="11"/>
      <c r="M71" s="11"/>
    </row>
    <row r="72" spans="1:13" x14ac:dyDescent="0.2">
      <c r="A72">
        <v>219970801</v>
      </c>
      <c r="B72" t="s">
        <v>194</v>
      </c>
      <c r="C72" s="2">
        <v>35648</v>
      </c>
      <c r="D72" s="3">
        <v>12</v>
      </c>
      <c r="F72" s="3">
        <f t="shared" si="4"/>
        <v>3.6576000000000004</v>
      </c>
      <c r="G72" s="3">
        <f t="shared" si="3"/>
        <v>41.313008325549511</v>
      </c>
      <c r="I72" s="3">
        <v>0.74</v>
      </c>
      <c r="K72" s="10">
        <f>(9.81*(LN(I72)))+30.6</f>
        <v>27.64615903978973</v>
      </c>
    </row>
    <row r="73" spans="1:13" x14ac:dyDescent="0.2">
      <c r="A73">
        <v>219970802</v>
      </c>
      <c r="B73" t="s">
        <v>194</v>
      </c>
      <c r="C73" s="2">
        <v>35656</v>
      </c>
      <c r="D73" s="3">
        <v>11</v>
      </c>
      <c r="F73" s="3">
        <f t="shared" si="4"/>
        <v>3.3528000000000002</v>
      </c>
      <c r="G73" s="3">
        <f t="shared" si="3"/>
        <v>42.566842267970074</v>
      </c>
      <c r="K73" s="11"/>
      <c r="L73" s="11"/>
      <c r="M73" s="11"/>
    </row>
    <row r="74" spans="1:13" x14ac:dyDescent="0.2">
      <c r="A74">
        <v>219970803</v>
      </c>
      <c r="B74" t="s">
        <v>194</v>
      </c>
      <c r="C74" s="2">
        <v>35665</v>
      </c>
      <c r="D74" s="3">
        <v>12.5</v>
      </c>
      <c r="F74" s="3">
        <f t="shared" si="4"/>
        <v>3.81</v>
      </c>
      <c r="G74" s="3">
        <f t="shared" si="3"/>
        <v>40.724763384512634</v>
      </c>
      <c r="I74" s="3">
        <v>0.51</v>
      </c>
      <c r="K74" s="10">
        <f t="shared" ref="K74:K94" si="5">(9.81*(LN(I74)))+30.6</f>
        <v>23.994489932482459</v>
      </c>
    </row>
    <row r="75" spans="1:13" x14ac:dyDescent="0.2">
      <c r="A75">
        <v>219980601</v>
      </c>
      <c r="B75" t="s">
        <v>194</v>
      </c>
      <c r="C75" s="2">
        <v>35969</v>
      </c>
      <c r="D75" s="3">
        <v>12.5</v>
      </c>
      <c r="F75" s="3">
        <f t="shared" si="4"/>
        <v>3.81</v>
      </c>
      <c r="G75" s="3">
        <f t="shared" si="3"/>
        <v>40.724763384512634</v>
      </c>
      <c r="I75" s="3">
        <v>0.05</v>
      </c>
      <c r="K75" s="10">
        <f t="shared" si="5"/>
        <v>1.2118663964353509</v>
      </c>
    </row>
    <row r="76" spans="1:13" x14ac:dyDescent="0.2">
      <c r="A76">
        <v>219980701</v>
      </c>
      <c r="B76" t="s">
        <v>194</v>
      </c>
      <c r="C76" s="2">
        <v>35977</v>
      </c>
      <c r="D76" s="3">
        <v>12</v>
      </c>
      <c r="F76" s="3">
        <f t="shared" si="4"/>
        <v>3.6576000000000004</v>
      </c>
      <c r="G76" s="3">
        <f t="shared" si="3"/>
        <v>41.313008325549511</v>
      </c>
    </row>
    <row r="77" spans="1:13" x14ac:dyDescent="0.2">
      <c r="A77">
        <v>219980702</v>
      </c>
      <c r="B77" t="s">
        <v>194</v>
      </c>
      <c r="C77" s="2">
        <v>35984</v>
      </c>
      <c r="D77" s="3">
        <v>12</v>
      </c>
      <c r="F77" s="3">
        <f t="shared" si="4"/>
        <v>3.6576000000000004</v>
      </c>
      <c r="G77" s="3">
        <f t="shared" si="3"/>
        <v>41.313008325549511</v>
      </c>
      <c r="I77" s="3">
        <v>0.63</v>
      </c>
      <c r="K77" s="10">
        <f t="shared" si="5"/>
        <v>26.067432141357759</v>
      </c>
    </row>
    <row r="78" spans="1:13" x14ac:dyDescent="0.2">
      <c r="A78">
        <v>219980703</v>
      </c>
      <c r="B78" t="s">
        <v>194</v>
      </c>
      <c r="C78" s="2">
        <v>35991</v>
      </c>
      <c r="D78" s="3">
        <v>12</v>
      </c>
      <c r="F78" s="3">
        <f t="shared" si="4"/>
        <v>3.6576000000000004</v>
      </c>
      <c r="G78" s="3">
        <f t="shared" si="3"/>
        <v>41.313008325549511</v>
      </c>
    </row>
    <row r="79" spans="1:13" x14ac:dyDescent="0.2">
      <c r="A79">
        <v>219980704</v>
      </c>
      <c r="B79" t="s">
        <v>194</v>
      </c>
      <c r="C79" s="2">
        <v>36000</v>
      </c>
      <c r="D79" s="3">
        <v>12</v>
      </c>
      <c r="F79" s="3">
        <f t="shared" si="4"/>
        <v>3.6576000000000004</v>
      </c>
      <c r="G79" s="3">
        <f t="shared" si="3"/>
        <v>41.313008325549511</v>
      </c>
      <c r="I79" s="3">
        <v>0.51</v>
      </c>
      <c r="K79" s="10">
        <f t="shared" si="5"/>
        <v>23.994489932482459</v>
      </c>
    </row>
    <row r="80" spans="1:13" x14ac:dyDescent="0.2">
      <c r="A80">
        <v>219980705</v>
      </c>
      <c r="B80" t="s">
        <v>194</v>
      </c>
      <c r="C80" s="2">
        <v>36006</v>
      </c>
      <c r="D80" s="3">
        <v>12.5</v>
      </c>
      <c r="F80" s="3">
        <f t="shared" si="4"/>
        <v>3.81</v>
      </c>
      <c r="G80" s="3">
        <f t="shared" si="3"/>
        <v>40.724763384512634</v>
      </c>
    </row>
    <row r="81" spans="1:13" x14ac:dyDescent="0.2">
      <c r="A81">
        <v>219980801</v>
      </c>
      <c r="B81" t="s">
        <v>194</v>
      </c>
      <c r="C81" s="2">
        <v>36013</v>
      </c>
      <c r="D81" s="3">
        <v>11.5</v>
      </c>
      <c r="F81" s="3">
        <f t="shared" si="4"/>
        <v>3.5052000000000003</v>
      </c>
      <c r="G81" s="3">
        <f t="shared" si="3"/>
        <v>41.926292369324358</v>
      </c>
      <c r="I81" s="3">
        <v>1.3</v>
      </c>
      <c r="K81" s="10">
        <f t="shared" si="5"/>
        <v>33.173793434426088</v>
      </c>
    </row>
    <row r="82" spans="1:13" x14ac:dyDescent="0.2">
      <c r="A82">
        <v>219980802</v>
      </c>
      <c r="B82" t="s">
        <v>194</v>
      </c>
      <c r="C82" s="2">
        <v>36020</v>
      </c>
      <c r="D82" s="3">
        <v>11.5</v>
      </c>
      <c r="F82" s="3">
        <f t="shared" si="4"/>
        <v>3.5052000000000003</v>
      </c>
      <c r="G82" s="3">
        <f t="shared" si="3"/>
        <v>41.926292369324358</v>
      </c>
    </row>
    <row r="83" spans="1:13" x14ac:dyDescent="0.2">
      <c r="A83">
        <v>219980803</v>
      </c>
      <c r="B83" t="s">
        <v>194</v>
      </c>
      <c r="C83" s="2">
        <v>36024</v>
      </c>
      <c r="D83" s="3">
        <v>11.5</v>
      </c>
      <c r="F83" s="3">
        <f t="shared" si="4"/>
        <v>3.5052000000000003</v>
      </c>
      <c r="G83" s="3">
        <f t="shared" si="3"/>
        <v>41.926292369324358</v>
      </c>
    </row>
    <row r="84" spans="1:13" x14ac:dyDescent="0.2">
      <c r="A84">
        <v>219980804</v>
      </c>
      <c r="B84" t="s">
        <v>194</v>
      </c>
      <c r="C84" s="2">
        <v>36033</v>
      </c>
      <c r="D84" s="3">
        <v>12.5</v>
      </c>
      <c r="F84" s="3">
        <f t="shared" si="4"/>
        <v>3.81</v>
      </c>
      <c r="G84" s="3">
        <f t="shared" si="3"/>
        <v>40.724763384512634</v>
      </c>
      <c r="I84" s="3">
        <v>0.59</v>
      </c>
      <c r="J84" s="3">
        <f>AVERAGE(I75:I84)</f>
        <v>0.61599999999999999</v>
      </c>
      <c r="K84" s="10">
        <f t="shared" si="5"/>
        <v>25.423922800171933</v>
      </c>
      <c r="L84" s="3">
        <f>AVERAGE(K75:K84)</f>
        <v>21.974300940974718</v>
      </c>
      <c r="M84" s="10">
        <f>AVERAGE(L84,H84)</f>
        <v>21.974300940974718</v>
      </c>
    </row>
    <row r="85" spans="1:13" x14ac:dyDescent="0.2">
      <c r="A85">
        <v>219990601</v>
      </c>
      <c r="B85" t="s">
        <v>194</v>
      </c>
      <c r="C85" s="7">
        <v>36332</v>
      </c>
      <c r="D85" s="3">
        <v>8</v>
      </c>
      <c r="F85" s="3">
        <f t="shared" si="4"/>
        <v>2.4384000000000001</v>
      </c>
      <c r="G85" s="3">
        <f t="shared" si="3"/>
        <v>47.155760533388161</v>
      </c>
      <c r="I85" s="6">
        <v>1.32</v>
      </c>
      <c r="J85" s="6"/>
      <c r="K85" s="10">
        <f t="shared" si="5"/>
        <v>33.323567336029122</v>
      </c>
      <c r="L85" s="11"/>
    </row>
    <row r="86" spans="1:13" x14ac:dyDescent="0.2">
      <c r="A86">
        <v>219990602</v>
      </c>
      <c r="B86" t="s">
        <v>194</v>
      </c>
      <c r="C86" s="7">
        <v>36340</v>
      </c>
      <c r="D86" s="3">
        <v>8.5</v>
      </c>
      <c r="F86" s="3">
        <f t="shared" si="4"/>
        <v>2.5908000000000002</v>
      </c>
      <c r="G86" s="3">
        <f t="shared" si="3"/>
        <v>46.28215973301333</v>
      </c>
      <c r="I86" s="6"/>
      <c r="J86" s="6"/>
      <c r="L86" s="11"/>
    </row>
    <row r="87" spans="1:13" x14ac:dyDescent="0.2">
      <c r="A87">
        <v>219990701</v>
      </c>
      <c r="B87" t="s">
        <v>194</v>
      </c>
      <c r="C87" s="7">
        <v>36352</v>
      </c>
      <c r="D87" s="3">
        <v>12</v>
      </c>
      <c r="F87" s="3">
        <f t="shared" si="4"/>
        <v>3.6576000000000004</v>
      </c>
      <c r="G87" s="3">
        <f t="shared" si="3"/>
        <v>41.313008325549511</v>
      </c>
      <c r="I87" s="6">
        <v>1.02</v>
      </c>
      <c r="J87" s="6"/>
      <c r="K87" s="10">
        <f t="shared" si="5"/>
        <v>30.794263773775526</v>
      </c>
    </row>
    <row r="88" spans="1:13" x14ac:dyDescent="0.2">
      <c r="A88">
        <v>219990702</v>
      </c>
      <c r="B88" t="s">
        <v>194</v>
      </c>
      <c r="C88" s="7">
        <v>36361</v>
      </c>
      <c r="D88" s="3">
        <v>12</v>
      </c>
      <c r="F88" s="3">
        <f t="shared" si="4"/>
        <v>3.6576000000000004</v>
      </c>
      <c r="G88" s="3">
        <f t="shared" si="3"/>
        <v>41.313008325549511</v>
      </c>
      <c r="I88" s="6"/>
      <c r="J88" s="6"/>
    </row>
    <row r="89" spans="1:13" x14ac:dyDescent="0.2">
      <c r="A89">
        <v>219990703</v>
      </c>
      <c r="B89" t="s">
        <v>194</v>
      </c>
      <c r="C89" s="7">
        <v>36368</v>
      </c>
      <c r="D89" s="3">
        <v>12</v>
      </c>
      <c r="F89" s="3">
        <f t="shared" si="4"/>
        <v>3.6576000000000004</v>
      </c>
      <c r="G89" s="3">
        <f t="shared" si="3"/>
        <v>41.313008325549511</v>
      </c>
      <c r="I89" s="6">
        <v>2.4E-2</v>
      </c>
      <c r="J89" s="6"/>
      <c r="K89" s="10">
        <f>(9.81*(LN(I89)))+30.6</f>
        <v>-5.9883712111014162</v>
      </c>
    </row>
    <row r="90" spans="1:13" x14ac:dyDescent="0.2">
      <c r="A90">
        <v>219990801</v>
      </c>
      <c r="B90" t="s">
        <v>194</v>
      </c>
      <c r="C90" s="7">
        <v>36376</v>
      </c>
      <c r="D90" s="3">
        <v>12</v>
      </c>
      <c r="F90" s="3">
        <f t="shared" si="4"/>
        <v>3.6576000000000004</v>
      </c>
      <c r="G90" s="3">
        <f t="shared" si="3"/>
        <v>41.313008325549511</v>
      </c>
      <c r="I90" s="6"/>
      <c r="J90" s="6"/>
    </row>
    <row r="91" spans="1:13" x14ac:dyDescent="0.2">
      <c r="A91">
        <v>219990802</v>
      </c>
      <c r="B91" t="s">
        <v>194</v>
      </c>
      <c r="C91" s="7">
        <v>36383</v>
      </c>
      <c r="D91" s="3">
        <v>12.5</v>
      </c>
      <c r="F91" s="3">
        <f t="shared" si="4"/>
        <v>3.81</v>
      </c>
      <c r="G91" s="3">
        <f t="shared" si="3"/>
        <v>40.724763384512634</v>
      </c>
      <c r="I91" s="6">
        <v>1.83</v>
      </c>
      <c r="J91" s="6"/>
      <c r="K91" s="10">
        <f t="shared" si="5"/>
        <v>36.528339634831163</v>
      </c>
    </row>
    <row r="92" spans="1:13" x14ac:dyDescent="0.2">
      <c r="A92">
        <v>219990803</v>
      </c>
      <c r="B92" t="s">
        <v>194</v>
      </c>
      <c r="C92" s="7">
        <v>36391</v>
      </c>
      <c r="D92" s="3">
        <v>11.5</v>
      </c>
      <c r="F92" s="3">
        <f t="shared" si="4"/>
        <v>3.5052000000000003</v>
      </c>
      <c r="G92" s="3">
        <f t="shared" si="3"/>
        <v>41.926292369324358</v>
      </c>
      <c r="I92" s="6"/>
      <c r="J92" s="6"/>
    </row>
    <row r="93" spans="1:13" x14ac:dyDescent="0.2">
      <c r="A93">
        <v>219990804</v>
      </c>
      <c r="B93" t="s">
        <v>194</v>
      </c>
      <c r="C93" s="7">
        <v>36398</v>
      </c>
      <c r="D93" s="3">
        <v>11.5</v>
      </c>
      <c r="E93" s="3">
        <f>AVERAGE(D85:D93)</f>
        <v>11.111111111111111</v>
      </c>
      <c r="F93" s="3">
        <f t="shared" si="4"/>
        <v>3.5052000000000003</v>
      </c>
      <c r="G93" s="3">
        <f t="shared" si="3"/>
        <v>41.926292369324358</v>
      </c>
      <c r="H93" s="3">
        <f>AVERAGE(G85:G93)</f>
        <v>42.58525574352899</v>
      </c>
      <c r="I93" s="6">
        <v>0.11</v>
      </c>
      <c r="J93" s="3">
        <f>AVERAGE(I85:I93)</f>
        <v>0.86080000000000001</v>
      </c>
      <c r="K93" s="10">
        <f t="shared" si="5"/>
        <v>8.946633101608839</v>
      </c>
      <c r="L93" s="3">
        <f>AVERAGE(K85:K93)</f>
        <v>20.720886527028647</v>
      </c>
      <c r="M93" s="10">
        <f>AVERAGE(L93,H93)</f>
        <v>31.653071135278818</v>
      </c>
    </row>
    <row r="94" spans="1:13" x14ac:dyDescent="0.2">
      <c r="A94">
        <v>220000901</v>
      </c>
      <c r="B94" t="s">
        <v>194</v>
      </c>
      <c r="C94" s="7">
        <v>36770</v>
      </c>
      <c r="D94" s="3">
        <v>8</v>
      </c>
      <c r="F94" s="3">
        <f t="shared" si="4"/>
        <v>2.4384000000000001</v>
      </c>
      <c r="G94" s="3">
        <f t="shared" si="3"/>
        <v>47.155760533388161</v>
      </c>
      <c r="I94" s="6">
        <v>1.23</v>
      </c>
      <c r="J94" s="6"/>
      <c r="K94" s="10">
        <f t="shared" si="5"/>
        <v>32.630809001660239</v>
      </c>
    </row>
    <row r="95" spans="1:13" x14ac:dyDescent="0.2">
      <c r="A95">
        <v>220000902</v>
      </c>
      <c r="B95" t="s">
        <v>194</v>
      </c>
      <c r="C95" s="7">
        <v>36777</v>
      </c>
      <c r="D95" s="3">
        <v>12</v>
      </c>
      <c r="F95" s="3">
        <f t="shared" si="4"/>
        <v>3.6576000000000004</v>
      </c>
      <c r="G95" s="3">
        <f t="shared" si="3"/>
        <v>41.313008325549511</v>
      </c>
      <c r="I95" s="6"/>
      <c r="J95" s="6"/>
    </row>
    <row r="96" spans="1:13" x14ac:dyDescent="0.2">
      <c r="A96">
        <v>220000903</v>
      </c>
      <c r="B96" t="s">
        <v>194</v>
      </c>
      <c r="C96" s="7">
        <v>36785</v>
      </c>
      <c r="D96" s="3">
        <v>12</v>
      </c>
      <c r="F96" s="3">
        <f t="shared" si="4"/>
        <v>3.6576000000000004</v>
      </c>
      <c r="G96" s="3">
        <f t="shared" si="3"/>
        <v>41.313008325549511</v>
      </c>
      <c r="I96" s="6">
        <v>0.33</v>
      </c>
      <c r="J96" s="6"/>
      <c r="K96" s="10">
        <f>(9.81*(LN(I96)))+30.6</f>
        <v>19.724019653442994</v>
      </c>
    </row>
    <row r="97" spans="1:14" x14ac:dyDescent="0.2">
      <c r="A97">
        <v>220000904</v>
      </c>
      <c r="B97" t="s">
        <v>194</v>
      </c>
      <c r="C97" s="7">
        <v>36791</v>
      </c>
      <c r="D97" s="3">
        <v>13</v>
      </c>
      <c r="F97" s="3">
        <f t="shared" si="4"/>
        <v>3.9624000000000001</v>
      </c>
      <c r="G97" s="3">
        <f t="shared" si="3"/>
        <v>40.159592907973853</v>
      </c>
      <c r="I97" s="6"/>
      <c r="J97" s="6"/>
    </row>
    <row r="98" spans="1:14" x14ac:dyDescent="0.2">
      <c r="A98">
        <v>220001001</v>
      </c>
      <c r="B98" t="s">
        <v>194</v>
      </c>
      <c r="C98" s="7">
        <v>36804</v>
      </c>
      <c r="D98" s="3">
        <v>15</v>
      </c>
      <c r="F98" s="3">
        <f t="shared" si="4"/>
        <v>4.5720000000000001</v>
      </c>
      <c r="G98" s="3">
        <f t="shared" si="3"/>
        <v>38.097509751111744</v>
      </c>
      <c r="I98" s="6">
        <v>1.38</v>
      </c>
      <c r="J98" s="6"/>
      <c r="K98" s="10">
        <f>(9.81*(LN(I98)))+30.6</f>
        <v>33.759639126849002</v>
      </c>
    </row>
    <row r="99" spans="1:14" x14ac:dyDescent="0.2">
      <c r="A99">
        <v>220020601</v>
      </c>
      <c r="B99" t="s">
        <v>194</v>
      </c>
      <c r="C99" s="7">
        <v>37431</v>
      </c>
      <c r="D99" s="3">
        <v>16.5</v>
      </c>
      <c r="F99" s="3">
        <f t="shared" si="4"/>
        <v>5.0292000000000003</v>
      </c>
      <c r="G99" s="3">
        <f t="shared" si="3"/>
        <v>36.724090060131431</v>
      </c>
      <c r="I99" s="6">
        <v>0.78</v>
      </c>
      <c r="J99" s="6"/>
      <c r="K99" s="10">
        <f>(9.81*(LN(I99)))+30.6</f>
        <v>28.16259406528172</v>
      </c>
    </row>
    <row r="100" spans="1:14" x14ac:dyDescent="0.2">
      <c r="A100">
        <v>220020701</v>
      </c>
      <c r="B100" t="s">
        <v>194</v>
      </c>
      <c r="C100" s="7">
        <v>37439</v>
      </c>
      <c r="D100" s="3">
        <v>17</v>
      </c>
      <c r="F100" s="3">
        <f t="shared" si="4"/>
        <v>5.1816000000000004</v>
      </c>
      <c r="G100" s="3">
        <f t="shared" si="3"/>
        <v>36.293908861144516</v>
      </c>
      <c r="I100" s="6">
        <v>1.26</v>
      </c>
      <c r="J100" s="6"/>
      <c r="K100" s="10">
        <f>(9.81*(LN(I100)))+30.6</f>
        <v>32.867205982650823</v>
      </c>
    </row>
    <row r="101" spans="1:14" x14ac:dyDescent="0.2">
      <c r="A101">
        <v>220020702</v>
      </c>
      <c r="B101" t="s">
        <v>194</v>
      </c>
      <c r="C101" s="7">
        <v>37446</v>
      </c>
      <c r="D101" s="3">
        <v>12</v>
      </c>
      <c r="F101" s="3">
        <f t="shared" si="4"/>
        <v>3.6576000000000004</v>
      </c>
      <c r="G101" s="3">
        <f t="shared" si="3"/>
        <v>41.313008325549511</v>
      </c>
      <c r="I101" s="6"/>
      <c r="J101" s="6"/>
    </row>
    <row r="102" spans="1:14" x14ac:dyDescent="0.2">
      <c r="A102">
        <v>220020703</v>
      </c>
      <c r="B102" t="s">
        <v>194</v>
      </c>
      <c r="C102" s="7">
        <v>37460</v>
      </c>
      <c r="D102" s="3">
        <v>12</v>
      </c>
      <c r="F102" s="3">
        <f t="shared" si="4"/>
        <v>3.6576000000000004</v>
      </c>
      <c r="G102" s="3">
        <f t="shared" si="3"/>
        <v>41.313008325549511</v>
      </c>
      <c r="I102" s="6">
        <v>8.5999999999999993E-2</v>
      </c>
      <c r="J102" s="6"/>
      <c r="K102" s="10">
        <f>(9.81*(LN(I102)))+30.6</f>
        <v>6.5320676894321466</v>
      </c>
    </row>
    <row r="103" spans="1:14" x14ac:dyDescent="0.2">
      <c r="A103">
        <v>220020704</v>
      </c>
      <c r="B103" t="s">
        <v>194</v>
      </c>
      <c r="C103" s="7">
        <v>37466</v>
      </c>
      <c r="D103" s="3">
        <v>20</v>
      </c>
      <c r="F103" s="3">
        <f t="shared" si="4"/>
        <v>6.0960000000000001</v>
      </c>
      <c r="G103" s="3">
        <f t="shared" si="3"/>
        <v>33.952011087081587</v>
      </c>
      <c r="I103" s="6"/>
      <c r="J103" s="6"/>
    </row>
    <row r="104" spans="1:14" x14ac:dyDescent="0.2">
      <c r="A104">
        <v>220020801</v>
      </c>
      <c r="B104" t="s">
        <v>194</v>
      </c>
      <c r="C104" s="7">
        <v>37474</v>
      </c>
      <c r="D104" s="3">
        <v>15</v>
      </c>
      <c r="F104" s="3">
        <f t="shared" si="4"/>
        <v>4.5720000000000001</v>
      </c>
      <c r="G104" s="3">
        <f t="shared" si="3"/>
        <v>38.097509751111744</v>
      </c>
      <c r="I104" s="6">
        <v>1.1299999999999999</v>
      </c>
      <c r="J104" s="6"/>
      <c r="K104" s="10">
        <f>(9.81*(LN(I104)))+30.6</f>
        <v>31.798954977024884</v>
      </c>
    </row>
    <row r="105" spans="1:14" x14ac:dyDescent="0.2">
      <c r="A105">
        <v>220020802</v>
      </c>
      <c r="B105" t="s">
        <v>194</v>
      </c>
      <c r="C105" s="7">
        <v>37488</v>
      </c>
      <c r="D105" s="3">
        <v>16</v>
      </c>
      <c r="F105" s="3">
        <f t="shared" si="4"/>
        <v>4.8768000000000002</v>
      </c>
      <c r="G105" s="3">
        <f t="shared" si="3"/>
        <v>37.167509661519347</v>
      </c>
      <c r="I105" s="6">
        <v>7.0999999999999994E-2</v>
      </c>
      <c r="J105" s="6"/>
      <c r="K105" s="10">
        <f>(9.81*(LN(I105)))+30.6</f>
        <v>4.6518103069605381</v>
      </c>
    </row>
    <row r="106" spans="1:14" x14ac:dyDescent="0.2">
      <c r="A106">
        <v>220020901</v>
      </c>
      <c r="B106" t="s">
        <v>194</v>
      </c>
      <c r="C106" s="7">
        <v>37503</v>
      </c>
      <c r="D106" s="3">
        <v>11</v>
      </c>
      <c r="F106" s="3">
        <f t="shared" si="4"/>
        <v>3.3528000000000002</v>
      </c>
      <c r="G106" s="3">
        <f t="shared" si="3"/>
        <v>42.566842267970074</v>
      </c>
      <c r="I106" s="6">
        <v>2.48</v>
      </c>
      <c r="J106" s="6"/>
      <c r="K106" s="10">
        <f>(9.81*(LN(I106)))+30.6</f>
        <v>39.510016475335298</v>
      </c>
    </row>
    <row r="107" spans="1:14" x14ac:dyDescent="0.2">
      <c r="A107">
        <v>220020902</v>
      </c>
      <c r="B107" t="s">
        <v>194</v>
      </c>
      <c r="C107" s="7">
        <v>37510</v>
      </c>
      <c r="D107" s="3">
        <v>13</v>
      </c>
      <c r="F107" s="3">
        <f t="shared" si="4"/>
        <v>3.9624000000000001</v>
      </c>
      <c r="G107" s="3">
        <f t="shared" si="3"/>
        <v>40.159592907973853</v>
      </c>
      <c r="I107" s="6"/>
      <c r="J107" s="6">
        <f>AVERAGE(I99:I105)</f>
        <v>0.66539999999999999</v>
      </c>
      <c r="L107" s="6">
        <f>AVERAGE(K99:K105)</f>
        <v>20.802526604270021</v>
      </c>
      <c r="M107" s="10">
        <f>AVERAGE(H107,L107)</f>
        <v>20.802526604270021</v>
      </c>
    </row>
    <row r="108" spans="1:14" x14ac:dyDescent="0.2">
      <c r="A108">
        <v>220030601</v>
      </c>
      <c r="B108" t="s">
        <v>194</v>
      </c>
      <c r="C108" s="4">
        <v>37785</v>
      </c>
      <c r="D108" s="5">
        <v>18</v>
      </c>
      <c r="E108" s="5"/>
      <c r="F108" s="3">
        <f t="shared" si="4"/>
        <v>5.4864000000000006</v>
      </c>
      <c r="G108" s="3">
        <f t="shared" si="3"/>
        <v>35.470256117710861</v>
      </c>
      <c r="I108" s="6">
        <v>0.7</v>
      </c>
      <c r="J108" s="6"/>
      <c r="K108" s="10">
        <f>(9.81*(LN(I108)))+30.6</f>
        <v>27.101018799961036</v>
      </c>
      <c r="N108" s="5"/>
    </row>
    <row r="109" spans="1:14" x14ac:dyDescent="0.2">
      <c r="A109">
        <v>220030602</v>
      </c>
      <c r="B109" t="s">
        <v>194</v>
      </c>
      <c r="C109" s="4">
        <v>37792</v>
      </c>
      <c r="D109" s="5">
        <v>17</v>
      </c>
      <c r="E109" s="5"/>
      <c r="F109" s="3">
        <f t="shared" si="4"/>
        <v>5.1816000000000004</v>
      </c>
      <c r="G109" s="3">
        <f t="shared" si="3"/>
        <v>36.293908861144516</v>
      </c>
      <c r="I109" s="6"/>
      <c r="J109" s="6"/>
      <c r="N109" s="5">
        <v>20</v>
      </c>
    </row>
    <row r="110" spans="1:14" x14ac:dyDescent="0.2">
      <c r="A110">
        <v>220030701</v>
      </c>
      <c r="B110" t="s">
        <v>194</v>
      </c>
      <c r="C110" s="4">
        <v>37804</v>
      </c>
      <c r="D110" s="5">
        <v>9</v>
      </c>
      <c r="E110" s="5"/>
      <c r="F110" s="3">
        <f t="shared" si="4"/>
        <v>2.7432000000000003</v>
      </c>
      <c r="G110" s="3">
        <f t="shared" si="3"/>
        <v>45.458506989579675</v>
      </c>
      <c r="I110" s="6">
        <v>1.2</v>
      </c>
      <c r="J110" s="6"/>
      <c r="K110" s="10">
        <f>(9.81*(LN(I110)))+30.6</f>
        <v>32.388574472148697</v>
      </c>
      <c r="N110" s="5">
        <v>24</v>
      </c>
    </row>
    <row r="111" spans="1:14" x14ac:dyDescent="0.2">
      <c r="A111">
        <v>220030702</v>
      </c>
      <c r="B111" t="s">
        <v>194</v>
      </c>
      <c r="C111" s="4">
        <v>37811</v>
      </c>
      <c r="D111" s="5">
        <v>9</v>
      </c>
      <c r="E111" s="5"/>
      <c r="F111" s="3">
        <f t="shared" si="4"/>
        <v>2.7432000000000003</v>
      </c>
      <c r="G111" s="3">
        <f t="shared" si="3"/>
        <v>45.458506989579675</v>
      </c>
      <c r="I111" s="6"/>
      <c r="J111" s="6"/>
      <c r="N111" s="5">
        <v>23</v>
      </c>
    </row>
    <row r="112" spans="1:14" x14ac:dyDescent="0.2">
      <c r="A112">
        <v>220030703</v>
      </c>
      <c r="B112" t="s">
        <v>194</v>
      </c>
      <c r="C112" s="4">
        <v>37820</v>
      </c>
      <c r="D112" s="5">
        <v>17</v>
      </c>
      <c r="E112" s="5"/>
      <c r="F112" s="3">
        <f t="shared" si="4"/>
        <v>5.1816000000000004</v>
      </c>
      <c r="G112" s="3">
        <f t="shared" si="3"/>
        <v>36.293908861144516</v>
      </c>
      <c r="I112" s="6">
        <v>1.5</v>
      </c>
      <c r="J112" s="6"/>
      <c r="K112" s="10">
        <f>(9.81*(LN(I112)))+30.6</f>
        <v>34.577612710541096</v>
      </c>
      <c r="N112" s="5">
        <v>21</v>
      </c>
    </row>
    <row r="113" spans="1:14" x14ac:dyDescent="0.2">
      <c r="A113">
        <v>220030704</v>
      </c>
      <c r="B113" t="s">
        <v>194</v>
      </c>
      <c r="C113" s="4">
        <v>37826</v>
      </c>
      <c r="D113" s="5">
        <v>17</v>
      </c>
      <c r="E113" s="5"/>
      <c r="F113" s="3">
        <f t="shared" si="4"/>
        <v>5.1816000000000004</v>
      </c>
      <c r="G113" s="3">
        <f t="shared" si="3"/>
        <v>36.293908861144516</v>
      </c>
      <c r="I113" s="6"/>
      <c r="J113" s="6"/>
      <c r="N113" s="5">
        <v>22</v>
      </c>
    </row>
    <row r="114" spans="1:14" x14ac:dyDescent="0.2">
      <c r="A114">
        <v>220030705</v>
      </c>
      <c r="B114" t="s">
        <v>194</v>
      </c>
      <c r="C114" s="4">
        <v>37833</v>
      </c>
      <c r="D114" s="5">
        <v>15</v>
      </c>
      <c r="E114" s="5"/>
      <c r="F114" s="3">
        <f t="shared" si="4"/>
        <v>4.5720000000000001</v>
      </c>
      <c r="G114" s="3">
        <f t="shared" si="3"/>
        <v>38.097509751111744</v>
      </c>
      <c r="I114" s="6">
        <v>0.81</v>
      </c>
      <c r="J114" s="6"/>
      <c r="K114" s="10">
        <f>(9.81*(LN(I114)))+30.6</f>
        <v>28.532826682793448</v>
      </c>
      <c r="N114" s="5">
        <v>23</v>
      </c>
    </row>
    <row r="115" spans="1:14" x14ac:dyDescent="0.2">
      <c r="A115">
        <v>220030801</v>
      </c>
      <c r="B115" t="s">
        <v>194</v>
      </c>
      <c r="C115" s="4">
        <v>37840</v>
      </c>
      <c r="D115" s="5">
        <v>15</v>
      </c>
      <c r="E115" s="5"/>
      <c r="F115" s="3">
        <f t="shared" si="4"/>
        <v>4.5720000000000001</v>
      </c>
      <c r="G115" s="3">
        <f t="shared" si="3"/>
        <v>38.097509751111744</v>
      </c>
      <c r="I115" s="6"/>
      <c r="J115" s="6"/>
      <c r="N115" s="5">
        <v>24</v>
      </c>
    </row>
    <row r="116" spans="1:14" x14ac:dyDescent="0.2">
      <c r="A116">
        <v>220030802</v>
      </c>
      <c r="B116" t="s">
        <v>194</v>
      </c>
      <c r="C116" s="4">
        <v>37847</v>
      </c>
      <c r="D116" s="5">
        <v>15</v>
      </c>
      <c r="E116" s="5"/>
      <c r="F116" s="3">
        <f t="shared" si="4"/>
        <v>4.5720000000000001</v>
      </c>
      <c r="G116" s="3">
        <f t="shared" si="3"/>
        <v>38.097509751111744</v>
      </c>
      <c r="I116" s="6">
        <v>1</v>
      </c>
      <c r="J116" s="6"/>
      <c r="K116" s="10">
        <f>(9.81*(LN(I116)))+30.6</f>
        <v>30.6</v>
      </c>
      <c r="N116" s="5">
        <v>25</v>
      </c>
    </row>
    <row r="117" spans="1:14" x14ac:dyDescent="0.2">
      <c r="A117">
        <v>220030803</v>
      </c>
      <c r="B117" t="s">
        <v>194</v>
      </c>
      <c r="C117" s="4">
        <v>37855</v>
      </c>
      <c r="D117" s="5">
        <v>13</v>
      </c>
      <c r="E117" s="5"/>
      <c r="F117" s="3">
        <f t="shared" si="4"/>
        <v>3.9624000000000001</v>
      </c>
      <c r="G117" s="3">
        <f t="shared" si="3"/>
        <v>40.159592907973853</v>
      </c>
      <c r="I117" s="6"/>
      <c r="J117" s="6"/>
      <c r="N117" s="5">
        <v>24</v>
      </c>
    </row>
    <row r="118" spans="1:14" x14ac:dyDescent="0.2">
      <c r="A118">
        <v>220030901</v>
      </c>
      <c r="B118" t="s">
        <v>194</v>
      </c>
      <c r="C118" s="4">
        <v>37869</v>
      </c>
      <c r="D118" s="5">
        <v>17</v>
      </c>
      <c r="E118" s="5"/>
      <c r="F118" s="3">
        <f t="shared" si="4"/>
        <v>5.1816000000000004</v>
      </c>
      <c r="G118" s="3">
        <f t="shared" si="3"/>
        <v>36.293908861144516</v>
      </c>
      <c r="I118" s="6">
        <v>1.1000000000000001</v>
      </c>
      <c r="J118" s="6"/>
      <c r="K118" s="10">
        <f>(9.81*(LN(I118)))+30.6</f>
        <v>31.534992863880429</v>
      </c>
      <c r="N118" s="5">
        <v>20</v>
      </c>
    </row>
    <row r="119" spans="1:14" x14ac:dyDescent="0.2">
      <c r="A119">
        <v>220030902</v>
      </c>
      <c r="B119" t="s">
        <v>194</v>
      </c>
      <c r="C119" s="4">
        <v>37874</v>
      </c>
      <c r="D119" s="5">
        <v>18</v>
      </c>
      <c r="E119" s="5"/>
      <c r="F119" s="3">
        <f t="shared" si="4"/>
        <v>5.4864000000000006</v>
      </c>
      <c r="G119" s="3">
        <f t="shared" si="3"/>
        <v>35.470256117710861</v>
      </c>
      <c r="I119" s="6"/>
      <c r="J119" s="6"/>
      <c r="N119" s="5">
        <v>21</v>
      </c>
    </row>
    <row r="120" spans="1:14" x14ac:dyDescent="0.2">
      <c r="A120">
        <v>220030903</v>
      </c>
      <c r="B120" t="s">
        <v>194</v>
      </c>
      <c r="C120" s="4">
        <v>37880</v>
      </c>
      <c r="D120" s="5">
        <v>18</v>
      </c>
      <c r="E120" s="3">
        <f>AVERAGE(D108:D117)</f>
        <v>14.5</v>
      </c>
      <c r="F120" s="3">
        <f t="shared" si="4"/>
        <v>5.4864000000000006</v>
      </c>
      <c r="G120" s="3">
        <f t="shared" si="3"/>
        <v>35.470256117710861</v>
      </c>
      <c r="H120" s="3">
        <f>AVERAGE(G108:G117)</f>
        <v>38.972111884161272</v>
      </c>
      <c r="I120" s="6">
        <v>1.1000000000000001</v>
      </c>
      <c r="J120" s="3">
        <f>AVERAGE(I108:I117)</f>
        <v>1.042</v>
      </c>
      <c r="K120" s="10">
        <f>(9.81*(LN(I120)))+30.6</f>
        <v>31.534992863880429</v>
      </c>
      <c r="L120" s="3">
        <f>AVERAGE(K108:K117)</f>
        <v>30.640006533088854</v>
      </c>
      <c r="M120" s="10">
        <f>AVERAGE(H120,L120)</f>
        <v>34.806059208625065</v>
      </c>
      <c r="N120" s="5">
        <v>20</v>
      </c>
    </row>
    <row r="121" spans="1:14" x14ac:dyDescent="0.2">
      <c r="C121" s="2"/>
    </row>
    <row r="122" spans="1:14" x14ac:dyDescent="0.2">
      <c r="C122" s="2"/>
    </row>
    <row r="123" spans="1:14" x14ac:dyDescent="0.2">
      <c r="C123" s="2"/>
    </row>
    <row r="124" spans="1:14" x14ac:dyDescent="0.2">
      <c r="C124" s="2"/>
    </row>
    <row r="125" spans="1:14" x14ac:dyDescent="0.2">
      <c r="C125" s="2"/>
    </row>
    <row r="126" spans="1:14" x14ac:dyDescent="0.2">
      <c r="C126" s="2"/>
    </row>
    <row r="127" spans="1:14" x14ac:dyDescent="0.2">
      <c r="C127" s="2"/>
    </row>
    <row r="128" spans="1:14" x14ac:dyDescent="0.2">
      <c r="C128" s="2"/>
    </row>
  </sheetData>
  <phoneticPr fontId="14" type="noConversion"/>
  <pageMargins left="0.75" right="0.75" top="1" bottom="1" header="0.5" footer="0.5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L38" sqref="L38"/>
    </sheetView>
  </sheetViews>
  <sheetFormatPr defaultRowHeight="12.75" x14ac:dyDescent="0.2"/>
  <cols>
    <col min="1" max="1" width="11" bestFit="1" customWidth="1"/>
    <col min="2" max="2" width="11" customWidth="1"/>
    <col min="4" max="13" width="9.140625" style="3"/>
    <col min="14" max="14" width="12.140625" style="3" bestFit="1" customWidth="1"/>
    <col min="15" max="15" width="15" bestFit="1" customWidth="1"/>
    <col min="16" max="16" width="10" bestFit="1" customWidth="1"/>
  </cols>
  <sheetData>
    <row r="1" spans="1:16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2042</v>
      </c>
      <c r="F1" s="14" t="s">
        <v>277</v>
      </c>
      <c r="G1" s="14" t="s">
        <v>278</v>
      </c>
      <c r="H1" s="14" t="s">
        <v>279</v>
      </c>
      <c r="I1" s="15" t="s">
        <v>177</v>
      </c>
      <c r="J1" s="15" t="s">
        <v>2040</v>
      </c>
      <c r="K1" s="16" t="s">
        <v>280</v>
      </c>
      <c r="L1" s="14" t="s">
        <v>284</v>
      </c>
      <c r="M1" s="14" t="s">
        <v>285</v>
      </c>
      <c r="N1" s="14" t="s">
        <v>557</v>
      </c>
      <c r="O1" s="14" t="s">
        <v>269</v>
      </c>
      <c r="P1" s="14" t="s">
        <v>264</v>
      </c>
    </row>
    <row r="2" spans="1:16" x14ac:dyDescent="0.2">
      <c r="A2">
        <v>4419900601</v>
      </c>
      <c r="B2" t="s">
        <v>227</v>
      </c>
      <c r="C2" s="2">
        <v>33031</v>
      </c>
      <c r="I2" s="3">
        <v>0.7</v>
      </c>
      <c r="K2" s="3">
        <f>(9.81*(LN(I2)))+30.6</f>
        <v>27.101018799961036</v>
      </c>
    </row>
    <row r="3" spans="1:16" x14ac:dyDescent="0.2">
      <c r="A3">
        <v>4419900602</v>
      </c>
      <c r="B3" t="s">
        <v>227</v>
      </c>
      <c r="C3" s="2">
        <v>33045</v>
      </c>
      <c r="I3" s="3">
        <v>1.4</v>
      </c>
      <c r="K3" s="3">
        <f t="shared" ref="K3:K66" si="0">(9.81*(LN(I3)))+30.6</f>
        <v>33.9007926412541</v>
      </c>
    </row>
    <row r="4" spans="1:16" x14ac:dyDescent="0.2">
      <c r="A4">
        <v>4419900701</v>
      </c>
      <c r="B4" t="s">
        <v>227</v>
      </c>
      <c r="C4" s="2">
        <v>33085</v>
      </c>
      <c r="I4" s="3">
        <v>0.6</v>
      </c>
      <c r="K4" s="3">
        <f t="shared" si="0"/>
        <v>25.588800630855634</v>
      </c>
    </row>
    <row r="5" spans="1:16" x14ac:dyDescent="0.2">
      <c r="A5">
        <v>4419900801</v>
      </c>
      <c r="B5" t="s">
        <v>227</v>
      </c>
      <c r="C5" s="2">
        <v>33100</v>
      </c>
      <c r="I5" s="3">
        <v>0.5</v>
      </c>
      <c r="K5" s="3">
        <f t="shared" si="0"/>
        <v>23.800226158706938</v>
      </c>
    </row>
    <row r="6" spans="1:16" x14ac:dyDescent="0.2">
      <c r="A6">
        <v>4419900901</v>
      </c>
      <c r="B6" t="s">
        <v>227</v>
      </c>
      <c r="C6" s="2">
        <v>33121</v>
      </c>
      <c r="I6" s="3">
        <v>0.5</v>
      </c>
      <c r="K6" s="3">
        <f t="shared" si="0"/>
        <v>23.800226158706938</v>
      </c>
    </row>
    <row r="7" spans="1:16" x14ac:dyDescent="0.2">
      <c r="A7">
        <v>4419900902</v>
      </c>
      <c r="B7" t="s">
        <v>227</v>
      </c>
      <c r="C7" s="2">
        <v>33136</v>
      </c>
      <c r="I7" s="3">
        <v>0.7</v>
      </c>
      <c r="J7" s="3">
        <f>AVERAGE(I2:I5)</f>
        <v>0.79999999999999993</v>
      </c>
      <c r="K7" s="3">
        <f t="shared" si="0"/>
        <v>27.101018799961036</v>
      </c>
      <c r="L7" s="3">
        <f>AVERAGE(K2:K5)</f>
        <v>27.597709557694426</v>
      </c>
      <c r="M7" s="3">
        <f>L7</f>
        <v>27.597709557694426</v>
      </c>
    </row>
    <row r="8" spans="1:16" x14ac:dyDescent="0.2">
      <c r="A8">
        <v>4419910601</v>
      </c>
      <c r="B8" t="s">
        <v>227</v>
      </c>
      <c r="C8" s="2">
        <v>33395</v>
      </c>
      <c r="D8" s="3">
        <v>33</v>
      </c>
      <c r="F8" s="3">
        <f>D8*0.3048</f>
        <v>10.058400000000001</v>
      </c>
      <c r="G8" s="3">
        <f xml:space="preserve"> 60-(14.41*(LN(F8)))</f>
        <v>26.735839188262617</v>
      </c>
      <c r="O8" s="3">
        <v>21.11</v>
      </c>
    </row>
    <row r="9" spans="1:16" x14ac:dyDescent="0.2">
      <c r="A9">
        <v>4419910602</v>
      </c>
      <c r="B9" t="s">
        <v>227</v>
      </c>
      <c r="C9" s="2">
        <v>33406</v>
      </c>
      <c r="D9" s="3">
        <v>32</v>
      </c>
      <c r="F9" s="3">
        <f t="shared" ref="F9:F72" si="1">D9*0.3048</f>
        <v>9.7536000000000005</v>
      </c>
      <c r="G9" s="3">
        <f t="shared" ref="G9:G72" si="2" xml:space="preserve"> 60-(14.41*(LN(F9)))</f>
        <v>27.179258789650532</v>
      </c>
      <c r="I9" s="3">
        <v>0.3</v>
      </c>
      <c r="K9" s="3">
        <f t="shared" si="0"/>
        <v>18.78902678956257</v>
      </c>
      <c r="O9" s="3">
        <v>23.88</v>
      </c>
    </row>
    <row r="10" spans="1:16" x14ac:dyDescent="0.2">
      <c r="A10">
        <v>4419910701</v>
      </c>
      <c r="B10" t="s">
        <v>227</v>
      </c>
      <c r="C10" s="2">
        <v>33426</v>
      </c>
      <c r="D10" s="3">
        <v>21</v>
      </c>
      <c r="F10" s="3">
        <f t="shared" si="1"/>
        <v>6.4008000000000003</v>
      </c>
      <c r="G10" s="3">
        <f t="shared" si="2"/>
        <v>33.248944821400073</v>
      </c>
      <c r="I10" s="3">
        <v>0.3</v>
      </c>
      <c r="K10" s="3">
        <f t="shared" si="0"/>
        <v>18.78902678956257</v>
      </c>
      <c r="O10" s="3">
        <v>23.88</v>
      </c>
    </row>
    <row r="11" spans="1:16" x14ac:dyDescent="0.2">
      <c r="A11">
        <v>4419910702</v>
      </c>
      <c r="B11" t="s">
        <v>227</v>
      </c>
      <c r="C11" s="2">
        <v>33433</v>
      </c>
      <c r="D11" s="3">
        <v>22</v>
      </c>
      <c r="F11" s="3">
        <f t="shared" si="1"/>
        <v>6.7056000000000004</v>
      </c>
      <c r="G11" s="3">
        <f t="shared" si="2"/>
        <v>32.57859139610126</v>
      </c>
      <c r="I11" s="3">
        <v>0.1</v>
      </c>
      <c r="K11" s="3">
        <f t="shared" si="0"/>
        <v>8.0116402377284146</v>
      </c>
      <c r="O11" s="3">
        <v>21.11</v>
      </c>
    </row>
    <row r="12" spans="1:16" x14ac:dyDescent="0.2">
      <c r="A12">
        <v>4419910801</v>
      </c>
      <c r="B12" t="s">
        <v>227</v>
      </c>
      <c r="C12" s="2">
        <v>33454</v>
      </c>
      <c r="D12" s="3">
        <v>24</v>
      </c>
      <c r="F12" s="3">
        <f t="shared" si="1"/>
        <v>7.3152000000000008</v>
      </c>
      <c r="G12" s="3">
        <f t="shared" si="2"/>
        <v>31.324757453680697</v>
      </c>
      <c r="I12" s="3">
        <v>0.2</v>
      </c>
      <c r="K12" s="3">
        <f t="shared" si="0"/>
        <v>14.811414079021477</v>
      </c>
      <c r="O12" s="3">
        <v>20</v>
      </c>
    </row>
    <row r="13" spans="1:16" x14ac:dyDescent="0.2">
      <c r="A13">
        <v>4419910802</v>
      </c>
      <c r="B13" t="s">
        <v>227</v>
      </c>
      <c r="C13" s="2">
        <v>33461</v>
      </c>
      <c r="D13" s="3">
        <v>21</v>
      </c>
      <c r="F13" s="3">
        <f t="shared" si="1"/>
        <v>6.4008000000000003</v>
      </c>
      <c r="G13" s="3">
        <f t="shared" si="2"/>
        <v>33.248944821400073</v>
      </c>
      <c r="I13" s="3">
        <v>0.1</v>
      </c>
      <c r="K13" s="3">
        <f t="shared" si="0"/>
        <v>8.0116402377284146</v>
      </c>
      <c r="O13" s="3">
        <v>21.11</v>
      </c>
    </row>
    <row r="14" spans="1:16" x14ac:dyDescent="0.2">
      <c r="A14">
        <v>4419910803</v>
      </c>
      <c r="B14" t="s">
        <v>227</v>
      </c>
      <c r="C14" s="2">
        <v>33473</v>
      </c>
      <c r="D14" s="3">
        <v>18</v>
      </c>
      <c r="E14" s="3">
        <f>AVERAGE(D8:D14)</f>
        <v>24.428571428571427</v>
      </c>
      <c r="F14" s="3">
        <f t="shared" si="1"/>
        <v>5.4864000000000006</v>
      </c>
      <c r="G14" s="3">
        <f t="shared" si="2"/>
        <v>35.470256117710861</v>
      </c>
      <c r="H14" s="3">
        <f>AVERAGE(G8:G14)</f>
        <v>31.398084655458018</v>
      </c>
      <c r="I14" s="3">
        <v>0.1</v>
      </c>
      <c r="J14" s="3">
        <f>AVERAGE(I8:I14)</f>
        <v>0.18333333333333332</v>
      </c>
      <c r="K14" s="3">
        <f t="shared" si="0"/>
        <v>8.0116402377284146</v>
      </c>
      <c r="L14" s="3">
        <f>AVERAGE(K8:K14)</f>
        <v>12.737398061888642</v>
      </c>
      <c r="M14" s="3">
        <f>AVERAGE(L14,H14)</f>
        <v>22.067741358673331</v>
      </c>
      <c r="O14" s="3">
        <v>20</v>
      </c>
    </row>
    <row r="15" spans="1:16" x14ac:dyDescent="0.2">
      <c r="A15">
        <v>4419920601</v>
      </c>
      <c r="B15" t="s">
        <v>227</v>
      </c>
      <c r="C15" s="2">
        <v>33785</v>
      </c>
      <c r="D15" s="3">
        <v>29</v>
      </c>
      <c r="F15" s="3">
        <f t="shared" si="1"/>
        <v>8.8391999999999999</v>
      </c>
      <c r="G15" s="3">
        <f t="shared" si="2"/>
        <v>28.597780238889502</v>
      </c>
      <c r="I15" s="3">
        <v>0.1</v>
      </c>
      <c r="K15" s="3">
        <f t="shared" si="0"/>
        <v>8.0116402377284146</v>
      </c>
      <c r="O15" s="3">
        <v>21.11</v>
      </c>
    </row>
    <row r="16" spans="1:16" x14ac:dyDescent="0.2">
      <c r="A16">
        <v>4419920701</v>
      </c>
      <c r="B16" t="s">
        <v>227</v>
      </c>
      <c r="C16" s="2">
        <v>33800</v>
      </c>
      <c r="D16" s="3">
        <v>29</v>
      </c>
      <c r="F16" s="3">
        <f t="shared" si="1"/>
        <v>8.8391999999999999</v>
      </c>
      <c r="G16" s="3">
        <f t="shared" si="2"/>
        <v>28.597780238889502</v>
      </c>
      <c r="I16" s="3">
        <v>0.4</v>
      </c>
      <c r="K16" s="3">
        <f t="shared" si="0"/>
        <v>21.611187920314542</v>
      </c>
      <c r="O16" s="3">
        <v>21.11</v>
      </c>
    </row>
    <row r="17" spans="1:15" x14ac:dyDescent="0.2">
      <c r="A17">
        <v>4419920801</v>
      </c>
      <c r="B17" t="s">
        <v>227</v>
      </c>
      <c r="C17" s="2">
        <v>33819</v>
      </c>
      <c r="D17" s="3">
        <v>28</v>
      </c>
      <c r="F17" s="3">
        <f t="shared" si="1"/>
        <v>8.5343999999999998</v>
      </c>
      <c r="G17" s="3">
        <f t="shared" si="2"/>
        <v>29.103446157369909</v>
      </c>
      <c r="I17" s="3">
        <v>0.4</v>
      </c>
      <c r="K17" s="3">
        <f t="shared" si="0"/>
        <v>21.611187920314542</v>
      </c>
      <c r="O17" s="3">
        <v>21.11</v>
      </c>
    </row>
    <row r="18" spans="1:15" x14ac:dyDescent="0.2">
      <c r="A18">
        <v>4419920802</v>
      </c>
      <c r="B18" t="s">
        <v>227</v>
      </c>
      <c r="C18" s="2">
        <v>33832</v>
      </c>
      <c r="D18" s="3">
        <v>19</v>
      </c>
      <c r="F18" s="3">
        <f t="shared" si="1"/>
        <v>5.7911999999999999</v>
      </c>
      <c r="G18" s="3">
        <f t="shared" si="2"/>
        <v>34.691147459206192</v>
      </c>
      <c r="I18" s="3">
        <v>0.3</v>
      </c>
      <c r="J18" s="3">
        <f>AVERAGE(I15:I18)</f>
        <v>0.3</v>
      </c>
      <c r="K18" s="3">
        <f t="shared" si="0"/>
        <v>18.78902678956257</v>
      </c>
      <c r="L18" s="3">
        <f>AVERAGE(K15:K18)</f>
        <v>17.505760716980017</v>
      </c>
      <c r="M18" s="3">
        <f>AVERAGE(L18,H18)</f>
        <v>17.505760716980017</v>
      </c>
      <c r="O18" s="3">
        <v>21.11</v>
      </c>
    </row>
    <row r="19" spans="1:15" x14ac:dyDescent="0.2">
      <c r="A19">
        <v>4419930601</v>
      </c>
      <c r="B19" t="s">
        <v>227</v>
      </c>
      <c r="C19" s="2">
        <v>34126</v>
      </c>
      <c r="D19" s="3">
        <v>33</v>
      </c>
      <c r="F19" s="3">
        <f t="shared" si="1"/>
        <v>10.058400000000001</v>
      </c>
      <c r="G19" s="3">
        <f t="shared" si="2"/>
        <v>26.735839188262617</v>
      </c>
      <c r="O19" s="3"/>
    </row>
    <row r="20" spans="1:15" x14ac:dyDescent="0.2">
      <c r="A20">
        <v>4419930701</v>
      </c>
      <c r="B20" t="s">
        <v>227</v>
      </c>
      <c r="C20" s="2">
        <v>34158</v>
      </c>
      <c r="D20" s="3">
        <v>24</v>
      </c>
      <c r="F20" s="3">
        <f t="shared" si="1"/>
        <v>7.3152000000000008</v>
      </c>
      <c r="G20" s="3">
        <f t="shared" si="2"/>
        <v>31.324757453680697</v>
      </c>
      <c r="O20" s="3"/>
    </row>
    <row r="21" spans="1:15" x14ac:dyDescent="0.2">
      <c r="A21">
        <v>4419930801</v>
      </c>
      <c r="B21" t="s">
        <v>227</v>
      </c>
      <c r="C21" s="2">
        <v>34200</v>
      </c>
      <c r="D21" s="3">
        <v>18</v>
      </c>
      <c r="F21" s="3">
        <f t="shared" si="1"/>
        <v>5.4864000000000006</v>
      </c>
      <c r="G21" s="3">
        <f t="shared" si="2"/>
        <v>35.470256117710861</v>
      </c>
      <c r="O21" s="3"/>
    </row>
    <row r="22" spans="1:15" x14ac:dyDescent="0.2">
      <c r="A22">
        <v>4419930901</v>
      </c>
      <c r="B22" t="s">
        <v>227</v>
      </c>
      <c r="C22" s="2">
        <v>34216</v>
      </c>
      <c r="D22" s="3">
        <v>16</v>
      </c>
      <c r="F22" s="3">
        <f t="shared" si="1"/>
        <v>4.8768000000000002</v>
      </c>
      <c r="G22" s="3">
        <f t="shared" si="2"/>
        <v>37.167509661519347</v>
      </c>
      <c r="O22" s="3"/>
    </row>
    <row r="23" spans="1:15" x14ac:dyDescent="0.2">
      <c r="A23">
        <v>4419930902</v>
      </c>
      <c r="B23" t="s">
        <v>227</v>
      </c>
      <c r="C23" s="2">
        <v>34233</v>
      </c>
      <c r="D23" s="3">
        <v>25</v>
      </c>
      <c r="F23" s="3">
        <f t="shared" si="1"/>
        <v>7.62</v>
      </c>
      <c r="G23" s="3">
        <f t="shared" si="2"/>
        <v>30.736512512643824</v>
      </c>
      <c r="O23" s="3"/>
    </row>
    <row r="24" spans="1:15" x14ac:dyDescent="0.2">
      <c r="A24">
        <v>4419931001</v>
      </c>
      <c r="B24" t="s">
        <v>227</v>
      </c>
      <c r="C24" s="2">
        <v>34247</v>
      </c>
      <c r="D24" s="3">
        <v>21</v>
      </c>
      <c r="F24" s="3">
        <f t="shared" si="1"/>
        <v>6.4008000000000003</v>
      </c>
      <c r="G24" s="3">
        <f t="shared" si="2"/>
        <v>33.248944821400073</v>
      </c>
      <c r="O24" s="3"/>
    </row>
    <row r="25" spans="1:15" x14ac:dyDescent="0.2">
      <c r="A25">
        <v>4419940601</v>
      </c>
      <c r="B25" t="s">
        <v>227</v>
      </c>
      <c r="C25" s="2">
        <v>34489</v>
      </c>
      <c r="D25" s="3">
        <v>30</v>
      </c>
      <c r="F25" s="3">
        <f t="shared" si="1"/>
        <v>9.1440000000000001</v>
      </c>
      <c r="G25" s="3">
        <f t="shared" si="2"/>
        <v>28.109258879242937</v>
      </c>
      <c r="I25" s="3">
        <v>0.1</v>
      </c>
      <c r="K25" s="3">
        <f t="shared" si="0"/>
        <v>8.0116402377284146</v>
      </c>
      <c r="O25" s="3">
        <v>15.55</v>
      </c>
    </row>
    <row r="26" spans="1:15" x14ac:dyDescent="0.2">
      <c r="A26">
        <v>4419940602</v>
      </c>
      <c r="B26" t="s">
        <v>227</v>
      </c>
      <c r="C26" s="2">
        <v>34499</v>
      </c>
      <c r="D26" s="3">
        <v>29</v>
      </c>
      <c r="F26" s="3">
        <f t="shared" si="1"/>
        <v>8.8391999999999999</v>
      </c>
      <c r="G26" s="3">
        <f t="shared" si="2"/>
        <v>28.597780238889502</v>
      </c>
      <c r="O26" s="3">
        <v>19.440000000000001</v>
      </c>
    </row>
    <row r="27" spans="1:15" x14ac:dyDescent="0.2">
      <c r="A27">
        <v>4419940603</v>
      </c>
      <c r="B27" t="s">
        <v>227</v>
      </c>
      <c r="C27" s="2">
        <v>34505</v>
      </c>
      <c r="D27" s="3">
        <v>30</v>
      </c>
      <c r="F27" s="3">
        <f t="shared" si="1"/>
        <v>9.1440000000000001</v>
      </c>
      <c r="G27" s="3">
        <f t="shared" si="2"/>
        <v>28.109258879242937</v>
      </c>
      <c r="I27" s="3">
        <v>0.1</v>
      </c>
      <c r="K27" s="3">
        <f t="shared" si="0"/>
        <v>8.0116402377284146</v>
      </c>
      <c r="O27" s="3">
        <v>21.11</v>
      </c>
    </row>
    <row r="28" spans="1:15" x14ac:dyDescent="0.2">
      <c r="A28">
        <v>4419940701</v>
      </c>
      <c r="B28" t="s">
        <v>227</v>
      </c>
      <c r="C28" s="2">
        <v>34518</v>
      </c>
      <c r="D28" s="3">
        <v>29</v>
      </c>
      <c r="F28" s="3">
        <f t="shared" si="1"/>
        <v>8.8391999999999999</v>
      </c>
      <c r="G28" s="3">
        <f t="shared" si="2"/>
        <v>28.597780238889502</v>
      </c>
      <c r="I28" s="3">
        <v>0.1</v>
      </c>
      <c r="K28" s="3">
        <f t="shared" si="0"/>
        <v>8.0116402377284146</v>
      </c>
      <c r="O28" s="3">
        <v>20</v>
      </c>
    </row>
    <row r="29" spans="1:15" x14ac:dyDescent="0.2">
      <c r="A29">
        <v>4419940702</v>
      </c>
      <c r="B29" t="s">
        <v>227</v>
      </c>
      <c r="C29" s="2">
        <v>34523</v>
      </c>
      <c r="D29" s="3">
        <v>29</v>
      </c>
      <c r="F29" s="3">
        <f t="shared" si="1"/>
        <v>8.8391999999999999</v>
      </c>
      <c r="G29" s="3">
        <f t="shared" si="2"/>
        <v>28.597780238889502</v>
      </c>
      <c r="O29" s="3">
        <v>26.66</v>
      </c>
    </row>
    <row r="30" spans="1:15" x14ac:dyDescent="0.2">
      <c r="A30">
        <v>4419940703</v>
      </c>
      <c r="B30" t="s">
        <v>227</v>
      </c>
      <c r="C30" s="2">
        <v>34530</v>
      </c>
      <c r="D30" s="3">
        <v>24</v>
      </c>
      <c r="F30" s="3">
        <f t="shared" si="1"/>
        <v>7.3152000000000008</v>
      </c>
      <c r="G30" s="3">
        <f t="shared" si="2"/>
        <v>31.324757453680697</v>
      </c>
      <c r="I30" s="3">
        <v>0.1</v>
      </c>
      <c r="K30" s="3">
        <f t="shared" si="0"/>
        <v>8.0116402377284146</v>
      </c>
      <c r="O30" s="3">
        <v>20</v>
      </c>
    </row>
    <row r="31" spans="1:15" x14ac:dyDescent="0.2">
      <c r="A31">
        <v>4419940704</v>
      </c>
      <c r="B31" t="s">
        <v>227</v>
      </c>
      <c r="C31" s="2">
        <v>34539</v>
      </c>
      <c r="D31" s="3">
        <v>23</v>
      </c>
      <c r="F31" s="3">
        <f t="shared" si="1"/>
        <v>7.0104000000000006</v>
      </c>
      <c r="G31" s="3">
        <f t="shared" si="2"/>
        <v>31.938041497455547</v>
      </c>
      <c r="O31" s="3">
        <v>20</v>
      </c>
    </row>
    <row r="32" spans="1:15" x14ac:dyDescent="0.2">
      <c r="A32">
        <v>4419940705</v>
      </c>
      <c r="B32" t="s">
        <v>227</v>
      </c>
      <c r="C32" s="2">
        <v>34544</v>
      </c>
      <c r="D32" s="3">
        <v>19</v>
      </c>
      <c r="F32" s="3">
        <f t="shared" si="1"/>
        <v>5.7911999999999999</v>
      </c>
      <c r="G32" s="3">
        <f t="shared" si="2"/>
        <v>34.691147459206192</v>
      </c>
      <c r="I32" s="3">
        <v>0.67</v>
      </c>
      <c r="K32" s="3">
        <f t="shared" si="0"/>
        <v>26.671315071682201</v>
      </c>
      <c r="O32" s="3">
        <v>18.88</v>
      </c>
    </row>
    <row r="33" spans="1:15" x14ac:dyDescent="0.2">
      <c r="A33">
        <v>4419940801</v>
      </c>
      <c r="B33" t="s">
        <v>227</v>
      </c>
      <c r="C33" s="2">
        <v>34551</v>
      </c>
      <c r="D33" s="3">
        <v>18</v>
      </c>
      <c r="F33" s="3">
        <f t="shared" si="1"/>
        <v>5.4864000000000006</v>
      </c>
      <c r="G33" s="3">
        <f t="shared" si="2"/>
        <v>35.470256117710861</v>
      </c>
      <c r="O33" s="3">
        <v>16.11</v>
      </c>
    </row>
    <row r="34" spans="1:15" x14ac:dyDescent="0.2">
      <c r="A34">
        <v>4419940802</v>
      </c>
      <c r="B34" t="s">
        <v>227</v>
      </c>
      <c r="C34" s="2">
        <v>34558</v>
      </c>
      <c r="D34" s="3">
        <v>14</v>
      </c>
      <c r="F34" s="3">
        <f t="shared" si="1"/>
        <v>4.2671999999999999</v>
      </c>
      <c r="G34" s="3">
        <f t="shared" si="2"/>
        <v>39.091697029238723</v>
      </c>
      <c r="I34" s="3">
        <v>0.49</v>
      </c>
      <c r="K34" s="3">
        <f t="shared" si="0"/>
        <v>23.60203759992207</v>
      </c>
      <c r="O34" s="3">
        <v>22.77</v>
      </c>
    </row>
    <row r="35" spans="1:15" x14ac:dyDescent="0.2">
      <c r="A35">
        <v>4419940803</v>
      </c>
      <c r="B35" t="s">
        <v>227</v>
      </c>
      <c r="C35" s="2">
        <v>34563</v>
      </c>
      <c r="D35" s="3">
        <v>16</v>
      </c>
      <c r="F35" s="3">
        <f t="shared" si="1"/>
        <v>4.8768000000000002</v>
      </c>
      <c r="G35" s="3">
        <f t="shared" si="2"/>
        <v>37.167509661519347</v>
      </c>
      <c r="O35" s="3">
        <v>18.329999999999998</v>
      </c>
    </row>
    <row r="36" spans="1:15" x14ac:dyDescent="0.2">
      <c r="A36">
        <v>4419940804</v>
      </c>
      <c r="B36" t="s">
        <v>227</v>
      </c>
      <c r="C36" s="2">
        <v>34571</v>
      </c>
      <c r="D36" s="3">
        <v>19</v>
      </c>
      <c r="F36" s="3">
        <f t="shared" si="1"/>
        <v>5.7911999999999999</v>
      </c>
      <c r="G36" s="3">
        <f t="shared" si="2"/>
        <v>34.691147459206192</v>
      </c>
      <c r="I36" s="3">
        <v>0.22</v>
      </c>
      <c r="K36" s="3">
        <f t="shared" si="0"/>
        <v>15.746406942901903</v>
      </c>
      <c r="O36" s="3">
        <v>23.88</v>
      </c>
    </row>
    <row r="37" spans="1:15" x14ac:dyDescent="0.2">
      <c r="A37">
        <v>4419940901</v>
      </c>
      <c r="B37" t="s">
        <v>227</v>
      </c>
      <c r="C37" s="2">
        <v>34579</v>
      </c>
      <c r="D37" s="3">
        <v>19</v>
      </c>
      <c r="E37" s="3">
        <f>AVERAGE(D25:D36)</f>
        <v>23.333333333333332</v>
      </c>
      <c r="F37" s="3">
        <f t="shared" si="1"/>
        <v>5.7911999999999999</v>
      </c>
      <c r="G37" s="3">
        <f t="shared" si="2"/>
        <v>34.691147459206192</v>
      </c>
      <c r="H37" s="3">
        <f>AVERAGE(G25:G36)</f>
        <v>32.198867929430996</v>
      </c>
      <c r="J37" s="3">
        <f>AVERAGE(I25:I36)</f>
        <v>0.25428571428571428</v>
      </c>
      <c r="L37" s="3">
        <f>AVERAGE(K25:K36)</f>
        <v>14.009474366488547</v>
      </c>
      <c r="M37" s="3">
        <f>AVERAGE(L37,H37)</f>
        <v>23.104171147959772</v>
      </c>
      <c r="O37" s="3">
        <v>15.55</v>
      </c>
    </row>
    <row r="38" spans="1:15" x14ac:dyDescent="0.2">
      <c r="A38">
        <v>4419950601</v>
      </c>
      <c r="B38" t="s">
        <v>227</v>
      </c>
      <c r="C38" s="2">
        <v>34863</v>
      </c>
      <c r="D38" s="3">
        <v>25</v>
      </c>
      <c r="F38" s="3">
        <f t="shared" si="1"/>
        <v>7.62</v>
      </c>
      <c r="G38" s="3">
        <f t="shared" si="2"/>
        <v>30.736512512643824</v>
      </c>
      <c r="I38" s="3">
        <v>7.0000000000000007E-2</v>
      </c>
      <c r="K38" s="3">
        <f t="shared" si="0"/>
        <v>4.5126590376894491</v>
      </c>
      <c r="O38" s="3"/>
    </row>
    <row r="39" spans="1:15" x14ac:dyDescent="0.2">
      <c r="A39">
        <v>4419950602</v>
      </c>
      <c r="B39" t="s">
        <v>227</v>
      </c>
      <c r="C39" s="2">
        <v>34872</v>
      </c>
      <c r="D39" s="3">
        <v>31</v>
      </c>
      <c r="F39" s="3">
        <f t="shared" si="1"/>
        <v>9.4488000000000003</v>
      </c>
      <c r="G39" s="3">
        <f t="shared" si="2"/>
        <v>27.636757532363639</v>
      </c>
      <c r="O39" s="3">
        <v>25.55</v>
      </c>
    </row>
    <row r="40" spans="1:15" x14ac:dyDescent="0.2">
      <c r="A40">
        <v>4419950701</v>
      </c>
      <c r="B40" t="s">
        <v>227</v>
      </c>
      <c r="C40" s="2">
        <v>34882</v>
      </c>
      <c r="D40" s="3">
        <v>22</v>
      </c>
      <c r="F40" s="3">
        <f t="shared" si="1"/>
        <v>6.7056000000000004</v>
      </c>
      <c r="G40" s="3">
        <f t="shared" si="2"/>
        <v>32.57859139610126</v>
      </c>
      <c r="I40" s="3">
        <v>0.05</v>
      </c>
      <c r="K40" s="3">
        <f t="shared" si="0"/>
        <v>1.2118663964353509</v>
      </c>
      <c r="O40" s="3">
        <v>18.329999999999998</v>
      </c>
    </row>
    <row r="41" spans="1:15" x14ac:dyDescent="0.2">
      <c r="A41">
        <v>4419950702</v>
      </c>
      <c r="B41" t="s">
        <v>227</v>
      </c>
      <c r="C41" s="2">
        <v>34891</v>
      </c>
      <c r="D41" s="3">
        <v>22.5</v>
      </c>
      <c r="F41" s="3">
        <f t="shared" si="1"/>
        <v>6.8580000000000005</v>
      </c>
      <c r="G41" s="3">
        <f t="shared" si="2"/>
        <v>32.254757543273101</v>
      </c>
      <c r="O41" s="3">
        <v>21.11</v>
      </c>
    </row>
    <row r="42" spans="1:15" x14ac:dyDescent="0.2">
      <c r="A42">
        <v>4419950703</v>
      </c>
      <c r="B42" t="s">
        <v>227</v>
      </c>
      <c r="C42" s="2">
        <v>34894</v>
      </c>
      <c r="D42" s="3">
        <v>22.5</v>
      </c>
      <c r="F42" s="3">
        <f t="shared" si="1"/>
        <v>6.8580000000000005</v>
      </c>
      <c r="G42" s="3">
        <f t="shared" si="2"/>
        <v>32.254757543273101</v>
      </c>
      <c r="I42" s="3">
        <v>0.39</v>
      </c>
      <c r="K42" s="3">
        <f t="shared" si="0"/>
        <v>21.362820223988656</v>
      </c>
      <c r="O42" s="3">
        <v>29.44</v>
      </c>
    </row>
    <row r="43" spans="1:15" x14ac:dyDescent="0.2">
      <c r="A43">
        <v>4419950704</v>
      </c>
      <c r="B43" t="s">
        <v>227</v>
      </c>
      <c r="C43" s="2">
        <v>34901</v>
      </c>
      <c r="D43" s="3">
        <v>16.5</v>
      </c>
      <c r="F43" s="3">
        <f t="shared" si="1"/>
        <v>5.0292000000000003</v>
      </c>
      <c r="G43" s="3">
        <f t="shared" si="2"/>
        <v>36.724090060131431</v>
      </c>
      <c r="O43" s="3">
        <v>21.11</v>
      </c>
    </row>
    <row r="44" spans="1:15" x14ac:dyDescent="0.2">
      <c r="A44">
        <v>4419950705</v>
      </c>
      <c r="B44" t="s">
        <v>227</v>
      </c>
      <c r="C44" s="2">
        <v>34907</v>
      </c>
      <c r="D44" s="3">
        <v>14</v>
      </c>
      <c r="F44" s="3">
        <f t="shared" si="1"/>
        <v>4.2671999999999999</v>
      </c>
      <c r="G44" s="3">
        <f t="shared" si="2"/>
        <v>39.091697029238723</v>
      </c>
      <c r="I44" s="3">
        <v>0.23</v>
      </c>
      <c r="K44" s="3">
        <f t="shared" si="0"/>
        <v>16.182478733721783</v>
      </c>
      <c r="O44" s="3">
        <v>29.44</v>
      </c>
    </row>
    <row r="45" spans="1:15" x14ac:dyDescent="0.2">
      <c r="A45">
        <v>4419950801</v>
      </c>
      <c r="B45" t="s">
        <v>227</v>
      </c>
      <c r="C45" s="2">
        <v>34915</v>
      </c>
      <c r="D45" s="3">
        <v>16</v>
      </c>
      <c r="F45" s="3">
        <f t="shared" si="1"/>
        <v>4.8768000000000002</v>
      </c>
      <c r="G45" s="3">
        <f t="shared" si="2"/>
        <v>37.167509661519347</v>
      </c>
      <c r="O45" s="3">
        <v>25</v>
      </c>
    </row>
    <row r="46" spans="1:15" x14ac:dyDescent="0.2">
      <c r="A46">
        <v>4419950802</v>
      </c>
      <c r="B46" t="s">
        <v>227</v>
      </c>
      <c r="C46" s="2">
        <v>34922</v>
      </c>
      <c r="D46" s="3">
        <v>17</v>
      </c>
      <c r="F46" s="3">
        <f t="shared" si="1"/>
        <v>5.1816000000000004</v>
      </c>
      <c r="G46" s="3">
        <f t="shared" si="2"/>
        <v>36.293908861144516</v>
      </c>
      <c r="I46" s="3">
        <v>0.3</v>
      </c>
      <c r="K46" s="3">
        <f t="shared" si="0"/>
        <v>18.78902678956257</v>
      </c>
      <c r="O46" s="3">
        <v>31.11</v>
      </c>
    </row>
    <row r="47" spans="1:15" x14ac:dyDescent="0.2">
      <c r="A47">
        <v>4419950803</v>
      </c>
      <c r="B47" t="s">
        <v>227</v>
      </c>
      <c r="C47" s="2">
        <v>34930</v>
      </c>
      <c r="D47" s="3">
        <v>14</v>
      </c>
      <c r="F47" s="3">
        <f t="shared" si="1"/>
        <v>4.2671999999999999</v>
      </c>
      <c r="G47" s="3">
        <f t="shared" si="2"/>
        <v>39.091697029238723</v>
      </c>
      <c r="O47" s="3">
        <v>30</v>
      </c>
    </row>
    <row r="48" spans="1:15" x14ac:dyDescent="0.2">
      <c r="A48">
        <v>4419950901</v>
      </c>
      <c r="B48" t="s">
        <v>227</v>
      </c>
      <c r="C48" s="2">
        <v>34944</v>
      </c>
      <c r="D48" s="3">
        <v>14</v>
      </c>
      <c r="F48" s="3">
        <f t="shared" si="1"/>
        <v>4.2671999999999999</v>
      </c>
      <c r="G48" s="3">
        <f t="shared" si="2"/>
        <v>39.091697029238723</v>
      </c>
      <c r="I48" s="3">
        <v>0.6</v>
      </c>
      <c r="K48" s="3">
        <f t="shared" si="0"/>
        <v>25.588800630855634</v>
      </c>
      <c r="O48" s="3">
        <v>17.22</v>
      </c>
    </row>
    <row r="49" spans="1:15" x14ac:dyDescent="0.2">
      <c r="A49">
        <v>4419950902</v>
      </c>
      <c r="B49" t="s">
        <v>227</v>
      </c>
      <c r="C49" s="2">
        <v>34948</v>
      </c>
      <c r="D49" s="3">
        <v>11</v>
      </c>
      <c r="E49" s="3">
        <f>AVERAGE(D38:D47)</f>
        <v>20.05</v>
      </c>
      <c r="F49" s="3">
        <f t="shared" si="1"/>
        <v>3.3528000000000002</v>
      </c>
      <c r="G49" s="3">
        <f t="shared" si="2"/>
        <v>42.566842267970074</v>
      </c>
      <c r="H49" s="3">
        <f>AVERAGE(G38:G47)</f>
        <v>34.383027916892772</v>
      </c>
      <c r="J49" s="3">
        <f>AVERAGE(I38:I47)</f>
        <v>0.20800000000000002</v>
      </c>
      <c r="L49" s="3">
        <f>AVERAGE(K38:K47)</f>
        <v>12.411770236279562</v>
      </c>
      <c r="M49" s="3">
        <f>AVERAGE(L49,H49)</f>
        <v>23.397399076586169</v>
      </c>
      <c r="O49" s="3">
        <v>25.55</v>
      </c>
    </row>
    <row r="50" spans="1:15" x14ac:dyDescent="0.2">
      <c r="A50">
        <v>4419960601</v>
      </c>
      <c r="B50" t="s">
        <v>227</v>
      </c>
      <c r="C50" s="2">
        <v>35228</v>
      </c>
      <c r="D50" s="3">
        <v>34.5</v>
      </c>
      <c r="F50" s="3">
        <f t="shared" si="1"/>
        <v>10.515600000000001</v>
      </c>
      <c r="G50" s="3">
        <f t="shared" si="2"/>
        <v>26.095289289616893</v>
      </c>
      <c r="I50" s="3">
        <v>0.7</v>
      </c>
      <c r="K50" s="3">
        <f t="shared" si="0"/>
        <v>27.101018799961036</v>
      </c>
      <c r="O50" s="3">
        <v>18.329999999999998</v>
      </c>
    </row>
    <row r="51" spans="1:15" x14ac:dyDescent="0.2">
      <c r="A51">
        <v>4419960602</v>
      </c>
      <c r="B51" t="s">
        <v>227</v>
      </c>
      <c r="C51" s="2">
        <v>35235</v>
      </c>
      <c r="D51" s="3">
        <v>37</v>
      </c>
      <c r="F51" s="3">
        <f t="shared" si="1"/>
        <v>11.277600000000001</v>
      </c>
      <c r="G51" s="3">
        <f t="shared" si="2"/>
        <v>25.087186027791326</v>
      </c>
      <c r="O51" s="3">
        <v>21.11</v>
      </c>
    </row>
    <row r="52" spans="1:15" x14ac:dyDescent="0.2">
      <c r="A52">
        <v>4419960603</v>
      </c>
      <c r="B52" t="s">
        <v>227</v>
      </c>
      <c r="C52" s="2">
        <v>35246</v>
      </c>
      <c r="D52" s="3">
        <v>30</v>
      </c>
      <c r="F52" s="3">
        <f t="shared" si="1"/>
        <v>9.1440000000000001</v>
      </c>
      <c r="G52" s="3">
        <f t="shared" si="2"/>
        <v>28.109258879242937</v>
      </c>
      <c r="I52" s="3">
        <v>0.43</v>
      </c>
      <c r="K52" s="3">
        <f t="shared" si="0"/>
        <v>22.320653610410673</v>
      </c>
      <c r="O52" s="3">
        <v>22.22</v>
      </c>
    </row>
    <row r="53" spans="1:15" x14ac:dyDescent="0.2">
      <c r="A53">
        <v>4419960701</v>
      </c>
      <c r="B53" t="s">
        <v>227</v>
      </c>
      <c r="C53" s="2">
        <v>35252</v>
      </c>
      <c r="D53" s="3">
        <v>27</v>
      </c>
      <c r="F53" s="3">
        <f t="shared" si="1"/>
        <v>8.2295999999999996</v>
      </c>
      <c r="G53" s="3">
        <f t="shared" si="2"/>
        <v>29.627503909872214</v>
      </c>
      <c r="O53" s="3">
        <v>22.22</v>
      </c>
    </row>
    <row r="54" spans="1:15" x14ac:dyDescent="0.2">
      <c r="A54">
        <v>4419960702</v>
      </c>
      <c r="B54" t="s">
        <v>227</v>
      </c>
      <c r="C54" s="2">
        <v>35258</v>
      </c>
      <c r="D54" s="3">
        <v>24</v>
      </c>
      <c r="F54" s="3">
        <f t="shared" si="1"/>
        <v>7.3152000000000008</v>
      </c>
      <c r="G54" s="3">
        <f t="shared" si="2"/>
        <v>31.324757453680697</v>
      </c>
      <c r="I54" s="3">
        <v>0.16</v>
      </c>
      <c r="K54" s="3">
        <f t="shared" si="0"/>
        <v>12.622375840629076</v>
      </c>
      <c r="O54" s="3">
        <v>17.77</v>
      </c>
    </row>
    <row r="55" spans="1:15" x14ac:dyDescent="0.2">
      <c r="A55">
        <v>4419960703</v>
      </c>
      <c r="B55" t="s">
        <v>227</v>
      </c>
      <c r="C55" s="2">
        <v>35267</v>
      </c>
      <c r="D55" s="3">
        <v>22.5</v>
      </c>
      <c r="F55" s="3">
        <f t="shared" si="1"/>
        <v>6.8580000000000005</v>
      </c>
      <c r="G55" s="3">
        <f t="shared" si="2"/>
        <v>32.254757543273101</v>
      </c>
      <c r="O55" s="3">
        <v>21.11</v>
      </c>
    </row>
    <row r="56" spans="1:15" x14ac:dyDescent="0.2">
      <c r="A56">
        <v>4419960704</v>
      </c>
      <c r="B56" t="s">
        <v>227</v>
      </c>
      <c r="C56" s="2">
        <v>35273</v>
      </c>
      <c r="D56" s="3">
        <v>23</v>
      </c>
      <c r="F56" s="3">
        <f t="shared" si="1"/>
        <v>7.0104000000000006</v>
      </c>
      <c r="G56" s="3">
        <f t="shared" si="2"/>
        <v>31.938041497455547</v>
      </c>
      <c r="I56" s="3">
        <v>0.32</v>
      </c>
      <c r="K56" s="3">
        <f t="shared" si="0"/>
        <v>19.422149681922143</v>
      </c>
      <c r="O56" s="3">
        <v>21.11</v>
      </c>
    </row>
    <row r="57" spans="1:15" x14ac:dyDescent="0.2">
      <c r="A57">
        <v>4419960801</v>
      </c>
      <c r="B57" t="s">
        <v>227</v>
      </c>
      <c r="C57" s="2">
        <v>35279</v>
      </c>
      <c r="D57" s="3">
        <v>21</v>
      </c>
      <c r="F57" s="3">
        <f t="shared" si="1"/>
        <v>6.4008000000000003</v>
      </c>
      <c r="G57" s="3">
        <f t="shared" si="2"/>
        <v>33.248944821400073</v>
      </c>
      <c r="O57" s="3">
        <v>22.22</v>
      </c>
    </row>
    <row r="58" spans="1:15" x14ac:dyDescent="0.2">
      <c r="A58">
        <v>4419960802</v>
      </c>
      <c r="B58" t="s">
        <v>227</v>
      </c>
      <c r="C58" s="2">
        <v>35285</v>
      </c>
      <c r="D58" s="3">
        <v>18</v>
      </c>
      <c r="F58" s="3">
        <f t="shared" si="1"/>
        <v>5.4864000000000006</v>
      </c>
      <c r="G58" s="3">
        <f t="shared" si="2"/>
        <v>35.470256117710861</v>
      </c>
      <c r="I58" s="3">
        <v>0.11</v>
      </c>
      <c r="K58" s="3">
        <f t="shared" si="0"/>
        <v>8.946633101608839</v>
      </c>
      <c r="O58" s="3">
        <v>23.88</v>
      </c>
    </row>
    <row r="59" spans="1:15" x14ac:dyDescent="0.2">
      <c r="A59">
        <v>4419960803</v>
      </c>
      <c r="B59" t="s">
        <v>227</v>
      </c>
      <c r="C59" s="2">
        <v>35295</v>
      </c>
      <c r="D59" s="3">
        <v>20.5</v>
      </c>
      <c r="F59" s="3">
        <f t="shared" si="1"/>
        <v>6.2484000000000002</v>
      </c>
      <c r="G59" s="3">
        <f t="shared" si="2"/>
        <v>33.59619053965433</v>
      </c>
      <c r="O59" s="3">
        <v>25.55</v>
      </c>
    </row>
    <row r="60" spans="1:15" x14ac:dyDescent="0.2">
      <c r="A60">
        <v>4419960804</v>
      </c>
      <c r="B60" t="s">
        <v>227</v>
      </c>
      <c r="C60" s="2">
        <v>35301</v>
      </c>
      <c r="D60" s="3">
        <v>19</v>
      </c>
      <c r="F60" s="3">
        <f t="shared" si="1"/>
        <v>5.7911999999999999</v>
      </c>
      <c r="G60" s="3">
        <f t="shared" si="2"/>
        <v>34.691147459206192</v>
      </c>
      <c r="I60" s="3">
        <v>0.39</v>
      </c>
      <c r="K60" s="3">
        <f t="shared" si="0"/>
        <v>21.362820223988656</v>
      </c>
      <c r="O60" s="3">
        <v>23.33</v>
      </c>
    </row>
    <row r="61" spans="1:15" x14ac:dyDescent="0.2">
      <c r="A61">
        <v>4419960805</v>
      </c>
      <c r="B61" t="s">
        <v>227</v>
      </c>
      <c r="C61" s="2">
        <v>35306</v>
      </c>
      <c r="D61" s="3">
        <v>18.5</v>
      </c>
      <c r="E61" s="3">
        <f>AVERAGE(D50:D61)</f>
        <v>24.583333333333332</v>
      </c>
      <c r="F61" s="3">
        <f t="shared" si="1"/>
        <v>5.6388000000000007</v>
      </c>
      <c r="G61" s="3">
        <f t="shared" si="2"/>
        <v>35.075436899660133</v>
      </c>
      <c r="H61" s="3">
        <f>AVERAGE(G50:G61)</f>
        <v>31.376564203213693</v>
      </c>
      <c r="J61" s="3">
        <f>AVERAGE(I50:I61)</f>
        <v>0.35166666666666663</v>
      </c>
      <c r="L61" s="3">
        <f>AVERAGE(K50:K61)</f>
        <v>18.629275209753406</v>
      </c>
      <c r="M61" s="3">
        <f>AVERAGE(L61,H61)</f>
        <v>25.002919706483549</v>
      </c>
      <c r="O61" s="3">
        <v>20</v>
      </c>
    </row>
    <row r="62" spans="1:15" x14ac:dyDescent="0.2">
      <c r="A62">
        <v>4419970601</v>
      </c>
      <c r="B62" t="s">
        <v>227</v>
      </c>
      <c r="C62" s="2">
        <v>35591</v>
      </c>
      <c r="D62" s="3">
        <v>38</v>
      </c>
      <c r="F62" s="3">
        <f t="shared" si="1"/>
        <v>11.5824</v>
      </c>
      <c r="G62" s="3">
        <f t="shared" si="2"/>
        <v>24.702896587337378</v>
      </c>
      <c r="O62" s="3">
        <v>21.11</v>
      </c>
    </row>
    <row r="63" spans="1:15" x14ac:dyDescent="0.2">
      <c r="A63">
        <v>4419970602</v>
      </c>
      <c r="B63" t="s">
        <v>227</v>
      </c>
      <c r="C63" s="2">
        <v>35598</v>
      </c>
      <c r="D63" s="3">
        <v>35.5</v>
      </c>
      <c r="F63" s="3">
        <f t="shared" si="1"/>
        <v>10.820400000000001</v>
      </c>
      <c r="G63" s="3">
        <f t="shared" si="2"/>
        <v>25.683546992698055</v>
      </c>
      <c r="O63" s="3">
        <v>18.329999999999998</v>
      </c>
    </row>
    <row r="64" spans="1:15" x14ac:dyDescent="0.2">
      <c r="A64">
        <v>4419970603</v>
      </c>
      <c r="B64" t="s">
        <v>227</v>
      </c>
      <c r="C64" s="2">
        <v>35608</v>
      </c>
      <c r="D64" s="3">
        <v>36.5</v>
      </c>
      <c r="F64" s="3">
        <f t="shared" si="1"/>
        <v>11.125200000000001</v>
      </c>
      <c r="G64" s="3">
        <f t="shared" si="2"/>
        <v>25.283243473915086</v>
      </c>
      <c r="I64" s="3">
        <v>0.23</v>
      </c>
      <c r="K64" s="3">
        <f t="shared" si="0"/>
        <v>16.182478733721783</v>
      </c>
      <c r="O64" s="3">
        <v>22.22</v>
      </c>
    </row>
    <row r="65" spans="1:15" x14ac:dyDescent="0.2">
      <c r="A65">
        <v>4419970701</v>
      </c>
      <c r="B65" t="s">
        <v>227</v>
      </c>
      <c r="C65" s="2">
        <v>35616</v>
      </c>
      <c r="D65" s="3">
        <v>31</v>
      </c>
      <c r="F65" s="3">
        <f t="shared" si="1"/>
        <v>9.4488000000000003</v>
      </c>
      <c r="G65" s="3">
        <f t="shared" si="2"/>
        <v>27.636757532363639</v>
      </c>
      <c r="O65" s="3">
        <v>18.329999999999998</v>
      </c>
    </row>
    <row r="66" spans="1:15" x14ac:dyDescent="0.2">
      <c r="A66">
        <v>4419970702</v>
      </c>
      <c r="B66" t="s">
        <v>227</v>
      </c>
      <c r="C66" s="2">
        <v>35618</v>
      </c>
      <c r="D66" s="3">
        <v>27</v>
      </c>
      <c r="F66" s="3">
        <f t="shared" si="1"/>
        <v>8.2295999999999996</v>
      </c>
      <c r="G66" s="3">
        <f t="shared" si="2"/>
        <v>29.627503909872214</v>
      </c>
      <c r="I66" s="3">
        <v>0.47</v>
      </c>
      <c r="K66" s="3">
        <f t="shared" si="0"/>
        <v>23.1932284482325</v>
      </c>
      <c r="O66" s="3">
        <v>18.329999999999998</v>
      </c>
    </row>
    <row r="67" spans="1:15" x14ac:dyDescent="0.2">
      <c r="A67">
        <v>4419970703</v>
      </c>
      <c r="B67" t="s">
        <v>227</v>
      </c>
      <c r="C67" s="2">
        <v>35627</v>
      </c>
      <c r="D67" s="3">
        <v>27</v>
      </c>
      <c r="F67" s="3">
        <f t="shared" si="1"/>
        <v>8.2295999999999996</v>
      </c>
      <c r="G67" s="3">
        <f t="shared" si="2"/>
        <v>29.627503909872214</v>
      </c>
      <c r="O67" s="3">
        <v>26.66</v>
      </c>
    </row>
    <row r="68" spans="1:15" x14ac:dyDescent="0.2">
      <c r="A68">
        <v>4419970704</v>
      </c>
      <c r="B68" t="s">
        <v>227</v>
      </c>
      <c r="C68" s="2">
        <v>35634</v>
      </c>
      <c r="D68" s="3">
        <v>21</v>
      </c>
      <c r="F68" s="3">
        <f t="shared" si="1"/>
        <v>6.4008000000000003</v>
      </c>
      <c r="G68" s="3">
        <f t="shared" si="2"/>
        <v>33.248944821400073</v>
      </c>
      <c r="I68" s="3">
        <v>0.12</v>
      </c>
      <c r="K68" s="3">
        <f t="shared" ref="K68:K129" si="3">(9.81*(LN(I68)))+30.6</f>
        <v>9.8002147098771069</v>
      </c>
      <c r="O68" s="3">
        <v>20</v>
      </c>
    </row>
    <row r="69" spans="1:15" x14ac:dyDescent="0.2">
      <c r="A69">
        <v>4419970705</v>
      </c>
      <c r="B69" t="s">
        <v>227</v>
      </c>
      <c r="C69" s="2">
        <v>35641</v>
      </c>
      <c r="D69" s="3">
        <v>20</v>
      </c>
      <c r="F69" s="3">
        <f t="shared" si="1"/>
        <v>6.0960000000000001</v>
      </c>
      <c r="G69" s="3">
        <f t="shared" si="2"/>
        <v>33.952011087081587</v>
      </c>
      <c r="O69" s="3">
        <v>19.440000000000001</v>
      </c>
    </row>
    <row r="70" spans="1:15" x14ac:dyDescent="0.2">
      <c r="A70">
        <v>4419970801</v>
      </c>
      <c r="B70" t="s">
        <v>227</v>
      </c>
      <c r="C70" s="2">
        <v>35648</v>
      </c>
      <c r="D70" s="3">
        <v>20.5</v>
      </c>
      <c r="F70" s="3">
        <f t="shared" si="1"/>
        <v>6.2484000000000002</v>
      </c>
      <c r="G70" s="3">
        <f t="shared" si="2"/>
        <v>33.59619053965433</v>
      </c>
      <c r="I70" s="3">
        <v>0.28999999999999998</v>
      </c>
      <c r="K70" s="3">
        <f t="shared" si="3"/>
        <v>18.456452567624133</v>
      </c>
      <c r="O70" s="3">
        <v>24.44</v>
      </c>
    </row>
    <row r="71" spans="1:15" x14ac:dyDescent="0.2">
      <c r="A71">
        <v>4419970802</v>
      </c>
      <c r="B71" t="s">
        <v>227</v>
      </c>
      <c r="C71" s="2">
        <v>35656</v>
      </c>
      <c r="D71" s="3">
        <v>12.5</v>
      </c>
      <c r="F71" s="3">
        <f t="shared" si="1"/>
        <v>3.81</v>
      </c>
      <c r="G71" s="3">
        <f t="shared" si="2"/>
        <v>40.724763384512634</v>
      </c>
      <c r="O71" s="3">
        <v>22.77</v>
      </c>
    </row>
    <row r="72" spans="1:15" x14ac:dyDescent="0.2">
      <c r="A72">
        <v>4419970803</v>
      </c>
      <c r="B72" t="s">
        <v>227</v>
      </c>
      <c r="C72" s="2">
        <v>35661</v>
      </c>
      <c r="D72" s="3">
        <v>17</v>
      </c>
      <c r="F72" s="3">
        <f t="shared" si="1"/>
        <v>5.1816000000000004</v>
      </c>
      <c r="G72" s="3">
        <f t="shared" si="2"/>
        <v>36.293908861144516</v>
      </c>
      <c r="I72" s="3">
        <v>0.41</v>
      </c>
      <c r="K72" s="3">
        <f t="shared" si="3"/>
        <v>21.853422449826084</v>
      </c>
      <c r="O72" s="3">
        <v>18.329999999999998</v>
      </c>
    </row>
    <row r="73" spans="1:15" x14ac:dyDescent="0.2">
      <c r="A73">
        <v>4419970804</v>
      </c>
      <c r="B73" t="s">
        <v>227</v>
      </c>
      <c r="C73" s="2">
        <v>35671</v>
      </c>
      <c r="D73" s="3">
        <v>14</v>
      </c>
      <c r="E73" s="3">
        <f>AVERAGE(D62:D73)</f>
        <v>25</v>
      </c>
      <c r="F73" s="3">
        <f t="shared" ref="F73:F136" si="4">D73*0.3048</f>
        <v>4.2671999999999999</v>
      </c>
      <c r="G73" s="3">
        <f t="shared" ref="G73:G136" si="5" xml:space="preserve"> 60-(14.41*(LN(F73)))</f>
        <v>39.091697029238723</v>
      </c>
      <c r="H73" s="3">
        <f>AVERAGE(G62:G73)</f>
        <v>31.622414010757542</v>
      </c>
      <c r="J73" s="3">
        <f>AVERAGE(I62:I73)</f>
        <v>0.30399999999999994</v>
      </c>
      <c r="L73" s="3">
        <f>AVERAGE(K62:K73)</f>
        <v>17.897159381856319</v>
      </c>
      <c r="M73" s="3">
        <f>AVERAGE(L73,H73)</f>
        <v>24.759786696306932</v>
      </c>
      <c r="O73" s="3">
        <v>20</v>
      </c>
    </row>
    <row r="74" spans="1:15" x14ac:dyDescent="0.2">
      <c r="A74">
        <v>4419980501</v>
      </c>
      <c r="B74" t="s">
        <v>227</v>
      </c>
      <c r="C74" s="2">
        <v>35942</v>
      </c>
      <c r="D74" s="3">
        <v>31.5</v>
      </c>
      <c r="F74" s="3">
        <f t="shared" si="4"/>
        <v>9.6012000000000004</v>
      </c>
      <c r="G74" s="3">
        <f t="shared" si="5"/>
        <v>27.406192613561423</v>
      </c>
      <c r="I74" s="3">
        <v>0.12</v>
      </c>
      <c r="K74" s="3">
        <f t="shared" si="3"/>
        <v>9.8002147098771069</v>
      </c>
      <c r="O74" s="3"/>
    </row>
    <row r="75" spans="1:15" x14ac:dyDescent="0.2">
      <c r="A75">
        <v>4419980601</v>
      </c>
      <c r="B75" t="s">
        <v>227</v>
      </c>
      <c r="C75" s="2">
        <v>35954</v>
      </c>
      <c r="D75" s="3">
        <v>35</v>
      </c>
      <c r="F75" s="3">
        <f t="shared" si="4"/>
        <v>10.668000000000001</v>
      </c>
      <c r="G75" s="3">
        <f t="shared" si="5"/>
        <v>25.887947582932149</v>
      </c>
      <c r="I75" s="3">
        <v>0.39</v>
      </c>
      <c r="K75" s="3">
        <f t="shared" si="3"/>
        <v>21.362820223988656</v>
      </c>
      <c r="O75" s="3"/>
    </row>
    <row r="76" spans="1:15" x14ac:dyDescent="0.2">
      <c r="A76">
        <v>4419980602</v>
      </c>
      <c r="B76" t="s">
        <v>227</v>
      </c>
      <c r="C76" s="2">
        <v>35969</v>
      </c>
      <c r="D76" s="3">
        <v>30</v>
      </c>
      <c r="F76" s="3">
        <f t="shared" si="4"/>
        <v>9.1440000000000001</v>
      </c>
      <c r="G76" s="3">
        <f t="shared" si="5"/>
        <v>28.109258879242937</v>
      </c>
      <c r="I76" s="3">
        <v>0.4</v>
      </c>
      <c r="K76" s="3">
        <f t="shared" si="3"/>
        <v>21.611187920314542</v>
      </c>
      <c r="O76" s="3"/>
    </row>
    <row r="77" spans="1:15" x14ac:dyDescent="0.2">
      <c r="A77">
        <v>4419980603</v>
      </c>
      <c r="B77" t="s">
        <v>227</v>
      </c>
      <c r="C77" s="2">
        <v>35976</v>
      </c>
      <c r="D77" s="3">
        <v>23.5</v>
      </c>
      <c r="F77" s="3">
        <f t="shared" si="4"/>
        <v>7.1628000000000007</v>
      </c>
      <c r="G77" s="3">
        <f t="shared" si="5"/>
        <v>31.628137080221464</v>
      </c>
      <c r="O77" s="3"/>
    </row>
    <row r="78" spans="1:15" x14ac:dyDescent="0.2">
      <c r="A78">
        <v>4419980701</v>
      </c>
      <c r="B78" t="s">
        <v>227</v>
      </c>
      <c r="C78" s="2">
        <v>35982</v>
      </c>
      <c r="D78" s="3">
        <v>21</v>
      </c>
      <c r="F78" s="3">
        <f t="shared" si="4"/>
        <v>6.4008000000000003</v>
      </c>
      <c r="G78" s="3">
        <f t="shared" si="5"/>
        <v>33.248944821400073</v>
      </c>
      <c r="I78" s="3">
        <v>0.48</v>
      </c>
      <c r="K78" s="3">
        <f t="shared" si="3"/>
        <v>23.399762392463234</v>
      </c>
      <c r="O78" s="3"/>
    </row>
    <row r="79" spans="1:15" x14ac:dyDescent="0.2">
      <c r="A79">
        <v>4419980702</v>
      </c>
      <c r="B79" t="s">
        <v>227</v>
      </c>
      <c r="C79" s="2">
        <v>35989</v>
      </c>
      <c r="D79" s="3">
        <v>21</v>
      </c>
      <c r="F79" s="3">
        <f t="shared" si="4"/>
        <v>6.4008000000000003</v>
      </c>
      <c r="G79" s="3">
        <f t="shared" si="5"/>
        <v>33.248944821400073</v>
      </c>
      <c r="O79" s="3"/>
    </row>
    <row r="80" spans="1:15" x14ac:dyDescent="0.2">
      <c r="A80">
        <v>4419980703</v>
      </c>
      <c r="B80" t="s">
        <v>227</v>
      </c>
      <c r="C80" s="2">
        <v>35996</v>
      </c>
      <c r="D80" s="3">
        <v>18.5</v>
      </c>
      <c r="F80" s="3">
        <f t="shared" si="4"/>
        <v>5.6388000000000007</v>
      </c>
      <c r="G80" s="3">
        <f t="shared" si="5"/>
        <v>35.075436899660133</v>
      </c>
      <c r="I80" s="3">
        <v>0.39</v>
      </c>
      <c r="K80" s="3">
        <f t="shared" si="3"/>
        <v>21.362820223988656</v>
      </c>
      <c r="O80" s="3"/>
    </row>
    <row r="81" spans="1:15" x14ac:dyDescent="0.2">
      <c r="A81">
        <v>4419980704</v>
      </c>
      <c r="B81" t="s">
        <v>227</v>
      </c>
      <c r="C81" s="2">
        <v>36002</v>
      </c>
      <c r="D81" s="3">
        <v>19.5</v>
      </c>
      <c r="F81" s="3">
        <f t="shared" si="4"/>
        <v>5.9436</v>
      </c>
      <c r="G81" s="3">
        <f t="shared" si="5"/>
        <v>34.316840700135202</v>
      </c>
      <c r="O81" s="3"/>
    </row>
    <row r="82" spans="1:15" x14ac:dyDescent="0.2">
      <c r="A82">
        <v>4419980801</v>
      </c>
      <c r="B82" t="s">
        <v>227</v>
      </c>
      <c r="C82" s="2">
        <v>36010</v>
      </c>
      <c r="D82" s="3">
        <v>17</v>
      </c>
      <c r="F82" s="3">
        <f t="shared" si="4"/>
        <v>5.1816000000000004</v>
      </c>
      <c r="G82" s="3">
        <f t="shared" si="5"/>
        <v>36.293908861144516</v>
      </c>
      <c r="I82" s="3">
        <v>0.35</v>
      </c>
      <c r="K82" s="3">
        <f t="shared" si="3"/>
        <v>20.301244958667972</v>
      </c>
      <c r="O82" s="3"/>
    </row>
    <row r="83" spans="1:15" x14ac:dyDescent="0.2">
      <c r="A83">
        <v>4419980802</v>
      </c>
      <c r="B83" t="s">
        <v>227</v>
      </c>
      <c r="C83" s="2">
        <v>36017</v>
      </c>
      <c r="D83" s="3">
        <v>18</v>
      </c>
      <c r="F83" s="3">
        <f t="shared" si="4"/>
        <v>5.4864000000000006</v>
      </c>
      <c r="G83" s="3">
        <f t="shared" si="5"/>
        <v>35.470256117710861</v>
      </c>
      <c r="O83" s="3"/>
    </row>
    <row r="84" spans="1:15" x14ac:dyDescent="0.2">
      <c r="A84">
        <v>4419980803</v>
      </c>
      <c r="B84" t="s">
        <v>227</v>
      </c>
      <c r="C84" s="2">
        <v>36023</v>
      </c>
      <c r="D84" s="3">
        <v>19</v>
      </c>
      <c r="F84" s="3">
        <f t="shared" si="4"/>
        <v>5.7911999999999999</v>
      </c>
      <c r="G84" s="3">
        <f t="shared" si="5"/>
        <v>34.691147459206192</v>
      </c>
      <c r="I84" s="3">
        <v>0.35</v>
      </c>
      <c r="K84" s="3">
        <f t="shared" si="3"/>
        <v>20.301244958667972</v>
      </c>
      <c r="O84" s="3"/>
    </row>
    <row r="85" spans="1:15" x14ac:dyDescent="0.2">
      <c r="A85">
        <v>4419980804</v>
      </c>
      <c r="B85" t="s">
        <v>227</v>
      </c>
      <c r="C85" s="2">
        <v>36029</v>
      </c>
      <c r="D85" s="3">
        <v>16.5</v>
      </c>
      <c r="F85" s="3">
        <f t="shared" si="4"/>
        <v>5.0292000000000003</v>
      </c>
      <c r="G85" s="3">
        <f t="shared" si="5"/>
        <v>36.724090060131431</v>
      </c>
      <c r="O85" s="3"/>
    </row>
    <row r="86" spans="1:15" x14ac:dyDescent="0.2">
      <c r="A86">
        <v>4419980805</v>
      </c>
      <c r="B86" t="s">
        <v>227</v>
      </c>
      <c r="C86" s="2">
        <v>36037</v>
      </c>
      <c r="D86" s="3">
        <v>16</v>
      </c>
      <c r="E86" s="3">
        <f>AVERAGE(D75:D86)</f>
        <v>21.25</v>
      </c>
      <c r="F86" s="3">
        <f t="shared" si="4"/>
        <v>4.8768000000000002</v>
      </c>
      <c r="G86" s="3">
        <f t="shared" si="5"/>
        <v>37.167509661519347</v>
      </c>
      <c r="H86" s="3">
        <f>AVERAGE(G75:G86)</f>
        <v>33.488535245392029</v>
      </c>
      <c r="I86" s="3">
        <v>0.41</v>
      </c>
      <c r="J86" s="3">
        <f>AVERAGE(I75:I86)</f>
        <v>0.3957142857142858</v>
      </c>
      <c r="K86" s="3">
        <f t="shared" si="3"/>
        <v>21.853422449826084</v>
      </c>
      <c r="L86" s="3">
        <f>AVERAGE(K75:K86)</f>
        <v>21.456071875416733</v>
      </c>
      <c r="M86" s="3">
        <f>AVERAGE(L86,H86)</f>
        <v>27.472303560404381</v>
      </c>
      <c r="O86" s="3"/>
    </row>
    <row r="87" spans="1:15" x14ac:dyDescent="0.2">
      <c r="A87">
        <v>4419990601</v>
      </c>
      <c r="B87" t="s">
        <v>227</v>
      </c>
      <c r="C87" s="7">
        <v>36322</v>
      </c>
      <c r="D87" s="3">
        <v>30</v>
      </c>
      <c r="F87" s="3">
        <f t="shared" si="4"/>
        <v>9.1440000000000001</v>
      </c>
      <c r="G87" s="3">
        <f t="shared" si="5"/>
        <v>28.109258879242937</v>
      </c>
      <c r="I87" s="6">
        <v>0.4</v>
      </c>
      <c r="J87" s="6"/>
      <c r="K87" s="3">
        <f t="shared" si="3"/>
        <v>21.611187920314542</v>
      </c>
      <c r="L87" s="6"/>
      <c r="M87" s="6"/>
      <c r="O87" s="3"/>
    </row>
    <row r="88" spans="1:15" x14ac:dyDescent="0.2">
      <c r="A88">
        <v>4419990602</v>
      </c>
      <c r="B88" t="s">
        <v>227</v>
      </c>
      <c r="C88" s="7">
        <v>36333</v>
      </c>
      <c r="D88" s="3">
        <v>24</v>
      </c>
      <c r="F88" s="3">
        <f t="shared" si="4"/>
        <v>7.3152000000000008</v>
      </c>
      <c r="G88" s="3">
        <f t="shared" si="5"/>
        <v>31.324757453680697</v>
      </c>
      <c r="I88" s="6">
        <v>0.56999999999999995</v>
      </c>
      <c r="J88" s="6"/>
      <c r="K88" s="3">
        <f t="shared" si="3"/>
        <v>25.085613412913759</v>
      </c>
      <c r="L88" s="6"/>
      <c r="M88" s="6"/>
      <c r="O88" s="3"/>
    </row>
    <row r="89" spans="1:15" x14ac:dyDescent="0.2">
      <c r="A89">
        <v>4419990603</v>
      </c>
      <c r="B89" t="s">
        <v>227</v>
      </c>
      <c r="C89" s="7">
        <v>36339</v>
      </c>
      <c r="D89" s="3">
        <v>26</v>
      </c>
      <c r="F89" s="3">
        <f t="shared" si="4"/>
        <v>7.9248000000000003</v>
      </c>
      <c r="G89" s="3">
        <f t="shared" si="5"/>
        <v>30.171342036105038</v>
      </c>
      <c r="I89" s="6"/>
      <c r="J89" s="6"/>
      <c r="L89" s="6"/>
      <c r="M89" s="6"/>
      <c r="O89" s="3"/>
    </row>
    <row r="90" spans="1:15" x14ac:dyDescent="0.2">
      <c r="A90">
        <v>4419990701</v>
      </c>
      <c r="B90" t="s">
        <v>227</v>
      </c>
      <c r="C90" s="7">
        <v>36348</v>
      </c>
      <c r="D90" s="3">
        <v>24</v>
      </c>
      <c r="F90" s="3">
        <f t="shared" si="4"/>
        <v>7.3152000000000008</v>
      </c>
      <c r="G90" s="3">
        <f t="shared" si="5"/>
        <v>31.324757453680697</v>
      </c>
      <c r="I90" s="6">
        <v>0.44</v>
      </c>
      <c r="J90" s="6"/>
      <c r="K90" s="3">
        <f t="shared" si="3"/>
        <v>22.546180784194966</v>
      </c>
      <c r="L90" s="6"/>
      <c r="M90" s="6"/>
      <c r="O90" s="3"/>
    </row>
    <row r="91" spans="1:15" x14ac:dyDescent="0.2">
      <c r="A91">
        <v>4419990702</v>
      </c>
      <c r="B91" t="s">
        <v>227</v>
      </c>
      <c r="C91" s="7">
        <v>36355</v>
      </c>
      <c r="D91" s="3">
        <v>21</v>
      </c>
      <c r="F91" s="3">
        <f t="shared" si="4"/>
        <v>6.4008000000000003</v>
      </c>
      <c r="G91" s="3">
        <f t="shared" si="5"/>
        <v>33.248944821400073</v>
      </c>
      <c r="I91" s="6"/>
      <c r="J91" s="6"/>
      <c r="L91" s="6"/>
      <c r="M91" s="6"/>
      <c r="O91" s="3"/>
    </row>
    <row r="92" spans="1:15" x14ac:dyDescent="0.2">
      <c r="A92">
        <v>4419990703</v>
      </c>
      <c r="B92" t="s">
        <v>227</v>
      </c>
      <c r="C92" s="7">
        <v>36361</v>
      </c>
      <c r="D92" s="3">
        <v>27</v>
      </c>
      <c r="F92" s="3">
        <f t="shared" si="4"/>
        <v>8.2295999999999996</v>
      </c>
      <c r="G92" s="3">
        <f t="shared" si="5"/>
        <v>29.627503909872214</v>
      </c>
      <c r="I92" s="6">
        <v>0.63</v>
      </c>
      <c r="J92" s="6"/>
      <c r="K92" s="3">
        <f t="shared" si="3"/>
        <v>26.067432141357759</v>
      </c>
      <c r="L92" s="6"/>
      <c r="M92" s="6"/>
      <c r="O92" s="3"/>
    </row>
    <row r="93" spans="1:15" x14ac:dyDescent="0.2">
      <c r="A93">
        <v>4419990704</v>
      </c>
      <c r="B93" t="s">
        <v>227</v>
      </c>
      <c r="C93" s="7">
        <v>36370</v>
      </c>
      <c r="D93" s="3">
        <v>21</v>
      </c>
      <c r="F93" s="3">
        <f t="shared" si="4"/>
        <v>6.4008000000000003</v>
      </c>
      <c r="G93" s="3">
        <f t="shared" si="5"/>
        <v>33.248944821400073</v>
      </c>
      <c r="I93" s="6"/>
      <c r="J93" s="6"/>
      <c r="L93" s="6"/>
      <c r="M93" s="6"/>
      <c r="O93" s="3"/>
    </row>
    <row r="94" spans="1:15" x14ac:dyDescent="0.2">
      <c r="A94">
        <v>4419990801</v>
      </c>
      <c r="B94" t="s">
        <v>227</v>
      </c>
      <c r="C94" s="7">
        <v>36379</v>
      </c>
      <c r="D94" s="3">
        <v>13</v>
      </c>
      <c r="F94" s="3">
        <f t="shared" si="4"/>
        <v>3.9624000000000001</v>
      </c>
      <c r="G94" s="3">
        <f t="shared" si="5"/>
        <v>40.159592907973853</v>
      </c>
      <c r="I94" s="6">
        <v>0.55000000000000004</v>
      </c>
      <c r="J94" s="6"/>
      <c r="K94" s="3">
        <f t="shared" si="3"/>
        <v>24.735219022587366</v>
      </c>
      <c r="L94" s="6"/>
      <c r="M94" s="6"/>
      <c r="O94" s="3"/>
    </row>
    <row r="95" spans="1:15" x14ac:dyDescent="0.2">
      <c r="A95">
        <v>4419990802</v>
      </c>
      <c r="B95" t="s">
        <v>227</v>
      </c>
      <c r="C95" s="7">
        <v>36384</v>
      </c>
      <c r="D95" s="3">
        <v>17</v>
      </c>
      <c r="F95" s="3">
        <f t="shared" si="4"/>
        <v>5.1816000000000004</v>
      </c>
      <c r="G95" s="3">
        <f t="shared" si="5"/>
        <v>36.293908861144516</v>
      </c>
      <c r="I95" s="6"/>
      <c r="J95" s="6"/>
      <c r="L95" s="6"/>
      <c r="M95" s="6"/>
      <c r="O95" s="3"/>
    </row>
    <row r="96" spans="1:15" x14ac:dyDescent="0.2">
      <c r="A96">
        <v>4419990803</v>
      </c>
      <c r="B96" t="s">
        <v>227</v>
      </c>
      <c r="C96" s="7">
        <v>36389</v>
      </c>
      <c r="D96" s="3">
        <v>12</v>
      </c>
      <c r="F96" s="3">
        <f t="shared" si="4"/>
        <v>3.6576000000000004</v>
      </c>
      <c r="G96" s="3">
        <f t="shared" si="5"/>
        <v>41.313008325549511</v>
      </c>
      <c r="I96" s="6">
        <v>0.51</v>
      </c>
      <c r="J96" s="6"/>
      <c r="K96" s="3">
        <f t="shared" si="3"/>
        <v>23.994489932482459</v>
      </c>
      <c r="L96" s="6"/>
      <c r="M96" s="6"/>
      <c r="O96" s="3"/>
    </row>
    <row r="97" spans="1:15" x14ac:dyDescent="0.2">
      <c r="A97">
        <v>4419990804</v>
      </c>
      <c r="B97" t="s">
        <v>227</v>
      </c>
      <c r="C97" s="7">
        <v>36397</v>
      </c>
      <c r="D97" s="3">
        <v>12</v>
      </c>
      <c r="F97" s="3">
        <f t="shared" si="4"/>
        <v>3.6576000000000004</v>
      </c>
      <c r="G97" s="3">
        <f t="shared" si="5"/>
        <v>41.313008325549511</v>
      </c>
      <c r="I97" s="6"/>
      <c r="J97" s="6"/>
      <c r="L97" s="6"/>
      <c r="M97" s="6"/>
      <c r="O97" s="3"/>
    </row>
    <row r="98" spans="1:15" x14ac:dyDescent="0.2">
      <c r="A98">
        <v>4419990901</v>
      </c>
      <c r="B98" t="s">
        <v>227</v>
      </c>
      <c r="C98" s="7">
        <v>36404</v>
      </c>
      <c r="D98" s="3">
        <v>17</v>
      </c>
      <c r="E98" s="3">
        <f>AVERAGE(D87:D97)</f>
        <v>20.636363636363637</v>
      </c>
      <c r="F98" s="3">
        <f t="shared" si="4"/>
        <v>5.1816000000000004</v>
      </c>
      <c r="G98" s="3">
        <f t="shared" si="5"/>
        <v>36.293908861144516</v>
      </c>
      <c r="H98" s="3">
        <f>AVERAGE(G87:G97)</f>
        <v>34.194093435963559</v>
      </c>
      <c r="I98" s="6">
        <v>0.45</v>
      </c>
      <c r="J98" s="3">
        <f>AVERAGE(I87:I97)</f>
        <v>0.51666666666666661</v>
      </c>
      <c r="K98" s="3">
        <f t="shared" si="3"/>
        <v>22.766639500103661</v>
      </c>
      <c r="L98" s="3">
        <f>AVERAGE(K87:K97)</f>
        <v>24.006687202308473</v>
      </c>
      <c r="M98" s="6">
        <f>AVERAGE(L98,H98)</f>
        <v>29.100390319136018</v>
      </c>
      <c r="O98" s="3"/>
    </row>
    <row r="99" spans="1:15" x14ac:dyDescent="0.2">
      <c r="A99">
        <v>4420000601</v>
      </c>
      <c r="B99" t="s">
        <v>227</v>
      </c>
      <c r="C99" s="7">
        <v>36689</v>
      </c>
      <c r="D99" s="3">
        <v>25</v>
      </c>
      <c r="F99" s="3">
        <f t="shared" si="4"/>
        <v>7.62</v>
      </c>
      <c r="G99" s="3">
        <f t="shared" si="5"/>
        <v>30.736512512643824</v>
      </c>
      <c r="I99" s="6">
        <v>0.73</v>
      </c>
      <c r="J99" s="6"/>
      <c r="K99" s="3">
        <f t="shared" si="3"/>
        <v>27.512687593122543</v>
      </c>
      <c r="L99" s="6"/>
      <c r="M99" s="6"/>
      <c r="O99" s="3"/>
    </row>
    <row r="100" spans="1:15" x14ac:dyDescent="0.2">
      <c r="A100">
        <v>4420000602</v>
      </c>
      <c r="B100" t="s">
        <v>227</v>
      </c>
      <c r="C100" s="7">
        <v>36695</v>
      </c>
      <c r="D100" s="3">
        <v>26.5</v>
      </c>
      <c r="F100" s="3">
        <f t="shared" si="4"/>
        <v>8.0772000000000013</v>
      </c>
      <c r="G100" s="3">
        <f t="shared" si="5"/>
        <v>29.89685754657733</v>
      </c>
      <c r="I100" s="6"/>
      <c r="J100" s="6"/>
      <c r="L100" s="6"/>
      <c r="M100" s="6"/>
      <c r="O100" s="3"/>
    </row>
    <row r="101" spans="1:15" x14ac:dyDescent="0.2">
      <c r="A101">
        <v>4420000603</v>
      </c>
      <c r="B101" t="s">
        <v>227</v>
      </c>
      <c r="C101" s="7">
        <v>36705</v>
      </c>
      <c r="D101" s="3">
        <v>17.5</v>
      </c>
      <c r="F101" s="3">
        <f t="shared" si="4"/>
        <v>5.3340000000000005</v>
      </c>
      <c r="G101" s="3">
        <f t="shared" si="5"/>
        <v>35.876198454800956</v>
      </c>
      <c r="I101" s="6">
        <v>0.53</v>
      </c>
      <c r="J101" s="6"/>
      <c r="K101" s="3">
        <f t="shared" si="3"/>
        <v>24.371844147403142</v>
      </c>
      <c r="L101" s="6"/>
      <c r="M101" s="6"/>
      <c r="O101" s="3"/>
    </row>
    <row r="102" spans="1:15" x14ac:dyDescent="0.2">
      <c r="A102">
        <v>4420000701</v>
      </c>
      <c r="B102" t="s">
        <v>227</v>
      </c>
      <c r="C102" s="7">
        <v>36711</v>
      </c>
      <c r="D102" s="3">
        <v>18</v>
      </c>
      <c r="F102" s="3">
        <f t="shared" si="4"/>
        <v>5.4864000000000006</v>
      </c>
      <c r="G102" s="3">
        <f t="shared" si="5"/>
        <v>35.470256117710861</v>
      </c>
      <c r="I102" s="6"/>
      <c r="J102" s="6"/>
      <c r="L102" s="6"/>
      <c r="M102" s="6"/>
      <c r="O102" s="3"/>
    </row>
    <row r="103" spans="1:15" x14ac:dyDescent="0.2">
      <c r="A103">
        <v>4420000702</v>
      </c>
      <c r="B103" t="s">
        <v>227</v>
      </c>
      <c r="C103" s="7">
        <v>36718</v>
      </c>
      <c r="D103" s="3">
        <v>22.5</v>
      </c>
      <c r="F103" s="3">
        <f t="shared" si="4"/>
        <v>6.8580000000000005</v>
      </c>
      <c r="G103" s="3">
        <f t="shared" si="5"/>
        <v>32.254757543273101</v>
      </c>
      <c r="I103" s="6">
        <v>0.32</v>
      </c>
      <c r="J103" s="6"/>
      <c r="K103" s="3">
        <f t="shared" si="3"/>
        <v>19.422149681922143</v>
      </c>
      <c r="L103" s="6"/>
      <c r="M103" s="6"/>
      <c r="O103" s="3"/>
    </row>
    <row r="104" spans="1:15" x14ac:dyDescent="0.2">
      <c r="A104">
        <v>4420000703</v>
      </c>
      <c r="B104" t="s">
        <v>227</v>
      </c>
      <c r="C104" s="7">
        <v>36724</v>
      </c>
      <c r="D104" s="3">
        <v>15</v>
      </c>
      <c r="F104" s="3">
        <f t="shared" si="4"/>
        <v>4.5720000000000001</v>
      </c>
      <c r="G104" s="3">
        <f t="shared" si="5"/>
        <v>38.097509751111744</v>
      </c>
      <c r="I104" s="6"/>
      <c r="J104" s="6"/>
      <c r="L104" s="6"/>
      <c r="M104" s="6"/>
      <c r="O104" s="3"/>
    </row>
    <row r="105" spans="1:15" x14ac:dyDescent="0.2">
      <c r="A105">
        <v>4420000704</v>
      </c>
      <c r="B105" t="s">
        <v>227</v>
      </c>
      <c r="C105" s="7">
        <v>36731</v>
      </c>
      <c r="D105" s="3">
        <v>25</v>
      </c>
      <c r="F105" s="3">
        <f t="shared" si="4"/>
        <v>7.62</v>
      </c>
      <c r="G105" s="3">
        <f t="shared" si="5"/>
        <v>30.736512512643824</v>
      </c>
      <c r="I105" s="6">
        <v>0.28999999999999998</v>
      </c>
      <c r="J105" s="6"/>
      <c r="K105" s="3">
        <f t="shared" si="3"/>
        <v>18.456452567624133</v>
      </c>
      <c r="L105" s="6"/>
      <c r="M105" s="6"/>
      <c r="O105" s="3"/>
    </row>
    <row r="106" spans="1:15" x14ac:dyDescent="0.2">
      <c r="A106">
        <v>4420000705</v>
      </c>
      <c r="B106" t="s">
        <v>227</v>
      </c>
      <c r="C106" s="7">
        <v>36738</v>
      </c>
      <c r="D106" s="3">
        <v>18</v>
      </c>
      <c r="F106" s="3">
        <f t="shared" si="4"/>
        <v>5.4864000000000006</v>
      </c>
      <c r="G106" s="3">
        <f t="shared" si="5"/>
        <v>35.470256117710861</v>
      </c>
      <c r="I106" s="6"/>
      <c r="J106" s="6"/>
      <c r="L106" s="6"/>
      <c r="M106" s="6"/>
      <c r="O106" s="3"/>
    </row>
    <row r="107" spans="1:15" x14ac:dyDescent="0.2">
      <c r="A107">
        <v>4420000801</v>
      </c>
      <c r="B107" t="s">
        <v>227</v>
      </c>
      <c r="C107" s="7">
        <v>36746</v>
      </c>
      <c r="D107" s="3">
        <v>12</v>
      </c>
      <c r="F107" s="3">
        <f t="shared" si="4"/>
        <v>3.6576000000000004</v>
      </c>
      <c r="G107" s="3">
        <f t="shared" si="5"/>
        <v>41.313008325549511</v>
      </c>
      <c r="I107" s="6">
        <v>0.36</v>
      </c>
      <c r="J107" s="6"/>
      <c r="K107" s="3">
        <f t="shared" si="3"/>
        <v>20.577601261711266</v>
      </c>
      <c r="L107" s="6"/>
      <c r="M107" s="6"/>
      <c r="O107" s="3"/>
    </row>
    <row r="108" spans="1:15" x14ac:dyDescent="0.2">
      <c r="A108">
        <v>4420000802</v>
      </c>
      <c r="B108" t="s">
        <v>227</v>
      </c>
      <c r="C108" s="7">
        <v>36750</v>
      </c>
      <c r="D108" s="3">
        <v>19.5</v>
      </c>
      <c r="F108" s="3">
        <f t="shared" si="4"/>
        <v>5.9436</v>
      </c>
      <c r="G108" s="3">
        <f t="shared" si="5"/>
        <v>34.316840700135202</v>
      </c>
      <c r="I108" s="6"/>
      <c r="J108" s="6"/>
      <c r="L108" s="6"/>
      <c r="M108" s="6"/>
      <c r="O108" s="3"/>
    </row>
    <row r="109" spans="1:15" x14ac:dyDescent="0.2">
      <c r="A109">
        <v>4420000803</v>
      </c>
      <c r="B109" t="s">
        <v>227</v>
      </c>
      <c r="C109" s="7">
        <v>36759</v>
      </c>
      <c r="D109" s="3">
        <v>14</v>
      </c>
      <c r="F109" s="3">
        <f t="shared" si="4"/>
        <v>4.2671999999999999</v>
      </c>
      <c r="G109" s="3">
        <f t="shared" si="5"/>
        <v>39.091697029238723</v>
      </c>
      <c r="I109" s="6">
        <v>0.47</v>
      </c>
      <c r="J109" s="6"/>
      <c r="K109" s="3">
        <f t="shared" si="3"/>
        <v>23.1932284482325</v>
      </c>
      <c r="L109" s="6"/>
      <c r="M109" s="6"/>
    </row>
    <row r="110" spans="1:15" x14ac:dyDescent="0.2">
      <c r="A110">
        <v>4420000804</v>
      </c>
      <c r="B110" t="s">
        <v>227</v>
      </c>
      <c r="C110" s="7">
        <v>36766</v>
      </c>
      <c r="D110" s="3">
        <v>18</v>
      </c>
      <c r="E110" s="3">
        <f>AVERAGE(D99:D110)</f>
        <v>19.25</v>
      </c>
      <c r="F110" s="3">
        <f t="shared" si="4"/>
        <v>5.4864000000000006</v>
      </c>
      <c r="G110" s="3">
        <f t="shared" si="5"/>
        <v>35.470256117710861</v>
      </c>
      <c r="H110" s="3">
        <f>AVERAGE(G99:G110)</f>
        <v>34.894221894092233</v>
      </c>
      <c r="I110" s="6"/>
      <c r="J110" s="3">
        <f>AVERAGE(I99:I110)</f>
        <v>0.45</v>
      </c>
      <c r="L110" s="3">
        <f>AVERAGE(K99:K110)</f>
        <v>22.255660616669289</v>
      </c>
      <c r="M110" s="6">
        <f>AVERAGE(L110,H110)</f>
        <v>28.574941255380761</v>
      </c>
    </row>
    <row r="111" spans="1:15" x14ac:dyDescent="0.2">
      <c r="A111">
        <v>4420010601</v>
      </c>
      <c r="B111" t="s">
        <v>227</v>
      </c>
      <c r="C111" s="7">
        <v>37054</v>
      </c>
      <c r="D111" s="3">
        <v>31</v>
      </c>
      <c r="F111" s="3">
        <f t="shared" si="4"/>
        <v>9.4488000000000003</v>
      </c>
      <c r="G111" s="3">
        <f t="shared" si="5"/>
        <v>27.636757532363639</v>
      </c>
      <c r="I111" s="6">
        <v>0.43</v>
      </c>
      <c r="J111" s="6"/>
      <c r="K111" s="3">
        <f t="shared" si="3"/>
        <v>22.320653610410673</v>
      </c>
      <c r="L111" s="6"/>
      <c r="M111" s="6"/>
    </row>
    <row r="112" spans="1:15" x14ac:dyDescent="0.2">
      <c r="A112">
        <v>4420010602</v>
      </c>
      <c r="B112" t="s">
        <v>227</v>
      </c>
      <c r="C112" s="7">
        <v>37062</v>
      </c>
      <c r="D112" s="3">
        <v>27</v>
      </c>
      <c r="F112" s="3">
        <f t="shared" si="4"/>
        <v>8.2295999999999996</v>
      </c>
      <c r="G112" s="3">
        <f t="shared" si="5"/>
        <v>29.627503909872214</v>
      </c>
      <c r="I112" s="6"/>
      <c r="J112" s="6"/>
      <c r="L112" s="6"/>
      <c r="M112" s="6"/>
      <c r="N112" s="3">
        <v>21.11</v>
      </c>
    </row>
    <row r="113" spans="1:14" x14ac:dyDescent="0.2">
      <c r="A113">
        <v>4420010603</v>
      </c>
      <c r="B113" t="s">
        <v>227</v>
      </c>
      <c r="C113" s="7">
        <v>37071</v>
      </c>
      <c r="D113" s="3">
        <v>24</v>
      </c>
      <c r="F113" s="3">
        <f t="shared" si="4"/>
        <v>7.3152000000000008</v>
      </c>
      <c r="G113" s="3">
        <f t="shared" si="5"/>
        <v>31.324757453680697</v>
      </c>
      <c r="I113" s="6">
        <v>0.4</v>
      </c>
      <c r="J113" s="6"/>
      <c r="K113" s="3">
        <f t="shared" si="3"/>
        <v>21.611187920314542</v>
      </c>
      <c r="L113" s="6"/>
      <c r="M113" s="6"/>
      <c r="N113" s="3">
        <v>28.33</v>
      </c>
    </row>
    <row r="114" spans="1:14" x14ac:dyDescent="0.2">
      <c r="A114">
        <v>4420010701</v>
      </c>
      <c r="B114" t="s">
        <v>227</v>
      </c>
      <c r="C114" s="7">
        <v>37079</v>
      </c>
      <c r="D114" s="3">
        <v>24.5</v>
      </c>
      <c r="F114" s="3">
        <f t="shared" si="4"/>
        <v>7.4676</v>
      </c>
      <c r="G114" s="3">
        <f t="shared" si="5"/>
        <v>31.027633525089282</v>
      </c>
      <c r="I114" s="6"/>
      <c r="J114" s="6"/>
      <c r="L114" s="6"/>
      <c r="M114" s="6"/>
      <c r="N114" s="3">
        <v>22.22</v>
      </c>
    </row>
    <row r="115" spans="1:14" x14ac:dyDescent="0.2">
      <c r="A115">
        <v>4420010702</v>
      </c>
      <c r="B115" t="s">
        <v>227</v>
      </c>
      <c r="C115" s="7">
        <v>37084</v>
      </c>
      <c r="D115" s="3">
        <v>17</v>
      </c>
      <c r="F115" s="3">
        <f t="shared" si="4"/>
        <v>5.1816000000000004</v>
      </c>
      <c r="G115" s="3">
        <f t="shared" si="5"/>
        <v>36.293908861144516</v>
      </c>
      <c r="I115" s="6">
        <v>0.34</v>
      </c>
      <c r="J115" s="6"/>
      <c r="K115" s="3">
        <f t="shared" si="3"/>
        <v>20.016877221941371</v>
      </c>
      <c r="L115" s="6"/>
      <c r="M115" s="6"/>
      <c r="N115" s="3">
        <v>18.329999999999998</v>
      </c>
    </row>
    <row r="116" spans="1:14" x14ac:dyDescent="0.2">
      <c r="A116">
        <v>4420010703</v>
      </c>
      <c r="B116" t="s">
        <v>227</v>
      </c>
      <c r="C116" s="7">
        <v>37092</v>
      </c>
      <c r="D116" s="3">
        <v>20.5</v>
      </c>
      <c r="F116" s="3">
        <f t="shared" si="4"/>
        <v>6.2484000000000002</v>
      </c>
      <c r="G116" s="3">
        <f t="shared" si="5"/>
        <v>33.59619053965433</v>
      </c>
      <c r="I116" s="6"/>
      <c r="J116" s="6"/>
      <c r="L116" s="6"/>
      <c r="M116" s="6"/>
      <c r="N116" s="3">
        <v>26.66</v>
      </c>
    </row>
    <row r="117" spans="1:14" x14ac:dyDescent="0.2">
      <c r="A117">
        <v>4420010704</v>
      </c>
      <c r="B117" t="s">
        <v>227</v>
      </c>
      <c r="C117" s="7">
        <v>37099</v>
      </c>
      <c r="D117" s="3">
        <v>18.5</v>
      </c>
      <c r="F117" s="3">
        <f t="shared" si="4"/>
        <v>5.6388000000000007</v>
      </c>
      <c r="G117" s="3">
        <f t="shared" si="5"/>
        <v>35.075436899660133</v>
      </c>
      <c r="I117" s="6">
        <v>0.23</v>
      </c>
      <c r="J117" s="6"/>
      <c r="K117" s="3">
        <f t="shared" si="3"/>
        <v>16.182478733721783</v>
      </c>
      <c r="L117" s="6"/>
      <c r="M117" s="6"/>
      <c r="N117" s="3">
        <v>20.55</v>
      </c>
    </row>
    <row r="118" spans="1:14" x14ac:dyDescent="0.2">
      <c r="A118">
        <v>4420010801</v>
      </c>
      <c r="B118" t="s">
        <v>227</v>
      </c>
      <c r="C118" s="7">
        <v>37105</v>
      </c>
      <c r="D118" s="3">
        <v>19</v>
      </c>
      <c r="F118" s="3">
        <f t="shared" si="4"/>
        <v>5.7911999999999999</v>
      </c>
      <c r="G118" s="3">
        <f t="shared" si="5"/>
        <v>34.691147459206192</v>
      </c>
      <c r="I118" s="6"/>
      <c r="J118" s="6"/>
      <c r="L118" s="6"/>
      <c r="M118" s="6"/>
      <c r="N118" s="3">
        <v>27.77</v>
      </c>
    </row>
    <row r="119" spans="1:14" x14ac:dyDescent="0.2">
      <c r="A119">
        <v>4420010802</v>
      </c>
      <c r="B119" t="s">
        <v>227</v>
      </c>
      <c r="C119" s="7">
        <v>37114</v>
      </c>
      <c r="D119" s="3">
        <v>20</v>
      </c>
      <c r="F119" s="3">
        <f t="shared" si="4"/>
        <v>6.0960000000000001</v>
      </c>
      <c r="G119" s="3">
        <f t="shared" si="5"/>
        <v>33.952011087081587</v>
      </c>
      <c r="I119" s="6">
        <v>0.34</v>
      </c>
      <c r="J119" s="6"/>
      <c r="K119" s="3">
        <f t="shared" si="3"/>
        <v>20.016877221941371</v>
      </c>
      <c r="L119" s="6"/>
      <c r="M119" s="6"/>
      <c r="N119" s="3">
        <v>19.440000000000001</v>
      </c>
    </row>
    <row r="120" spans="1:14" x14ac:dyDescent="0.2">
      <c r="A120">
        <v>4420010803</v>
      </c>
      <c r="B120" t="s">
        <v>227</v>
      </c>
      <c r="C120" s="7">
        <v>37117</v>
      </c>
      <c r="D120" s="3">
        <v>18</v>
      </c>
      <c r="F120" s="3">
        <f t="shared" si="4"/>
        <v>5.4864000000000006</v>
      </c>
      <c r="G120" s="3">
        <f t="shared" si="5"/>
        <v>35.470256117710861</v>
      </c>
      <c r="I120" s="6"/>
      <c r="J120" s="6"/>
      <c r="L120" s="6"/>
      <c r="M120" s="6"/>
      <c r="N120" s="3">
        <v>22.77</v>
      </c>
    </row>
    <row r="121" spans="1:14" x14ac:dyDescent="0.2">
      <c r="A121">
        <v>4420010804</v>
      </c>
      <c r="B121" t="s">
        <v>227</v>
      </c>
      <c r="C121" s="7">
        <v>37124</v>
      </c>
      <c r="D121" s="3">
        <v>18</v>
      </c>
      <c r="F121" s="3">
        <f t="shared" si="4"/>
        <v>5.4864000000000006</v>
      </c>
      <c r="G121" s="3">
        <f t="shared" si="5"/>
        <v>35.470256117710861</v>
      </c>
      <c r="I121" s="6">
        <v>0.39</v>
      </c>
      <c r="J121" s="6"/>
      <c r="K121" s="3">
        <f t="shared" si="3"/>
        <v>21.362820223988656</v>
      </c>
      <c r="L121" s="6"/>
      <c r="M121" s="6"/>
      <c r="N121" s="3">
        <v>21.11</v>
      </c>
    </row>
    <row r="122" spans="1:14" x14ac:dyDescent="0.2">
      <c r="A122">
        <v>4420010805</v>
      </c>
      <c r="B122" t="s">
        <v>227</v>
      </c>
      <c r="C122" s="7">
        <v>37133</v>
      </c>
      <c r="D122" s="3">
        <v>16</v>
      </c>
      <c r="E122" s="3">
        <f>AVERAGE(D111:D122)</f>
        <v>21.125</v>
      </c>
      <c r="F122" s="3">
        <f t="shared" si="4"/>
        <v>4.8768000000000002</v>
      </c>
      <c r="G122" s="3">
        <f t="shared" si="5"/>
        <v>37.167509661519347</v>
      </c>
      <c r="H122" s="3">
        <f>AVERAGE(G111:G122)</f>
        <v>33.444447430391136</v>
      </c>
      <c r="I122" s="6"/>
      <c r="J122" s="3">
        <f>AVERAGE(I111:I122)</f>
        <v>0.35500000000000004</v>
      </c>
      <c r="L122" s="3">
        <f>AVERAGE(K111:K122)</f>
        <v>20.251815822053064</v>
      </c>
      <c r="M122" s="6">
        <f>AVERAGE(L122,H122)</f>
        <v>26.848131626222099</v>
      </c>
      <c r="N122" s="3">
        <v>23.88</v>
      </c>
    </row>
    <row r="123" spans="1:14" x14ac:dyDescent="0.2">
      <c r="A123">
        <v>4420020601</v>
      </c>
      <c r="B123" t="s">
        <v>227</v>
      </c>
      <c r="C123" s="7">
        <v>37426</v>
      </c>
      <c r="D123" s="3">
        <v>23</v>
      </c>
      <c r="F123" s="3">
        <f t="shared" si="4"/>
        <v>7.0104000000000006</v>
      </c>
      <c r="G123" s="3">
        <f t="shared" si="5"/>
        <v>31.938041497455547</v>
      </c>
      <c r="I123" s="6">
        <v>0.54</v>
      </c>
      <c r="J123" s="6"/>
      <c r="K123" s="3">
        <f t="shared" si="3"/>
        <v>24.555213972252357</v>
      </c>
      <c r="L123" s="6"/>
      <c r="M123" s="6"/>
    </row>
    <row r="124" spans="1:14" x14ac:dyDescent="0.2">
      <c r="A124">
        <v>4420020602</v>
      </c>
      <c r="B124" t="s">
        <v>227</v>
      </c>
      <c r="C124" s="7">
        <v>37432</v>
      </c>
      <c r="D124" s="3">
        <v>27</v>
      </c>
      <c r="F124" s="3">
        <f t="shared" si="4"/>
        <v>8.2295999999999996</v>
      </c>
      <c r="G124" s="3">
        <f t="shared" si="5"/>
        <v>29.627503909872214</v>
      </c>
      <c r="I124" s="6"/>
      <c r="J124" s="6"/>
      <c r="L124" s="6"/>
      <c r="M124" s="6"/>
    </row>
    <row r="125" spans="1:14" x14ac:dyDescent="0.2">
      <c r="A125">
        <v>4420020701</v>
      </c>
      <c r="B125" t="s">
        <v>227</v>
      </c>
      <c r="C125" s="7">
        <v>37440</v>
      </c>
      <c r="D125" s="3">
        <v>23</v>
      </c>
      <c r="F125" s="3">
        <f t="shared" si="4"/>
        <v>7.0104000000000006</v>
      </c>
      <c r="G125" s="3">
        <f t="shared" si="5"/>
        <v>31.938041497455547</v>
      </c>
      <c r="I125" s="6">
        <v>0.41</v>
      </c>
      <c r="J125" s="6"/>
      <c r="K125" s="3">
        <f t="shared" si="3"/>
        <v>21.853422449826084</v>
      </c>
      <c r="L125" s="6"/>
      <c r="M125" s="6"/>
    </row>
    <row r="126" spans="1:14" x14ac:dyDescent="0.2">
      <c r="A126">
        <v>4420020702</v>
      </c>
      <c r="B126" t="s">
        <v>227</v>
      </c>
      <c r="C126" s="7">
        <v>37449</v>
      </c>
      <c r="D126" s="3">
        <v>30.5</v>
      </c>
      <c r="F126" s="3">
        <f t="shared" si="4"/>
        <v>9.2964000000000002</v>
      </c>
      <c r="G126" s="3">
        <f t="shared" si="5"/>
        <v>27.87107163812599</v>
      </c>
      <c r="I126" s="6"/>
      <c r="J126" s="6"/>
      <c r="L126" s="6"/>
      <c r="M126" s="6"/>
    </row>
    <row r="127" spans="1:14" x14ac:dyDescent="0.2">
      <c r="A127">
        <v>4420020703</v>
      </c>
      <c r="B127" t="s">
        <v>227</v>
      </c>
      <c r="C127" s="7">
        <v>37454</v>
      </c>
      <c r="D127" s="3">
        <v>20</v>
      </c>
      <c r="F127" s="3">
        <f t="shared" si="4"/>
        <v>6.0960000000000001</v>
      </c>
      <c r="G127" s="3">
        <f t="shared" si="5"/>
        <v>33.952011087081587</v>
      </c>
      <c r="I127" s="6">
        <v>0.37</v>
      </c>
      <c r="J127" s="6"/>
      <c r="K127" s="3">
        <f t="shared" si="3"/>
        <v>20.846385198496666</v>
      </c>
      <c r="L127" s="6"/>
      <c r="M127" s="6"/>
    </row>
    <row r="128" spans="1:14" x14ac:dyDescent="0.2">
      <c r="A128">
        <v>4420020704</v>
      </c>
      <c r="B128" t="s">
        <v>227</v>
      </c>
      <c r="C128" s="7">
        <v>37465</v>
      </c>
      <c r="D128" s="3">
        <v>21</v>
      </c>
      <c r="F128" s="3">
        <f t="shared" si="4"/>
        <v>6.4008000000000003</v>
      </c>
      <c r="G128" s="3">
        <f t="shared" si="5"/>
        <v>33.248944821400073</v>
      </c>
      <c r="I128" s="6"/>
      <c r="J128" s="6"/>
      <c r="L128" s="6"/>
      <c r="M128" s="6"/>
    </row>
    <row r="129" spans="1:14" x14ac:dyDescent="0.2">
      <c r="A129">
        <v>4420020801</v>
      </c>
      <c r="B129" t="s">
        <v>227</v>
      </c>
      <c r="C129" s="7">
        <v>37470</v>
      </c>
      <c r="D129" s="3">
        <v>20</v>
      </c>
      <c r="F129" s="3">
        <f t="shared" si="4"/>
        <v>6.0960000000000001</v>
      </c>
      <c r="G129" s="3">
        <f t="shared" si="5"/>
        <v>33.952011087081587</v>
      </c>
      <c r="I129" s="6">
        <v>0.34</v>
      </c>
      <c r="J129" s="6"/>
      <c r="K129" s="3">
        <f t="shared" si="3"/>
        <v>20.016877221941371</v>
      </c>
      <c r="L129" s="6"/>
      <c r="M129" s="6"/>
    </row>
    <row r="130" spans="1:14" x14ac:dyDescent="0.2">
      <c r="A130">
        <v>4420020802</v>
      </c>
      <c r="B130" t="s">
        <v>227</v>
      </c>
      <c r="C130" s="7">
        <v>37476</v>
      </c>
      <c r="D130" s="3">
        <v>19</v>
      </c>
      <c r="F130" s="3">
        <f t="shared" si="4"/>
        <v>5.7911999999999999</v>
      </c>
      <c r="G130" s="3">
        <f t="shared" si="5"/>
        <v>34.691147459206192</v>
      </c>
      <c r="I130" s="6"/>
      <c r="J130" s="6"/>
      <c r="L130" s="6"/>
      <c r="M130" s="6"/>
    </row>
    <row r="131" spans="1:14" x14ac:dyDescent="0.2">
      <c r="A131">
        <v>4420020803</v>
      </c>
      <c r="B131" t="s">
        <v>227</v>
      </c>
      <c r="C131" s="7">
        <v>37480</v>
      </c>
      <c r="D131" s="3">
        <v>15.5</v>
      </c>
      <c r="F131" s="3">
        <f t="shared" si="4"/>
        <v>4.7244000000000002</v>
      </c>
      <c r="G131" s="3">
        <f t="shared" si="5"/>
        <v>37.625008404232446</v>
      </c>
      <c r="I131" s="6">
        <v>0.48</v>
      </c>
      <c r="J131" s="6"/>
      <c r="K131" s="3">
        <f t="shared" ref="K131:K144" si="6">(9.81*(LN(I131)))+30.6</f>
        <v>23.399762392463234</v>
      </c>
      <c r="L131" s="6"/>
      <c r="M131" s="6"/>
    </row>
    <row r="132" spans="1:14" x14ac:dyDescent="0.2">
      <c r="A132">
        <v>4420020804</v>
      </c>
      <c r="B132" t="s">
        <v>227</v>
      </c>
      <c r="C132" s="7">
        <v>37488</v>
      </c>
      <c r="D132" s="3">
        <v>14</v>
      </c>
      <c r="F132" s="3">
        <f t="shared" si="4"/>
        <v>4.2671999999999999</v>
      </c>
      <c r="G132" s="3">
        <f t="shared" si="5"/>
        <v>39.091697029238723</v>
      </c>
      <c r="I132" s="6"/>
      <c r="J132" s="6"/>
      <c r="L132" s="6"/>
      <c r="M132" s="6"/>
    </row>
    <row r="133" spans="1:14" x14ac:dyDescent="0.2">
      <c r="A133">
        <v>4420020805</v>
      </c>
      <c r="B133" t="s">
        <v>227</v>
      </c>
      <c r="C133" s="7">
        <v>37494</v>
      </c>
      <c r="D133" s="3">
        <v>16</v>
      </c>
      <c r="E133" s="3">
        <f>AVERAGE(D123:D133)</f>
        <v>20.818181818181817</v>
      </c>
      <c r="F133" s="3">
        <f t="shared" si="4"/>
        <v>4.8768000000000002</v>
      </c>
      <c r="G133" s="3">
        <f t="shared" si="5"/>
        <v>37.167509661519347</v>
      </c>
      <c r="H133" s="3">
        <f>AVERAGE(G123:G133)</f>
        <v>33.736635281151756</v>
      </c>
      <c r="I133" s="6">
        <v>0.39</v>
      </c>
      <c r="J133" s="3">
        <f>AVERAGE(I123:I133)</f>
        <v>0.42166666666666663</v>
      </c>
      <c r="K133" s="3">
        <f t="shared" si="6"/>
        <v>21.362820223988656</v>
      </c>
      <c r="L133" s="3">
        <f>AVERAGE(K123:K133)</f>
        <v>22.005746909828062</v>
      </c>
      <c r="M133" s="6">
        <f>AVERAGE(L133,H133)</f>
        <v>27.871191095489909</v>
      </c>
    </row>
    <row r="134" spans="1:14" x14ac:dyDescent="0.2">
      <c r="A134">
        <v>4420030601</v>
      </c>
      <c r="B134" t="s">
        <v>227</v>
      </c>
      <c r="C134" s="4">
        <v>37790</v>
      </c>
      <c r="D134" s="5">
        <v>30</v>
      </c>
      <c r="E134" s="5"/>
      <c r="F134" s="3">
        <f t="shared" si="4"/>
        <v>9.1440000000000001</v>
      </c>
      <c r="G134" s="3">
        <f t="shared" si="5"/>
        <v>28.109258879242937</v>
      </c>
      <c r="H134" s="5"/>
      <c r="I134" s="6">
        <v>0.51</v>
      </c>
      <c r="J134" s="6"/>
      <c r="K134" s="3">
        <f t="shared" si="6"/>
        <v>23.994489932482459</v>
      </c>
      <c r="L134" s="6"/>
      <c r="M134" s="6"/>
      <c r="N134" s="5">
        <v>18</v>
      </c>
    </row>
    <row r="135" spans="1:14" x14ac:dyDescent="0.2">
      <c r="A135">
        <v>4420030602</v>
      </c>
      <c r="B135" t="s">
        <v>227</v>
      </c>
      <c r="C135" s="4">
        <v>37800</v>
      </c>
      <c r="D135" s="5">
        <v>26</v>
      </c>
      <c r="E135" s="5"/>
      <c r="F135" s="3">
        <f t="shared" si="4"/>
        <v>7.9248000000000003</v>
      </c>
      <c r="G135" s="3">
        <f t="shared" si="5"/>
        <v>30.171342036105038</v>
      </c>
      <c r="H135" s="5"/>
      <c r="I135" s="6"/>
      <c r="J135" s="6"/>
      <c r="L135" s="6"/>
      <c r="M135" s="6"/>
      <c r="N135" s="5">
        <v>16</v>
      </c>
    </row>
    <row r="136" spans="1:14" x14ac:dyDescent="0.2">
      <c r="A136">
        <v>4420030701</v>
      </c>
      <c r="B136" t="s">
        <v>227</v>
      </c>
      <c r="C136" s="4">
        <v>37804</v>
      </c>
      <c r="D136" s="5">
        <v>26</v>
      </c>
      <c r="E136" s="5"/>
      <c r="F136" s="3">
        <f t="shared" si="4"/>
        <v>7.9248000000000003</v>
      </c>
      <c r="G136" s="3">
        <f t="shared" si="5"/>
        <v>30.171342036105038</v>
      </c>
      <c r="H136" s="5"/>
      <c r="I136" s="6"/>
      <c r="J136" s="6"/>
      <c r="L136" s="6"/>
      <c r="M136" s="6"/>
      <c r="N136" s="5">
        <v>18</v>
      </c>
    </row>
    <row r="137" spans="1:14" x14ac:dyDescent="0.2">
      <c r="A137">
        <v>4420030702</v>
      </c>
      <c r="B137" t="s">
        <v>227</v>
      </c>
      <c r="C137" s="4">
        <v>37811</v>
      </c>
      <c r="D137" s="5">
        <v>28</v>
      </c>
      <c r="E137" s="5"/>
      <c r="F137" s="3">
        <f t="shared" ref="F137:F144" si="7">D137*0.3048</f>
        <v>8.5343999999999998</v>
      </c>
      <c r="G137" s="3">
        <f t="shared" ref="G137:G144" si="8" xml:space="preserve"> 60-(14.41*(LN(F137)))</f>
        <v>29.103446157369909</v>
      </c>
      <c r="H137" s="5"/>
      <c r="I137" s="6">
        <v>0.4</v>
      </c>
      <c r="J137" s="6"/>
      <c r="K137" s="3">
        <f t="shared" si="6"/>
        <v>21.611187920314542</v>
      </c>
      <c r="L137" s="6"/>
      <c r="M137" s="6"/>
      <c r="N137" s="5">
        <v>21</v>
      </c>
    </row>
    <row r="138" spans="1:14" x14ac:dyDescent="0.2">
      <c r="A138">
        <v>4420030703</v>
      </c>
      <c r="B138" t="s">
        <v>227</v>
      </c>
      <c r="C138" s="4">
        <v>37820</v>
      </c>
      <c r="D138" s="5">
        <v>22</v>
      </c>
      <c r="E138" s="5"/>
      <c r="F138" s="3">
        <f t="shared" si="7"/>
        <v>6.7056000000000004</v>
      </c>
      <c r="G138" s="3">
        <f t="shared" si="8"/>
        <v>32.57859139610126</v>
      </c>
      <c r="H138" s="5"/>
      <c r="I138" s="6"/>
      <c r="J138" s="6"/>
      <c r="L138" s="6"/>
      <c r="M138" s="6"/>
      <c r="N138" s="5">
        <v>19</v>
      </c>
    </row>
    <row r="139" spans="1:14" x14ac:dyDescent="0.2">
      <c r="A139">
        <v>4420030704</v>
      </c>
      <c r="B139" t="s">
        <v>227</v>
      </c>
      <c r="C139" s="4">
        <v>37827</v>
      </c>
      <c r="D139" s="5">
        <v>18.5</v>
      </c>
      <c r="E139" s="5"/>
      <c r="F139" s="3">
        <f t="shared" si="7"/>
        <v>5.6388000000000007</v>
      </c>
      <c r="G139" s="3">
        <f t="shared" si="8"/>
        <v>35.075436899660133</v>
      </c>
      <c r="H139" s="5"/>
      <c r="I139" s="6">
        <v>0.35</v>
      </c>
      <c r="J139" s="6"/>
      <c r="K139" s="3">
        <f t="shared" si="6"/>
        <v>20.301244958667972</v>
      </c>
      <c r="L139" s="6"/>
      <c r="M139" s="6"/>
      <c r="N139" s="5">
        <v>20</v>
      </c>
    </row>
    <row r="140" spans="1:14" x14ac:dyDescent="0.2">
      <c r="A140">
        <v>4420030705</v>
      </c>
      <c r="B140" t="s">
        <v>227</v>
      </c>
      <c r="C140" s="4">
        <v>37832</v>
      </c>
      <c r="D140" s="5">
        <v>12.5</v>
      </c>
      <c r="E140" s="5"/>
      <c r="F140" s="3">
        <f t="shared" si="7"/>
        <v>3.81</v>
      </c>
      <c r="G140" s="3">
        <f t="shared" si="8"/>
        <v>40.724763384512634</v>
      </c>
      <c r="H140" s="5"/>
      <c r="I140" s="6"/>
      <c r="J140" s="6"/>
      <c r="L140" s="6"/>
      <c r="M140" s="6"/>
      <c r="N140" s="5">
        <v>20</v>
      </c>
    </row>
    <row r="141" spans="1:14" x14ac:dyDescent="0.2">
      <c r="A141">
        <v>4420030801</v>
      </c>
      <c r="B141" t="s">
        <v>227</v>
      </c>
      <c r="C141" s="4">
        <v>37839</v>
      </c>
      <c r="D141" s="5">
        <v>20.5</v>
      </c>
      <c r="E141" s="5"/>
      <c r="F141" s="3">
        <f t="shared" si="7"/>
        <v>6.2484000000000002</v>
      </c>
      <c r="G141" s="3">
        <f t="shared" si="8"/>
        <v>33.59619053965433</v>
      </c>
      <c r="H141" s="5"/>
      <c r="I141" s="6"/>
      <c r="J141" s="6"/>
      <c r="L141" s="6"/>
      <c r="M141" s="6"/>
      <c r="N141" s="5">
        <v>21</v>
      </c>
    </row>
    <row r="142" spans="1:14" x14ac:dyDescent="0.2">
      <c r="A142">
        <v>4420030802</v>
      </c>
      <c r="B142" t="s">
        <v>227</v>
      </c>
      <c r="C142" s="4">
        <v>37845</v>
      </c>
      <c r="D142" s="5">
        <v>17</v>
      </c>
      <c r="E142" s="5"/>
      <c r="F142" s="3">
        <f t="shared" si="7"/>
        <v>5.1816000000000004</v>
      </c>
      <c r="G142" s="3">
        <f t="shared" si="8"/>
        <v>36.293908861144516</v>
      </c>
      <c r="H142" s="5"/>
      <c r="I142" s="6">
        <v>0.42</v>
      </c>
      <c r="J142" s="6"/>
      <c r="K142" s="3">
        <f t="shared" si="6"/>
        <v>22.089819430816668</v>
      </c>
      <c r="L142" s="6"/>
      <c r="M142" s="6"/>
      <c r="N142" s="5">
        <v>22</v>
      </c>
    </row>
    <row r="143" spans="1:14" x14ac:dyDescent="0.2">
      <c r="A143">
        <v>4420030803</v>
      </c>
      <c r="B143" t="s">
        <v>227</v>
      </c>
      <c r="C143" s="4">
        <v>37851</v>
      </c>
      <c r="D143" s="5">
        <v>18</v>
      </c>
      <c r="E143" s="5"/>
      <c r="F143" s="3">
        <f t="shared" si="7"/>
        <v>5.4864000000000006</v>
      </c>
      <c r="G143" s="3">
        <f t="shared" si="8"/>
        <v>35.470256117710861</v>
      </c>
      <c r="H143" s="5"/>
      <c r="I143" s="6"/>
      <c r="J143" s="6"/>
      <c r="L143" s="6"/>
      <c r="M143" s="6"/>
      <c r="N143" s="5">
        <v>23</v>
      </c>
    </row>
    <row r="144" spans="1:14" x14ac:dyDescent="0.2">
      <c r="A144">
        <v>4420030804</v>
      </c>
      <c r="B144" t="s">
        <v>227</v>
      </c>
      <c r="C144" s="4">
        <v>37859</v>
      </c>
      <c r="D144" s="5">
        <v>14.5</v>
      </c>
      <c r="E144" s="5">
        <f>AVERAGE(D134:D144)</f>
        <v>21.181818181818183</v>
      </c>
      <c r="F144" s="3">
        <f t="shared" si="7"/>
        <v>4.4196</v>
      </c>
      <c r="G144" s="3">
        <f t="shared" si="8"/>
        <v>38.586031110758313</v>
      </c>
      <c r="H144" s="5">
        <f>AVERAGE(G134:G144)</f>
        <v>33.62550612894227</v>
      </c>
      <c r="I144" s="6">
        <v>0.28999999999999998</v>
      </c>
      <c r="J144" s="5">
        <f>AVERAGE(I134:I144)</f>
        <v>0.39400000000000002</v>
      </c>
      <c r="K144" s="3">
        <f t="shared" si="6"/>
        <v>18.456452567624133</v>
      </c>
      <c r="L144" s="5">
        <f>AVERAGE(K134:K144)</f>
        <v>21.290638961981152</v>
      </c>
      <c r="M144" s="6">
        <f>AVERAGE(L144,H144)</f>
        <v>27.458072545461711</v>
      </c>
      <c r="N144" s="5">
        <v>23</v>
      </c>
    </row>
    <row r="145" spans="3:3" x14ac:dyDescent="0.2">
      <c r="C145" s="2"/>
    </row>
    <row r="146" spans="3:3" x14ac:dyDescent="0.2">
      <c r="C146" s="2"/>
    </row>
    <row r="147" spans="3:3" x14ac:dyDescent="0.2">
      <c r="C147" s="2"/>
    </row>
    <row r="148" spans="3:3" x14ac:dyDescent="0.2">
      <c r="C148" s="2"/>
    </row>
    <row r="149" spans="3:3" x14ac:dyDescent="0.2">
      <c r="C149" s="2"/>
    </row>
    <row r="150" spans="3:3" x14ac:dyDescent="0.2">
      <c r="C150" s="2"/>
    </row>
    <row r="151" spans="3:3" x14ac:dyDescent="0.2">
      <c r="C151" s="2"/>
    </row>
    <row r="152" spans="3:3" x14ac:dyDescent="0.2">
      <c r="C152" s="2"/>
    </row>
    <row r="153" spans="3:3" x14ac:dyDescent="0.2">
      <c r="C153" s="2"/>
    </row>
    <row r="154" spans="3:3" x14ac:dyDescent="0.2">
      <c r="C154" s="2"/>
    </row>
  </sheetData>
  <phoneticPr fontId="14" type="noConversion"/>
  <pageMargins left="0.75" right="0.75" top="1" bottom="1" header="0.5" footer="0.5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8"/>
  <sheetViews>
    <sheetView workbookViewId="0">
      <pane xSplit="3" ySplit="1" topLeftCell="M183" activePane="bottomRight" state="frozen"/>
      <selection pane="topRight" activeCell="D1" sqref="D1"/>
      <selection pane="bottomLeft" activeCell="A2" sqref="A2"/>
      <selection pane="bottomRight" activeCell="P199" sqref="P199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10.140625" style="37" bestFit="1" customWidth="1"/>
    <col min="4" max="13" width="9.140625" style="39"/>
    <col min="14" max="14" width="15" style="39" bestFit="1" customWidth="1"/>
    <col min="15" max="15" width="12.140625" style="39" bestFit="1" customWidth="1"/>
    <col min="16" max="16" width="44.57031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6" t="s">
        <v>177</v>
      </c>
      <c r="J1" s="86" t="s">
        <v>643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269</v>
      </c>
      <c r="P1" s="68" t="s">
        <v>264</v>
      </c>
      <c r="Q1" s="292" t="s">
        <v>294</v>
      </c>
      <c r="R1" s="290" t="s">
        <v>635</v>
      </c>
      <c r="S1" s="290" t="s">
        <v>279</v>
      </c>
      <c r="T1" s="291" t="s">
        <v>643</v>
      </c>
    </row>
    <row r="2" spans="1:20" ht="15" x14ac:dyDescent="0.25">
      <c r="A2" s="37">
        <v>4519890601</v>
      </c>
      <c r="B2" s="37" t="s">
        <v>184</v>
      </c>
      <c r="C2" s="38">
        <v>32686</v>
      </c>
      <c r="D2" s="39">
        <v>18</v>
      </c>
      <c r="F2" s="39">
        <f>D2*0.3048</f>
        <v>5.4864000000000006</v>
      </c>
      <c r="G2" s="39">
        <f xml:space="preserve"> 60-(14.41*(LN(F2)))</f>
        <v>35.470256117710861</v>
      </c>
      <c r="P2" s="37" t="s">
        <v>242</v>
      </c>
      <c r="Q2" s="287">
        <v>1990</v>
      </c>
      <c r="R2" s="289">
        <v>22.5</v>
      </c>
      <c r="S2" s="289">
        <v>32.312191105078796</v>
      </c>
      <c r="T2" s="288"/>
    </row>
    <row r="3" spans="1:20" ht="15" x14ac:dyDescent="0.25">
      <c r="A3" s="37">
        <v>4519890701</v>
      </c>
      <c r="B3" s="37" t="s">
        <v>184</v>
      </c>
      <c r="C3" s="38">
        <v>32694</v>
      </c>
      <c r="D3" s="39">
        <v>16.5</v>
      </c>
      <c r="F3" s="39">
        <f t="shared" ref="F3:F66" si="0">D3*0.3048</f>
        <v>5.0292000000000003</v>
      </c>
      <c r="G3" s="39">
        <f t="shared" ref="G3:G66" si="1" xml:space="preserve"> 60-(14.41*(LN(F3)))</f>
        <v>36.724090060131431</v>
      </c>
      <c r="P3" s="37" t="s">
        <v>243</v>
      </c>
      <c r="Q3" s="287">
        <v>1991</v>
      </c>
      <c r="R3" s="289">
        <v>18.214285714285715</v>
      </c>
      <c r="S3" s="289">
        <v>35.793555404005083</v>
      </c>
      <c r="T3" s="288"/>
    </row>
    <row r="4" spans="1:20" ht="15" x14ac:dyDescent="0.25">
      <c r="A4" s="37">
        <v>4519890702</v>
      </c>
      <c r="B4" s="37" t="s">
        <v>184</v>
      </c>
      <c r="C4" s="38">
        <v>32701</v>
      </c>
      <c r="D4" s="39">
        <v>14</v>
      </c>
      <c r="F4" s="39">
        <f t="shared" si="0"/>
        <v>4.2671999999999999</v>
      </c>
      <c r="G4" s="39">
        <f t="shared" si="1"/>
        <v>39.091697029238723</v>
      </c>
      <c r="Q4" s="287">
        <v>1992</v>
      </c>
      <c r="R4" s="289"/>
      <c r="S4" s="289"/>
      <c r="T4" s="288"/>
    </row>
    <row r="5" spans="1:20" ht="15" x14ac:dyDescent="0.25">
      <c r="A5" s="37">
        <v>4519890703</v>
      </c>
      <c r="B5" s="37" t="s">
        <v>184</v>
      </c>
      <c r="C5" s="38">
        <v>32709</v>
      </c>
      <c r="D5" s="39">
        <v>15</v>
      </c>
      <c r="F5" s="39">
        <f t="shared" si="0"/>
        <v>4.5720000000000001</v>
      </c>
      <c r="G5" s="39">
        <f t="shared" si="1"/>
        <v>38.097509751111744</v>
      </c>
      <c r="Q5" s="287">
        <v>1993</v>
      </c>
      <c r="R5" s="289"/>
      <c r="S5" s="289"/>
      <c r="T5" s="288"/>
    </row>
    <row r="6" spans="1:20" ht="15" x14ac:dyDescent="0.25">
      <c r="A6" s="37">
        <v>4519890704</v>
      </c>
      <c r="B6" s="37" t="s">
        <v>184</v>
      </c>
      <c r="C6" s="38">
        <v>32717</v>
      </c>
      <c r="D6" s="39">
        <v>17</v>
      </c>
      <c r="F6" s="39">
        <f t="shared" si="0"/>
        <v>5.1816000000000004</v>
      </c>
      <c r="G6" s="39">
        <f t="shared" si="1"/>
        <v>36.293908861144516</v>
      </c>
      <c r="Q6" s="287">
        <v>1994</v>
      </c>
      <c r="R6" s="289"/>
      <c r="S6" s="289"/>
      <c r="T6" s="288"/>
    </row>
    <row r="7" spans="1:20" ht="15" x14ac:dyDescent="0.25">
      <c r="A7" s="37">
        <v>4519890801</v>
      </c>
      <c r="B7" s="37" t="s">
        <v>184</v>
      </c>
      <c r="C7" s="38">
        <v>32725</v>
      </c>
      <c r="D7" s="39">
        <v>17.5</v>
      </c>
      <c r="F7" s="39">
        <f t="shared" si="0"/>
        <v>5.3340000000000005</v>
      </c>
      <c r="G7" s="39">
        <f t="shared" si="1"/>
        <v>35.876198454800956</v>
      </c>
      <c r="Q7" s="287">
        <v>1995</v>
      </c>
      <c r="R7" s="289"/>
      <c r="S7" s="289"/>
      <c r="T7" s="288"/>
    </row>
    <row r="8" spans="1:20" ht="15" x14ac:dyDescent="0.25">
      <c r="A8" s="37">
        <v>4519890802</v>
      </c>
      <c r="B8" s="37" t="s">
        <v>184</v>
      </c>
      <c r="C8" s="38">
        <v>32733</v>
      </c>
      <c r="D8" s="39">
        <v>14</v>
      </c>
      <c r="F8" s="39">
        <f t="shared" si="0"/>
        <v>4.2671999999999999</v>
      </c>
      <c r="G8" s="39">
        <f t="shared" si="1"/>
        <v>39.091697029238723</v>
      </c>
      <c r="Q8" s="287">
        <v>1996</v>
      </c>
      <c r="R8" s="289"/>
      <c r="S8" s="289"/>
      <c r="T8" s="288"/>
    </row>
    <row r="9" spans="1:20" ht="15" x14ac:dyDescent="0.25">
      <c r="A9" s="37">
        <v>4519890803</v>
      </c>
      <c r="B9" s="37" t="s">
        <v>184</v>
      </c>
      <c r="C9" s="38">
        <v>32740</v>
      </c>
      <c r="D9" s="39">
        <v>17</v>
      </c>
      <c r="F9" s="39">
        <f t="shared" si="0"/>
        <v>5.1816000000000004</v>
      </c>
      <c r="G9" s="39">
        <f t="shared" si="1"/>
        <v>36.293908861144516</v>
      </c>
      <c r="Q9" s="287">
        <v>1997</v>
      </c>
      <c r="R9" s="289">
        <v>15.625</v>
      </c>
      <c r="S9" s="289">
        <v>37.526534998869252</v>
      </c>
      <c r="T9" s="289">
        <v>0.23500000000000001</v>
      </c>
    </row>
    <row r="10" spans="1:20" ht="15" x14ac:dyDescent="0.25">
      <c r="A10" s="37">
        <v>4519890804</v>
      </c>
      <c r="B10" s="37" t="s">
        <v>184</v>
      </c>
      <c r="C10" s="38">
        <v>32747</v>
      </c>
      <c r="D10" s="39">
        <v>16</v>
      </c>
      <c r="F10" s="39">
        <f t="shared" si="0"/>
        <v>4.8768000000000002</v>
      </c>
      <c r="G10" s="39">
        <f t="shared" si="1"/>
        <v>37.167509661519347</v>
      </c>
      <c r="Q10" s="287">
        <v>1998</v>
      </c>
      <c r="R10" s="289"/>
      <c r="S10" s="289"/>
      <c r="T10" s="289"/>
    </row>
    <row r="11" spans="1:20" ht="15" x14ac:dyDescent="0.25">
      <c r="A11" s="37">
        <v>4519890901</v>
      </c>
      <c r="B11" s="37" t="s">
        <v>184</v>
      </c>
      <c r="C11" s="38">
        <v>32754</v>
      </c>
      <c r="D11" s="39">
        <v>17</v>
      </c>
      <c r="F11" s="39">
        <f t="shared" si="0"/>
        <v>5.1816000000000004</v>
      </c>
      <c r="G11" s="39">
        <f t="shared" si="1"/>
        <v>36.293908861144516</v>
      </c>
      <c r="Q11" s="287">
        <v>1999</v>
      </c>
      <c r="R11" s="289">
        <v>15</v>
      </c>
      <c r="S11" s="289">
        <v>38.272066511051335</v>
      </c>
      <c r="T11" s="288"/>
    </row>
    <row r="12" spans="1:20" ht="15" x14ac:dyDescent="0.25">
      <c r="A12" s="37">
        <v>4519890902</v>
      </c>
      <c r="B12" s="37" t="s">
        <v>184</v>
      </c>
      <c r="C12" s="38">
        <v>32761</v>
      </c>
      <c r="D12" s="39">
        <v>16.5</v>
      </c>
      <c r="F12" s="39">
        <f t="shared" si="0"/>
        <v>5.0292000000000003</v>
      </c>
      <c r="G12" s="39">
        <f t="shared" si="1"/>
        <v>36.724090060131431</v>
      </c>
      <c r="Q12" s="287">
        <v>2000</v>
      </c>
      <c r="R12" s="289">
        <v>14</v>
      </c>
      <c r="S12" s="289">
        <v>39.28141191738694</v>
      </c>
      <c r="T12" s="288"/>
    </row>
    <row r="13" spans="1:20" ht="15" x14ac:dyDescent="0.25">
      <c r="A13" s="37">
        <v>4519890903</v>
      </c>
      <c r="B13" s="37" t="s">
        <v>184</v>
      </c>
      <c r="C13" s="38">
        <v>32768</v>
      </c>
      <c r="D13" s="39">
        <v>17.5</v>
      </c>
      <c r="F13" s="39">
        <f t="shared" si="0"/>
        <v>5.3340000000000005</v>
      </c>
      <c r="G13" s="39">
        <f t="shared" si="1"/>
        <v>35.876198454800956</v>
      </c>
      <c r="Q13" s="287">
        <v>2001</v>
      </c>
      <c r="R13" s="289">
        <v>17.545454545454547</v>
      </c>
      <c r="S13" s="289">
        <v>35.921899868050211</v>
      </c>
      <c r="T13" s="289">
        <v>1.3919999999999999</v>
      </c>
    </row>
    <row r="14" spans="1:20" ht="15" x14ac:dyDescent="0.25">
      <c r="A14" s="37">
        <v>4519890904</v>
      </c>
      <c r="B14" s="37" t="s">
        <v>184</v>
      </c>
      <c r="C14" s="38">
        <v>32776</v>
      </c>
      <c r="D14" s="39">
        <v>16.5</v>
      </c>
      <c r="F14" s="39">
        <f t="shared" si="0"/>
        <v>5.0292000000000003</v>
      </c>
      <c r="G14" s="39">
        <f t="shared" si="1"/>
        <v>36.724090060131431</v>
      </c>
      <c r="Q14" s="287">
        <v>2002</v>
      </c>
      <c r="R14" s="289"/>
      <c r="S14" s="289"/>
      <c r="T14" s="289"/>
    </row>
    <row r="15" spans="1:20" ht="15" x14ac:dyDescent="0.25">
      <c r="A15" s="37">
        <v>4519891001</v>
      </c>
      <c r="B15" s="37" t="s">
        <v>184</v>
      </c>
      <c r="C15" s="38">
        <v>32783</v>
      </c>
      <c r="D15" s="39">
        <v>16</v>
      </c>
      <c r="F15" s="39">
        <f t="shared" si="0"/>
        <v>4.8768000000000002</v>
      </c>
      <c r="G15" s="39">
        <f t="shared" si="1"/>
        <v>37.167509661519347</v>
      </c>
      <c r="Q15" s="287">
        <v>2003</v>
      </c>
      <c r="R15" s="289"/>
      <c r="S15" s="289"/>
      <c r="T15" s="289"/>
    </row>
    <row r="16" spans="1:20" ht="15" x14ac:dyDescent="0.25">
      <c r="A16" s="37">
        <v>4519891002</v>
      </c>
      <c r="B16" s="37" t="s">
        <v>184</v>
      </c>
      <c r="C16" s="38">
        <v>32790</v>
      </c>
      <c r="D16" s="39">
        <v>17</v>
      </c>
      <c r="F16" s="39">
        <f t="shared" si="0"/>
        <v>5.1816000000000004</v>
      </c>
      <c r="G16" s="39">
        <f t="shared" si="1"/>
        <v>36.293908861144516</v>
      </c>
      <c r="M16" s="39">
        <f>H16</f>
        <v>0</v>
      </c>
      <c r="Q16" s="287">
        <v>2004</v>
      </c>
      <c r="R16" s="289"/>
      <c r="S16" s="289"/>
      <c r="T16" s="289"/>
    </row>
    <row r="17" spans="1:20" ht="15" x14ac:dyDescent="0.25">
      <c r="A17" s="37">
        <v>4519900601</v>
      </c>
      <c r="B17" s="37" t="s">
        <v>184</v>
      </c>
      <c r="C17" s="38">
        <v>33029</v>
      </c>
      <c r="D17" s="39">
        <v>23</v>
      </c>
      <c r="F17" s="39">
        <f t="shared" si="0"/>
        <v>7.0104000000000006</v>
      </c>
      <c r="G17" s="39">
        <f t="shared" si="1"/>
        <v>31.938041497455547</v>
      </c>
      <c r="P17" s="37" t="s">
        <v>251</v>
      </c>
      <c r="Q17" s="287">
        <v>2005</v>
      </c>
      <c r="R17" s="289"/>
      <c r="S17" s="289"/>
      <c r="T17" s="289"/>
    </row>
    <row r="18" spans="1:20" ht="15" x14ac:dyDescent="0.25">
      <c r="A18" s="37">
        <v>4519900602</v>
      </c>
      <c r="B18" s="37" t="s">
        <v>184</v>
      </c>
      <c r="C18" s="38">
        <v>33037</v>
      </c>
      <c r="D18" s="39">
        <v>24</v>
      </c>
      <c r="F18" s="39">
        <f t="shared" si="0"/>
        <v>7.3152000000000008</v>
      </c>
      <c r="G18" s="39">
        <f t="shared" si="1"/>
        <v>31.324757453680697</v>
      </c>
      <c r="P18" s="37" t="s">
        <v>243</v>
      </c>
      <c r="Q18" s="287">
        <v>2006</v>
      </c>
      <c r="R18" s="289">
        <v>15.285714285714286</v>
      </c>
      <c r="S18" s="289">
        <v>37.858191677840587</v>
      </c>
      <c r="T18" s="288"/>
    </row>
    <row r="19" spans="1:20" ht="15" x14ac:dyDescent="0.25">
      <c r="A19" s="37">
        <v>4519900603</v>
      </c>
      <c r="B19" s="37" t="s">
        <v>184</v>
      </c>
      <c r="C19" s="38">
        <v>33044</v>
      </c>
      <c r="D19" s="39">
        <v>25</v>
      </c>
      <c r="F19" s="39">
        <f t="shared" si="0"/>
        <v>7.62</v>
      </c>
      <c r="G19" s="39">
        <f t="shared" si="1"/>
        <v>30.736512512643824</v>
      </c>
      <c r="Q19" s="287">
        <v>2007</v>
      </c>
      <c r="R19" s="288"/>
      <c r="S19" s="288"/>
      <c r="T19" s="289">
        <v>1.4300000000000002</v>
      </c>
    </row>
    <row r="20" spans="1:20" ht="15" x14ac:dyDescent="0.25">
      <c r="A20" s="37">
        <v>4519900604</v>
      </c>
      <c r="B20" s="37" t="s">
        <v>184</v>
      </c>
      <c r="C20" s="38">
        <v>33051</v>
      </c>
      <c r="D20" s="39">
        <v>26</v>
      </c>
      <c r="F20" s="39">
        <f t="shared" si="0"/>
        <v>7.9248000000000003</v>
      </c>
      <c r="G20" s="39">
        <f t="shared" si="1"/>
        <v>30.171342036105038</v>
      </c>
      <c r="Q20" s="287">
        <v>2008</v>
      </c>
      <c r="R20" s="289">
        <v>14.666666666666666</v>
      </c>
      <c r="S20" s="289">
        <v>38.515066266119028</v>
      </c>
      <c r="T20" s="289">
        <v>2.2466666666666666</v>
      </c>
    </row>
    <row r="21" spans="1:20" ht="15" x14ac:dyDescent="0.25">
      <c r="A21" s="37">
        <v>4519900701</v>
      </c>
      <c r="B21" s="37" t="s">
        <v>184</v>
      </c>
      <c r="C21" s="38">
        <v>33061</v>
      </c>
      <c r="D21" s="39">
        <v>20</v>
      </c>
      <c r="F21" s="39">
        <f t="shared" si="0"/>
        <v>6.0960000000000001</v>
      </c>
      <c r="G21" s="39">
        <f t="shared" si="1"/>
        <v>33.952011087081587</v>
      </c>
      <c r="Q21" s="287">
        <v>2009</v>
      </c>
      <c r="R21" s="289">
        <v>14.071428571428571</v>
      </c>
      <c r="S21" s="289">
        <v>39.052735718035358</v>
      </c>
      <c r="T21" s="289">
        <v>2.2571428571428571</v>
      </c>
    </row>
    <row r="22" spans="1:20" ht="15" x14ac:dyDescent="0.25">
      <c r="A22" s="37">
        <v>4519900702</v>
      </c>
      <c r="B22" s="37" t="s">
        <v>184</v>
      </c>
      <c r="C22" s="38">
        <v>33068</v>
      </c>
      <c r="D22" s="39">
        <v>20</v>
      </c>
      <c r="F22" s="39">
        <f t="shared" si="0"/>
        <v>6.0960000000000001</v>
      </c>
      <c r="G22" s="39">
        <f t="shared" si="1"/>
        <v>33.952011087081587</v>
      </c>
      <c r="Q22" s="287">
        <v>2010</v>
      </c>
      <c r="R22" s="289">
        <v>11.611111111111111</v>
      </c>
      <c r="S22" s="289">
        <v>41.885410982507182</v>
      </c>
      <c r="T22" s="289">
        <v>2.0333333333333332</v>
      </c>
    </row>
    <row r="23" spans="1:20" ht="15" x14ac:dyDescent="0.25">
      <c r="A23" s="37">
        <v>4519900703</v>
      </c>
      <c r="B23" s="37" t="s">
        <v>184</v>
      </c>
      <c r="C23" s="38">
        <v>33077</v>
      </c>
      <c r="D23" s="39">
        <v>23</v>
      </c>
      <c r="F23" s="39">
        <f t="shared" si="0"/>
        <v>7.0104000000000006</v>
      </c>
      <c r="G23" s="39">
        <f t="shared" si="1"/>
        <v>31.938041497455547</v>
      </c>
      <c r="Q23" s="287">
        <v>2011</v>
      </c>
      <c r="R23" s="289">
        <v>11.538461538461538</v>
      </c>
      <c r="S23" s="289">
        <v>42.045504613967765</v>
      </c>
      <c r="T23" s="289">
        <v>2.2983333333333333</v>
      </c>
    </row>
    <row r="24" spans="1:20" ht="15" x14ac:dyDescent="0.25">
      <c r="A24" s="37">
        <v>4519900801</v>
      </c>
      <c r="B24" s="37" t="s">
        <v>184</v>
      </c>
      <c r="C24" s="38">
        <v>33098</v>
      </c>
      <c r="D24" s="39">
        <v>20</v>
      </c>
      <c r="F24" s="39">
        <f t="shared" si="0"/>
        <v>6.0960000000000001</v>
      </c>
      <c r="G24" s="39">
        <f t="shared" si="1"/>
        <v>33.952011087081587</v>
      </c>
      <c r="Q24" s="287">
        <v>2012</v>
      </c>
      <c r="R24" s="289">
        <v>13.76923076923077</v>
      </c>
      <c r="S24" s="289">
        <v>39.511646094185373</v>
      </c>
      <c r="T24" s="289">
        <v>1.6314285714285715</v>
      </c>
    </row>
    <row r="25" spans="1:20" ht="15" x14ac:dyDescent="0.25">
      <c r="A25" s="37">
        <v>4519900802</v>
      </c>
      <c r="B25" s="37" t="s">
        <v>184</v>
      </c>
      <c r="C25" s="38">
        <v>33105</v>
      </c>
      <c r="D25" s="39">
        <v>22</v>
      </c>
      <c r="F25" s="39">
        <f t="shared" si="0"/>
        <v>6.7056000000000004</v>
      </c>
      <c r="G25" s="39">
        <f t="shared" si="1"/>
        <v>32.57859139610126</v>
      </c>
      <c r="Q25" s="360">
        <v>2013</v>
      </c>
      <c r="R25" s="39">
        <v>13.363636363636363</v>
      </c>
      <c r="S25" s="39">
        <v>39.873909804541078</v>
      </c>
      <c r="T25" s="39">
        <v>1.6228571428571428</v>
      </c>
    </row>
    <row r="26" spans="1:20" x14ac:dyDescent="0.2">
      <c r="A26" s="37">
        <v>4519900803</v>
      </c>
      <c r="B26" s="37" t="s">
        <v>184</v>
      </c>
      <c r="C26" s="38">
        <v>33116</v>
      </c>
      <c r="D26" s="39">
        <v>22</v>
      </c>
      <c r="E26" s="39">
        <f>AVERAGE(D17:D26)</f>
        <v>22.5</v>
      </c>
      <c r="F26" s="39">
        <f t="shared" si="0"/>
        <v>6.7056000000000004</v>
      </c>
      <c r="G26" s="39">
        <f t="shared" si="1"/>
        <v>32.57859139610126</v>
      </c>
      <c r="H26" s="39">
        <f>AVERAGE(G17:G26)</f>
        <v>32.312191105078796</v>
      </c>
      <c r="M26" s="39">
        <f>H26</f>
        <v>32.312191105078796</v>
      </c>
    </row>
    <row r="27" spans="1:20" x14ac:dyDescent="0.2">
      <c r="A27" s="37">
        <v>4519910601</v>
      </c>
      <c r="B27" s="37" t="s">
        <v>184</v>
      </c>
      <c r="C27" s="38">
        <v>33400</v>
      </c>
      <c r="D27" s="39">
        <v>30</v>
      </c>
      <c r="F27" s="39">
        <f t="shared" si="0"/>
        <v>9.1440000000000001</v>
      </c>
      <c r="G27" s="39">
        <f t="shared" si="1"/>
        <v>28.109258879242937</v>
      </c>
      <c r="P27" s="37" t="s">
        <v>254</v>
      </c>
    </row>
    <row r="28" spans="1:20" x14ac:dyDescent="0.2">
      <c r="A28" s="37">
        <v>4519910602</v>
      </c>
      <c r="B28" s="37" t="s">
        <v>184</v>
      </c>
      <c r="C28" s="38">
        <v>33414</v>
      </c>
      <c r="D28" s="39">
        <v>19</v>
      </c>
      <c r="F28" s="39">
        <f t="shared" si="0"/>
        <v>5.7911999999999999</v>
      </c>
      <c r="G28" s="39">
        <f t="shared" si="1"/>
        <v>34.691147459206192</v>
      </c>
      <c r="P28" s="37" t="s">
        <v>243</v>
      </c>
    </row>
    <row r="29" spans="1:20" x14ac:dyDescent="0.2">
      <c r="A29" s="37">
        <v>4519910701</v>
      </c>
      <c r="B29" s="37" t="s">
        <v>184</v>
      </c>
      <c r="C29" s="38">
        <v>33422</v>
      </c>
      <c r="D29" s="39">
        <v>14</v>
      </c>
      <c r="F29" s="39">
        <f t="shared" si="0"/>
        <v>4.2671999999999999</v>
      </c>
      <c r="G29" s="39">
        <f t="shared" si="1"/>
        <v>39.091697029238723</v>
      </c>
    </row>
    <row r="30" spans="1:20" x14ac:dyDescent="0.2">
      <c r="A30" s="37">
        <v>4519910702</v>
      </c>
      <c r="B30" s="37" t="s">
        <v>184</v>
      </c>
      <c r="C30" s="38">
        <v>33431</v>
      </c>
      <c r="D30" s="39">
        <v>19</v>
      </c>
      <c r="F30" s="39">
        <f t="shared" si="0"/>
        <v>5.7911999999999999</v>
      </c>
      <c r="G30" s="39">
        <f t="shared" si="1"/>
        <v>34.691147459206192</v>
      </c>
    </row>
    <row r="31" spans="1:20" x14ac:dyDescent="0.2">
      <c r="A31" s="37">
        <v>4519910703</v>
      </c>
      <c r="B31" s="37" t="s">
        <v>184</v>
      </c>
      <c r="C31" s="38">
        <v>33447</v>
      </c>
      <c r="D31" s="39">
        <v>14</v>
      </c>
      <c r="F31" s="39">
        <f t="shared" si="0"/>
        <v>4.2671999999999999</v>
      </c>
      <c r="G31" s="39">
        <f t="shared" si="1"/>
        <v>39.091697029238723</v>
      </c>
    </row>
    <row r="32" spans="1:20" x14ac:dyDescent="0.2">
      <c r="A32" s="37">
        <v>4519910801</v>
      </c>
      <c r="B32" s="37" t="s">
        <v>184</v>
      </c>
      <c r="C32" s="38">
        <v>33462</v>
      </c>
      <c r="D32" s="39">
        <v>17</v>
      </c>
      <c r="F32" s="39">
        <f t="shared" si="0"/>
        <v>5.1816000000000004</v>
      </c>
      <c r="G32" s="39">
        <f t="shared" si="1"/>
        <v>36.293908861144516</v>
      </c>
    </row>
    <row r="33" spans="1:13" x14ac:dyDescent="0.2">
      <c r="A33" s="37">
        <v>4519910802</v>
      </c>
      <c r="B33" s="37" t="s">
        <v>184</v>
      </c>
      <c r="C33" s="38">
        <v>33475</v>
      </c>
      <c r="D33" s="39">
        <v>14.5</v>
      </c>
      <c r="E33" s="39">
        <f>AVERAGE(D27:D33)</f>
        <v>18.214285714285715</v>
      </c>
      <c r="F33" s="39">
        <f t="shared" si="0"/>
        <v>4.4196</v>
      </c>
      <c r="G33" s="39">
        <f t="shared" si="1"/>
        <v>38.586031110758313</v>
      </c>
      <c r="H33" s="39">
        <f>AVERAGE(G27:G33)</f>
        <v>35.793555404005083</v>
      </c>
      <c r="M33" s="39">
        <f>H33</f>
        <v>35.793555404005083</v>
      </c>
    </row>
    <row r="34" spans="1:13" x14ac:dyDescent="0.2">
      <c r="A34" s="37">
        <v>4519970601</v>
      </c>
      <c r="B34" s="37" t="s">
        <v>184</v>
      </c>
      <c r="C34" s="38">
        <v>35592</v>
      </c>
      <c r="D34" s="37">
        <v>15.5</v>
      </c>
      <c r="E34" s="37"/>
      <c r="F34" s="39">
        <f t="shared" si="0"/>
        <v>4.7244000000000002</v>
      </c>
      <c r="G34" s="39">
        <f t="shared" si="1"/>
        <v>37.625008404232446</v>
      </c>
      <c r="H34" s="37"/>
    </row>
    <row r="35" spans="1:13" x14ac:dyDescent="0.2">
      <c r="A35" s="37">
        <v>4519970602</v>
      </c>
      <c r="B35" s="37" t="s">
        <v>184</v>
      </c>
      <c r="C35" s="38">
        <v>35599</v>
      </c>
      <c r="D35" s="37">
        <v>15.5</v>
      </c>
      <c r="E35" s="37"/>
      <c r="F35" s="39">
        <f t="shared" si="0"/>
        <v>4.7244000000000002</v>
      </c>
      <c r="G35" s="39">
        <f t="shared" si="1"/>
        <v>37.625008404232446</v>
      </c>
      <c r="H35" s="37"/>
      <c r="I35" s="39">
        <v>0.1</v>
      </c>
      <c r="K35" s="39">
        <f>(9.81*(LN(I35)))+30.6</f>
        <v>8.0116402377284146</v>
      </c>
    </row>
    <row r="36" spans="1:13" x14ac:dyDescent="0.2">
      <c r="A36" s="37">
        <v>4519970603</v>
      </c>
      <c r="B36" s="37" t="s">
        <v>184</v>
      </c>
      <c r="C36" s="38">
        <v>35606</v>
      </c>
      <c r="D36" s="37">
        <v>17.5</v>
      </c>
      <c r="E36" s="37"/>
      <c r="F36" s="39">
        <f t="shared" si="0"/>
        <v>5.3340000000000005</v>
      </c>
      <c r="G36" s="39">
        <f t="shared" si="1"/>
        <v>35.876198454800956</v>
      </c>
      <c r="H36" s="37"/>
    </row>
    <row r="37" spans="1:13" x14ac:dyDescent="0.2">
      <c r="A37" s="37">
        <v>4519970701</v>
      </c>
      <c r="B37" s="37" t="s">
        <v>184</v>
      </c>
      <c r="C37" s="38">
        <v>35620</v>
      </c>
      <c r="D37" s="37">
        <v>14.5</v>
      </c>
      <c r="E37" s="37"/>
      <c r="F37" s="39">
        <f t="shared" si="0"/>
        <v>4.4196</v>
      </c>
      <c r="G37" s="39">
        <f t="shared" si="1"/>
        <v>38.586031110758313</v>
      </c>
      <c r="H37" s="37"/>
      <c r="I37" s="39">
        <v>0.1</v>
      </c>
      <c r="K37" s="39">
        <f>(9.81*(LN(I37)))+30.6</f>
        <v>8.0116402377284146</v>
      </c>
    </row>
    <row r="38" spans="1:13" x14ac:dyDescent="0.2">
      <c r="A38" s="37">
        <v>4519970702</v>
      </c>
      <c r="B38" s="37" t="s">
        <v>184</v>
      </c>
      <c r="C38" s="38">
        <v>35627</v>
      </c>
      <c r="D38" s="37">
        <v>15.5</v>
      </c>
      <c r="E38" s="37"/>
      <c r="F38" s="39">
        <f t="shared" si="0"/>
        <v>4.7244000000000002</v>
      </c>
      <c r="G38" s="39">
        <f t="shared" si="1"/>
        <v>37.625008404232446</v>
      </c>
      <c r="H38" s="37"/>
    </row>
    <row r="39" spans="1:13" x14ac:dyDescent="0.2">
      <c r="A39" s="37">
        <v>4519970703</v>
      </c>
      <c r="B39" s="37" t="s">
        <v>184</v>
      </c>
      <c r="C39" s="38">
        <v>35641</v>
      </c>
      <c r="D39" s="37">
        <v>15.5</v>
      </c>
      <c r="E39" s="37"/>
      <c r="F39" s="39">
        <f t="shared" si="0"/>
        <v>4.7244000000000002</v>
      </c>
      <c r="G39" s="39">
        <f t="shared" si="1"/>
        <v>37.625008404232446</v>
      </c>
      <c r="H39" s="37"/>
      <c r="I39" s="39">
        <v>0.1</v>
      </c>
      <c r="K39" s="39">
        <f>(9.81*(LN(I39)))+30.6</f>
        <v>8.0116402377284146</v>
      </c>
    </row>
    <row r="40" spans="1:13" x14ac:dyDescent="0.2">
      <c r="A40" s="37">
        <v>4519970801</v>
      </c>
      <c r="B40" s="37" t="s">
        <v>184</v>
      </c>
      <c r="C40" s="38">
        <v>35655</v>
      </c>
      <c r="D40" s="37">
        <v>15.5</v>
      </c>
      <c r="E40" s="37"/>
      <c r="F40" s="39">
        <f t="shared" si="0"/>
        <v>4.7244000000000002</v>
      </c>
      <c r="G40" s="39">
        <f t="shared" si="1"/>
        <v>37.625008404232446</v>
      </c>
      <c r="H40" s="37"/>
    </row>
    <row r="41" spans="1:13" x14ac:dyDescent="0.2">
      <c r="A41" s="37">
        <v>4519970802</v>
      </c>
      <c r="B41" s="37" t="s">
        <v>184</v>
      </c>
      <c r="C41" s="38">
        <v>35671</v>
      </c>
      <c r="D41" s="37">
        <v>15.5</v>
      </c>
      <c r="E41" s="37"/>
      <c r="F41" s="39">
        <f t="shared" si="0"/>
        <v>4.7244000000000002</v>
      </c>
      <c r="G41" s="39">
        <f t="shared" si="1"/>
        <v>37.625008404232446</v>
      </c>
      <c r="H41" s="37"/>
      <c r="I41" s="39">
        <v>0.64</v>
      </c>
      <c r="K41" s="39">
        <f>(9.81*(LN(I41)))+30.6</f>
        <v>26.221923523215207</v>
      </c>
    </row>
    <row r="42" spans="1:13" x14ac:dyDescent="0.2">
      <c r="A42" s="37">
        <v>4519970901</v>
      </c>
      <c r="B42" s="37" t="s">
        <v>184</v>
      </c>
      <c r="C42" s="38">
        <v>35686</v>
      </c>
      <c r="D42" s="37">
        <v>13.5</v>
      </c>
      <c r="E42" s="39">
        <f>AVERAGE(D34:D41)</f>
        <v>15.625</v>
      </c>
      <c r="F42" s="39">
        <f t="shared" si="0"/>
        <v>4.1147999999999998</v>
      </c>
      <c r="G42" s="39">
        <f t="shared" si="1"/>
        <v>39.615754781741025</v>
      </c>
      <c r="H42" s="39">
        <f>AVERAGE(G34:G41)</f>
        <v>37.526534998869252</v>
      </c>
      <c r="J42" s="39">
        <f>AVERAGE(I34:I41)</f>
        <v>0.23500000000000001</v>
      </c>
      <c r="L42" s="39">
        <f>AVERAGE(K34:K41)</f>
        <v>12.564211059100113</v>
      </c>
      <c r="M42" s="39">
        <f>AVERAGE(L42,H42)</f>
        <v>25.045373028984685</v>
      </c>
    </row>
    <row r="43" spans="1:13" x14ac:dyDescent="0.2">
      <c r="A43" s="37">
        <v>4519980701</v>
      </c>
      <c r="B43" s="37" t="s">
        <v>184</v>
      </c>
      <c r="C43" s="38">
        <v>35977</v>
      </c>
      <c r="D43" s="37">
        <v>16.5</v>
      </c>
      <c r="E43" s="37"/>
      <c r="F43" s="39">
        <f t="shared" si="0"/>
        <v>5.0292000000000003</v>
      </c>
      <c r="G43" s="39">
        <f t="shared" si="1"/>
        <v>36.724090060131431</v>
      </c>
      <c r="H43" s="37"/>
    </row>
    <row r="44" spans="1:13" x14ac:dyDescent="0.2">
      <c r="A44" s="37">
        <v>4519980702</v>
      </c>
      <c r="B44" s="37" t="s">
        <v>184</v>
      </c>
      <c r="C44" s="38">
        <v>35985</v>
      </c>
      <c r="D44" s="37">
        <v>16</v>
      </c>
      <c r="E44" s="37"/>
      <c r="F44" s="39">
        <f t="shared" si="0"/>
        <v>4.8768000000000002</v>
      </c>
      <c r="G44" s="39">
        <f t="shared" si="1"/>
        <v>37.167509661519347</v>
      </c>
      <c r="H44" s="37"/>
    </row>
    <row r="45" spans="1:13" x14ac:dyDescent="0.2">
      <c r="A45" s="37">
        <v>4519980703</v>
      </c>
      <c r="B45" s="37" t="s">
        <v>184</v>
      </c>
      <c r="C45" s="38">
        <v>35991</v>
      </c>
      <c r="D45" s="37">
        <v>16</v>
      </c>
      <c r="E45" s="37"/>
      <c r="F45" s="39">
        <f t="shared" si="0"/>
        <v>4.8768000000000002</v>
      </c>
      <c r="G45" s="39">
        <f t="shared" si="1"/>
        <v>37.167509661519347</v>
      </c>
      <c r="H45" s="37"/>
    </row>
    <row r="46" spans="1:13" x14ac:dyDescent="0.2">
      <c r="A46" s="37">
        <v>4519980704</v>
      </c>
      <c r="B46" s="37" t="s">
        <v>184</v>
      </c>
      <c r="C46" s="38">
        <v>35998</v>
      </c>
      <c r="D46" s="37">
        <v>14.5</v>
      </c>
      <c r="E46" s="37"/>
      <c r="F46" s="39">
        <f t="shared" si="0"/>
        <v>4.4196</v>
      </c>
      <c r="G46" s="39">
        <f t="shared" si="1"/>
        <v>38.586031110758313</v>
      </c>
      <c r="H46" s="37"/>
      <c r="I46" s="39">
        <v>1.4</v>
      </c>
      <c r="K46" s="39">
        <f>(9.81*(LN(I46)))+30.6</f>
        <v>33.9007926412541</v>
      </c>
    </row>
    <row r="47" spans="1:13" x14ac:dyDescent="0.2">
      <c r="A47" s="37">
        <v>4519980705</v>
      </c>
      <c r="B47" s="37" t="s">
        <v>184</v>
      </c>
      <c r="C47" s="38">
        <v>36005</v>
      </c>
      <c r="D47" s="37">
        <v>12.75</v>
      </c>
      <c r="E47" s="37"/>
      <c r="F47" s="39">
        <f t="shared" si="0"/>
        <v>3.8862000000000001</v>
      </c>
      <c r="G47" s="39">
        <f t="shared" si="1"/>
        <v>40.439407525174687</v>
      </c>
      <c r="H47" s="37"/>
    </row>
    <row r="48" spans="1:13" x14ac:dyDescent="0.2">
      <c r="A48" s="37">
        <v>4519980801</v>
      </c>
      <c r="B48" s="37" t="s">
        <v>184</v>
      </c>
      <c r="C48" s="38">
        <v>36012</v>
      </c>
      <c r="D48" s="37">
        <v>15</v>
      </c>
      <c r="E48" s="37"/>
      <c r="F48" s="39">
        <f t="shared" si="0"/>
        <v>4.5720000000000001</v>
      </c>
      <c r="G48" s="39">
        <f t="shared" si="1"/>
        <v>38.097509751111744</v>
      </c>
      <c r="H48" s="37"/>
    </row>
    <row r="49" spans="1:11" x14ac:dyDescent="0.2">
      <c r="A49" s="37">
        <v>4519980802</v>
      </c>
      <c r="B49" s="37" t="s">
        <v>184</v>
      </c>
      <c r="C49" s="38">
        <v>36020</v>
      </c>
      <c r="D49" s="37">
        <v>15</v>
      </c>
      <c r="E49" s="37"/>
      <c r="F49" s="39">
        <f t="shared" si="0"/>
        <v>4.5720000000000001</v>
      </c>
      <c r="G49" s="39">
        <f t="shared" si="1"/>
        <v>38.097509751111744</v>
      </c>
      <c r="H49" s="37"/>
      <c r="I49" s="39">
        <v>1.6</v>
      </c>
      <c r="K49" s="39">
        <f>(9.81*(LN(I49)))+30.6</f>
        <v>35.21073560290067</v>
      </c>
    </row>
    <row r="50" spans="1:11" x14ac:dyDescent="0.2">
      <c r="A50" s="37">
        <v>4519980803</v>
      </c>
      <c r="B50" s="37" t="s">
        <v>184</v>
      </c>
      <c r="C50" s="38">
        <v>36027</v>
      </c>
      <c r="D50" s="37">
        <v>15</v>
      </c>
      <c r="E50" s="37"/>
      <c r="F50" s="39">
        <f t="shared" si="0"/>
        <v>4.5720000000000001</v>
      </c>
      <c r="G50" s="39">
        <f t="shared" si="1"/>
        <v>38.097509751111744</v>
      </c>
      <c r="H50" s="37"/>
    </row>
    <row r="51" spans="1:11" x14ac:dyDescent="0.2">
      <c r="A51" s="37">
        <v>4519980901</v>
      </c>
      <c r="B51" s="37" t="s">
        <v>184</v>
      </c>
      <c r="C51" s="38">
        <v>36041</v>
      </c>
      <c r="D51" s="37">
        <v>16</v>
      </c>
      <c r="E51" s="37"/>
      <c r="F51" s="39">
        <f t="shared" si="0"/>
        <v>4.8768000000000002</v>
      </c>
      <c r="G51" s="39">
        <f t="shared" si="1"/>
        <v>37.167509661519347</v>
      </c>
      <c r="H51" s="37"/>
    </row>
    <row r="52" spans="1:11" x14ac:dyDescent="0.2">
      <c r="A52" s="37">
        <v>4519980902</v>
      </c>
      <c r="B52" s="37" t="s">
        <v>184</v>
      </c>
      <c r="C52" s="38">
        <v>36048</v>
      </c>
      <c r="D52" s="37">
        <v>15</v>
      </c>
      <c r="E52" s="37"/>
      <c r="F52" s="39">
        <f t="shared" si="0"/>
        <v>4.5720000000000001</v>
      </c>
      <c r="G52" s="39">
        <f t="shared" si="1"/>
        <v>38.097509751111744</v>
      </c>
      <c r="H52" s="37"/>
      <c r="I52" s="39">
        <v>0.21</v>
      </c>
      <c r="K52" s="39">
        <f>(9.81*(LN(I52)))+30.6</f>
        <v>15.290045589523604</v>
      </c>
    </row>
    <row r="53" spans="1:11" x14ac:dyDescent="0.2">
      <c r="A53" s="37">
        <v>4519980903</v>
      </c>
      <c r="B53" s="37" t="s">
        <v>184</v>
      </c>
      <c r="C53" s="38">
        <v>36055</v>
      </c>
      <c r="D53" s="37">
        <v>15.5</v>
      </c>
      <c r="F53" s="39">
        <f t="shared" si="0"/>
        <v>4.7244000000000002</v>
      </c>
      <c r="G53" s="39">
        <f t="shared" si="1"/>
        <v>37.625008404232446</v>
      </c>
    </row>
    <row r="54" spans="1:11" x14ac:dyDescent="0.2">
      <c r="A54" s="37">
        <v>4519990601</v>
      </c>
      <c r="B54" s="37" t="s">
        <v>184</v>
      </c>
      <c r="C54" s="38">
        <v>36321</v>
      </c>
      <c r="D54" s="37">
        <v>13.5</v>
      </c>
      <c r="E54" s="37"/>
      <c r="F54" s="39">
        <f t="shared" si="0"/>
        <v>4.1147999999999998</v>
      </c>
      <c r="G54" s="39">
        <f t="shared" si="1"/>
        <v>39.615754781741025</v>
      </c>
      <c r="H54" s="37"/>
    </row>
    <row r="55" spans="1:11" x14ac:dyDescent="0.2">
      <c r="A55" s="37">
        <v>4519990602</v>
      </c>
      <c r="B55" s="37" t="s">
        <v>184</v>
      </c>
      <c r="C55" s="38">
        <v>36329</v>
      </c>
      <c r="D55" s="37">
        <v>11</v>
      </c>
      <c r="E55" s="37"/>
      <c r="F55" s="39">
        <f t="shared" si="0"/>
        <v>3.3528000000000002</v>
      </c>
      <c r="G55" s="39">
        <f t="shared" si="1"/>
        <v>42.566842267970074</v>
      </c>
      <c r="H55" s="37"/>
      <c r="I55" s="39" t="s">
        <v>200</v>
      </c>
      <c r="K55" s="39">
        <v>0</v>
      </c>
    </row>
    <row r="56" spans="1:11" x14ac:dyDescent="0.2">
      <c r="A56" s="37">
        <v>4519990603</v>
      </c>
      <c r="B56" s="37" t="s">
        <v>184</v>
      </c>
      <c r="C56" s="38">
        <v>36336</v>
      </c>
      <c r="D56" s="37">
        <v>15</v>
      </c>
      <c r="E56" s="37"/>
      <c r="F56" s="39">
        <f t="shared" si="0"/>
        <v>4.5720000000000001</v>
      </c>
      <c r="G56" s="39">
        <f t="shared" si="1"/>
        <v>38.097509751111744</v>
      </c>
      <c r="H56" s="37"/>
    </row>
    <row r="57" spans="1:11" x14ac:dyDescent="0.2">
      <c r="A57" s="37">
        <v>4519990701</v>
      </c>
      <c r="B57" s="37" t="s">
        <v>184</v>
      </c>
      <c r="C57" s="38">
        <v>36343</v>
      </c>
      <c r="D57" s="37">
        <v>13</v>
      </c>
      <c r="E57" s="37"/>
      <c r="F57" s="39">
        <f t="shared" si="0"/>
        <v>3.9624000000000001</v>
      </c>
      <c r="G57" s="39">
        <f t="shared" si="1"/>
        <v>40.159592907973853</v>
      </c>
      <c r="H57" s="37"/>
      <c r="I57" s="39" t="s">
        <v>200</v>
      </c>
      <c r="K57" s="39">
        <v>0</v>
      </c>
    </row>
    <row r="58" spans="1:11" x14ac:dyDescent="0.2">
      <c r="A58" s="37">
        <v>4519990702</v>
      </c>
      <c r="B58" s="37" t="s">
        <v>184</v>
      </c>
      <c r="C58" s="38">
        <v>36348</v>
      </c>
      <c r="D58" s="37">
        <v>15</v>
      </c>
      <c r="E58" s="37"/>
      <c r="F58" s="39">
        <f t="shared" si="0"/>
        <v>4.5720000000000001</v>
      </c>
      <c r="G58" s="39">
        <f t="shared" si="1"/>
        <v>38.097509751111744</v>
      </c>
      <c r="H58" s="37"/>
    </row>
    <row r="59" spans="1:11" x14ac:dyDescent="0.2">
      <c r="A59" s="37">
        <v>4519990703</v>
      </c>
      <c r="B59" s="37" t="s">
        <v>184</v>
      </c>
      <c r="C59" s="38">
        <v>36357</v>
      </c>
      <c r="D59" s="37">
        <v>13.5</v>
      </c>
      <c r="E59" s="37"/>
      <c r="F59" s="39">
        <f t="shared" si="0"/>
        <v>4.1147999999999998</v>
      </c>
      <c r="G59" s="39">
        <f t="shared" si="1"/>
        <v>39.615754781741025</v>
      </c>
      <c r="H59" s="37"/>
      <c r="I59" s="39" t="s">
        <v>200</v>
      </c>
      <c r="K59" s="39">
        <v>0</v>
      </c>
    </row>
    <row r="60" spans="1:11" x14ac:dyDescent="0.2">
      <c r="A60" s="37">
        <v>4519990704</v>
      </c>
      <c r="B60" s="37" t="s">
        <v>184</v>
      </c>
      <c r="C60" s="38">
        <v>36362</v>
      </c>
      <c r="D60" s="37">
        <v>16.5</v>
      </c>
      <c r="E60" s="37"/>
      <c r="F60" s="39">
        <f t="shared" si="0"/>
        <v>5.0292000000000003</v>
      </c>
      <c r="G60" s="39">
        <f t="shared" si="1"/>
        <v>36.724090060131431</v>
      </c>
      <c r="H60" s="37"/>
    </row>
    <row r="61" spans="1:11" x14ac:dyDescent="0.2">
      <c r="A61" s="37">
        <v>4519990705</v>
      </c>
      <c r="B61" s="37" t="s">
        <v>184</v>
      </c>
      <c r="C61" s="38">
        <v>36369</v>
      </c>
      <c r="D61" s="37">
        <v>20</v>
      </c>
      <c r="E61" s="37"/>
      <c r="F61" s="39">
        <f t="shared" si="0"/>
        <v>6.0960000000000001</v>
      </c>
      <c r="G61" s="39">
        <f t="shared" si="1"/>
        <v>33.952011087081587</v>
      </c>
      <c r="H61" s="37"/>
      <c r="I61" s="39">
        <v>1</v>
      </c>
      <c r="K61" s="39">
        <f>(9.81*(LN(I61)))+30.6</f>
        <v>30.6</v>
      </c>
    </row>
    <row r="62" spans="1:11" x14ac:dyDescent="0.2">
      <c r="A62" s="37">
        <v>4519990801</v>
      </c>
      <c r="B62" s="37" t="s">
        <v>184</v>
      </c>
      <c r="C62" s="38">
        <v>36390</v>
      </c>
      <c r="D62" s="37">
        <v>16.5</v>
      </c>
      <c r="E62" s="37"/>
      <c r="F62" s="39">
        <f t="shared" si="0"/>
        <v>5.0292000000000003</v>
      </c>
      <c r="G62" s="39">
        <f t="shared" si="1"/>
        <v>36.724090060131431</v>
      </c>
      <c r="H62" s="37"/>
    </row>
    <row r="63" spans="1:11" x14ac:dyDescent="0.2">
      <c r="A63" s="37">
        <v>4519990802</v>
      </c>
      <c r="B63" s="37" t="s">
        <v>184</v>
      </c>
      <c r="C63" s="38">
        <v>36397</v>
      </c>
      <c r="D63" s="37">
        <v>16</v>
      </c>
      <c r="E63" s="37"/>
      <c r="F63" s="39">
        <f t="shared" si="0"/>
        <v>4.8768000000000002</v>
      </c>
      <c r="G63" s="39">
        <f t="shared" si="1"/>
        <v>37.167509661519347</v>
      </c>
      <c r="H63" s="37"/>
      <c r="I63" s="39" t="s">
        <v>200</v>
      </c>
      <c r="K63" s="39">
        <v>0</v>
      </c>
    </row>
    <row r="64" spans="1:11" x14ac:dyDescent="0.2">
      <c r="A64" s="37">
        <v>4519990901</v>
      </c>
      <c r="B64" s="37" t="s">
        <v>184</v>
      </c>
      <c r="C64" s="38">
        <v>36406</v>
      </c>
      <c r="D64" s="37">
        <v>14.5</v>
      </c>
      <c r="E64" s="37"/>
      <c r="F64" s="39">
        <f t="shared" si="0"/>
        <v>4.4196</v>
      </c>
      <c r="G64" s="39">
        <f t="shared" si="1"/>
        <v>38.586031110758313</v>
      </c>
      <c r="H64" s="37"/>
    </row>
    <row r="65" spans="1:13" x14ac:dyDescent="0.2">
      <c r="A65" s="37">
        <v>4519990902</v>
      </c>
      <c r="B65" s="37" t="s">
        <v>184</v>
      </c>
      <c r="C65" s="38">
        <v>36411</v>
      </c>
      <c r="D65" s="37">
        <v>15.5</v>
      </c>
      <c r="E65" s="39">
        <f>AVERAGE(D54:D63)</f>
        <v>15</v>
      </c>
      <c r="F65" s="39">
        <f t="shared" si="0"/>
        <v>4.7244000000000002</v>
      </c>
      <c r="G65" s="39">
        <f t="shared" si="1"/>
        <v>37.625008404232446</v>
      </c>
      <c r="H65" s="39">
        <f>AVERAGE(G54:G63)</f>
        <v>38.272066511051335</v>
      </c>
      <c r="I65" s="39">
        <v>1.97</v>
      </c>
      <c r="K65" s="39">
        <f>(9.81*(LN(I65)))+30.6</f>
        <v>37.251509054376491</v>
      </c>
      <c r="M65" s="39">
        <f>AVERAGE(L65,H65)</f>
        <v>38.272066511051335</v>
      </c>
    </row>
    <row r="66" spans="1:13" x14ac:dyDescent="0.2">
      <c r="A66" s="37">
        <v>4520000601</v>
      </c>
      <c r="B66" s="37" t="s">
        <v>184</v>
      </c>
      <c r="C66" s="38">
        <v>36698</v>
      </c>
      <c r="D66" s="37">
        <v>17</v>
      </c>
      <c r="E66" s="37"/>
      <c r="F66" s="39">
        <f t="shared" si="0"/>
        <v>5.1816000000000004</v>
      </c>
      <c r="G66" s="39">
        <f t="shared" si="1"/>
        <v>36.293908861144516</v>
      </c>
      <c r="H66" s="37"/>
    </row>
    <row r="67" spans="1:13" x14ac:dyDescent="0.2">
      <c r="A67" s="37">
        <v>4520000602</v>
      </c>
      <c r="B67" s="37" t="s">
        <v>184</v>
      </c>
      <c r="C67" s="38">
        <v>36705</v>
      </c>
      <c r="D67" s="37">
        <v>17</v>
      </c>
      <c r="E67" s="37"/>
      <c r="F67" s="39">
        <f t="shared" ref="F67:F130" si="2">D67*0.3048</f>
        <v>5.1816000000000004</v>
      </c>
      <c r="G67" s="39">
        <f t="shared" ref="G67:G130" si="3" xml:space="preserve"> 60-(14.41*(LN(F67)))</f>
        <v>36.293908861144516</v>
      </c>
      <c r="H67" s="37"/>
    </row>
    <row r="68" spans="1:13" x14ac:dyDescent="0.2">
      <c r="A68" s="37">
        <v>4520000701</v>
      </c>
      <c r="B68" s="37" t="s">
        <v>184</v>
      </c>
      <c r="C68" s="38">
        <v>36712</v>
      </c>
      <c r="D68" s="37">
        <v>15</v>
      </c>
      <c r="E68" s="37"/>
      <c r="F68" s="39">
        <f t="shared" si="2"/>
        <v>4.5720000000000001</v>
      </c>
      <c r="G68" s="39">
        <f t="shared" si="3"/>
        <v>38.097509751111744</v>
      </c>
      <c r="H68" s="37"/>
    </row>
    <row r="69" spans="1:13" x14ac:dyDescent="0.2">
      <c r="A69" s="37">
        <v>4520000702</v>
      </c>
      <c r="B69" s="37" t="s">
        <v>184</v>
      </c>
      <c r="C69" s="38">
        <v>36719</v>
      </c>
      <c r="D69" s="37">
        <v>14</v>
      </c>
      <c r="E69" s="37"/>
      <c r="F69" s="39">
        <f t="shared" si="2"/>
        <v>4.2671999999999999</v>
      </c>
      <c r="G69" s="39">
        <f t="shared" si="3"/>
        <v>39.091697029238723</v>
      </c>
      <c r="H69" s="37"/>
    </row>
    <row r="70" spans="1:13" x14ac:dyDescent="0.2">
      <c r="A70" s="37">
        <v>4520000703</v>
      </c>
      <c r="B70" s="37" t="s">
        <v>184</v>
      </c>
      <c r="C70" s="38">
        <v>36733</v>
      </c>
      <c r="D70" s="37">
        <v>12</v>
      </c>
      <c r="E70" s="37"/>
      <c r="F70" s="39">
        <f t="shared" si="2"/>
        <v>3.6576000000000004</v>
      </c>
      <c r="G70" s="39">
        <f t="shared" si="3"/>
        <v>41.313008325549511</v>
      </c>
      <c r="H70" s="37"/>
    </row>
    <row r="71" spans="1:13" x14ac:dyDescent="0.2">
      <c r="A71" s="37">
        <v>4520000801</v>
      </c>
      <c r="B71" s="37" t="s">
        <v>184</v>
      </c>
      <c r="C71" s="38">
        <v>36754</v>
      </c>
      <c r="D71" s="37">
        <v>11</v>
      </c>
      <c r="E71" s="37"/>
      <c r="F71" s="39">
        <f t="shared" si="2"/>
        <v>3.3528000000000002</v>
      </c>
      <c r="G71" s="39">
        <f t="shared" si="3"/>
        <v>42.566842267970074</v>
      </c>
      <c r="H71" s="37"/>
    </row>
    <row r="72" spans="1:13" x14ac:dyDescent="0.2">
      <c r="A72" s="37">
        <v>4520000802</v>
      </c>
      <c r="B72" s="37" t="s">
        <v>184</v>
      </c>
      <c r="C72" s="38">
        <v>36762</v>
      </c>
      <c r="D72" s="37">
        <v>12</v>
      </c>
      <c r="E72" s="39">
        <f>AVERAGE(D66:D72)</f>
        <v>14</v>
      </c>
      <c r="F72" s="39">
        <f t="shared" si="2"/>
        <v>3.6576000000000004</v>
      </c>
      <c r="G72" s="39">
        <f t="shared" si="3"/>
        <v>41.313008325549511</v>
      </c>
      <c r="H72" s="39">
        <f>AVERAGE(G66:G72)</f>
        <v>39.28141191738694</v>
      </c>
      <c r="M72" s="39">
        <f>AVERAGE(H72)</f>
        <v>39.28141191738694</v>
      </c>
    </row>
    <row r="73" spans="1:13" x14ac:dyDescent="0.2">
      <c r="A73" s="37">
        <v>4520010601</v>
      </c>
      <c r="B73" s="37" t="s">
        <v>184</v>
      </c>
      <c r="C73" s="38">
        <v>37047</v>
      </c>
      <c r="D73" s="37">
        <v>15</v>
      </c>
      <c r="E73" s="37"/>
      <c r="F73" s="39">
        <f t="shared" si="2"/>
        <v>4.5720000000000001</v>
      </c>
      <c r="G73" s="39">
        <f t="shared" si="3"/>
        <v>38.097509751111744</v>
      </c>
      <c r="H73" s="37"/>
    </row>
    <row r="74" spans="1:13" x14ac:dyDescent="0.2">
      <c r="A74" s="37">
        <v>4520010602</v>
      </c>
      <c r="B74" s="37" t="s">
        <v>184</v>
      </c>
      <c r="C74" s="38">
        <v>37056</v>
      </c>
      <c r="D74" s="37">
        <v>17</v>
      </c>
      <c r="E74" s="37"/>
      <c r="F74" s="39">
        <f t="shared" si="2"/>
        <v>5.1816000000000004</v>
      </c>
      <c r="G74" s="39">
        <f t="shared" si="3"/>
        <v>36.293908861144516</v>
      </c>
      <c r="H74" s="37"/>
      <c r="I74" s="39">
        <v>1.2</v>
      </c>
      <c r="K74" s="39">
        <f>(9.81*(LN(I74)))+30.6</f>
        <v>32.388574472148697</v>
      </c>
    </row>
    <row r="75" spans="1:13" x14ac:dyDescent="0.2">
      <c r="A75" s="37">
        <v>4520010603</v>
      </c>
      <c r="B75" s="37" t="s">
        <v>184</v>
      </c>
      <c r="C75" s="38">
        <v>37063</v>
      </c>
      <c r="D75" s="37">
        <v>19</v>
      </c>
      <c r="E75" s="37"/>
      <c r="F75" s="39">
        <f t="shared" si="2"/>
        <v>5.7911999999999999</v>
      </c>
      <c r="G75" s="39">
        <f t="shared" si="3"/>
        <v>34.691147459206192</v>
      </c>
      <c r="H75" s="37"/>
    </row>
    <row r="76" spans="1:13" x14ac:dyDescent="0.2">
      <c r="A76" s="37">
        <v>4520010604</v>
      </c>
      <c r="B76" s="37" t="s">
        <v>184</v>
      </c>
      <c r="C76" s="38">
        <v>37070</v>
      </c>
      <c r="D76" s="37">
        <v>22.5</v>
      </c>
      <c r="E76" s="37"/>
      <c r="F76" s="39">
        <f t="shared" si="2"/>
        <v>6.8580000000000005</v>
      </c>
      <c r="G76" s="39">
        <f t="shared" si="3"/>
        <v>32.254757543273101</v>
      </c>
      <c r="H76" s="37"/>
      <c r="I76" s="39">
        <v>1.1000000000000001</v>
      </c>
      <c r="K76" s="39">
        <f>(9.81*(LN(I76)))+30.6</f>
        <v>31.534992863880429</v>
      </c>
    </row>
    <row r="77" spans="1:13" x14ac:dyDescent="0.2">
      <c r="A77" s="37">
        <v>4520010701</v>
      </c>
      <c r="B77" s="37" t="s">
        <v>184</v>
      </c>
      <c r="C77" s="38">
        <v>37076</v>
      </c>
      <c r="D77" s="37">
        <v>18</v>
      </c>
      <c r="E77" s="37"/>
      <c r="F77" s="39">
        <f t="shared" si="2"/>
        <v>5.4864000000000006</v>
      </c>
      <c r="G77" s="39">
        <f t="shared" si="3"/>
        <v>35.470256117710861</v>
      </c>
      <c r="H77" s="37"/>
    </row>
    <row r="78" spans="1:13" x14ac:dyDescent="0.2">
      <c r="A78" s="37">
        <v>4520010702</v>
      </c>
      <c r="B78" s="37" t="s">
        <v>184</v>
      </c>
      <c r="C78" s="38">
        <v>37083</v>
      </c>
      <c r="D78" s="37">
        <v>18</v>
      </c>
      <c r="E78" s="37"/>
      <c r="F78" s="39">
        <f t="shared" si="2"/>
        <v>5.4864000000000006</v>
      </c>
      <c r="G78" s="39">
        <f t="shared" si="3"/>
        <v>35.470256117710861</v>
      </c>
      <c r="H78" s="37"/>
      <c r="I78" s="39">
        <v>0.86</v>
      </c>
      <c r="K78" s="39">
        <f>(9.81*(LN(I78)))+30.6</f>
        <v>29.120427451703737</v>
      </c>
    </row>
    <row r="79" spans="1:13" x14ac:dyDescent="0.2">
      <c r="A79" s="37">
        <v>4520010703</v>
      </c>
      <c r="B79" s="37" t="s">
        <v>184</v>
      </c>
      <c r="C79" s="38">
        <v>37098</v>
      </c>
      <c r="D79" s="37">
        <v>18</v>
      </c>
      <c r="E79" s="37"/>
      <c r="F79" s="39">
        <f t="shared" si="2"/>
        <v>5.4864000000000006</v>
      </c>
      <c r="G79" s="39">
        <f t="shared" si="3"/>
        <v>35.470256117710861</v>
      </c>
      <c r="H79" s="37"/>
    </row>
    <row r="80" spans="1:13" x14ac:dyDescent="0.2">
      <c r="A80" s="37">
        <v>4520010801</v>
      </c>
      <c r="B80" s="37" t="s">
        <v>184</v>
      </c>
      <c r="C80" s="38">
        <v>37105</v>
      </c>
      <c r="D80" s="37">
        <v>16</v>
      </c>
      <c r="E80" s="37"/>
      <c r="F80" s="39">
        <f t="shared" si="2"/>
        <v>4.8768000000000002</v>
      </c>
      <c r="G80" s="39">
        <f t="shared" si="3"/>
        <v>37.167509661519347</v>
      </c>
      <c r="H80" s="37"/>
      <c r="I80" s="39">
        <v>1.8</v>
      </c>
      <c r="K80" s="39">
        <f>(9.81*(LN(I80)))+30.6</f>
        <v>36.366187182689792</v>
      </c>
    </row>
    <row r="81" spans="1:14" x14ac:dyDescent="0.2">
      <c r="A81" s="37">
        <v>4520010802</v>
      </c>
      <c r="B81" s="37" t="s">
        <v>184</v>
      </c>
      <c r="C81" s="38">
        <v>37113</v>
      </c>
      <c r="D81" s="37">
        <v>15.5</v>
      </c>
      <c r="E81" s="37"/>
      <c r="F81" s="39">
        <f t="shared" si="2"/>
        <v>4.7244000000000002</v>
      </c>
      <c r="G81" s="39">
        <f t="shared" si="3"/>
        <v>37.625008404232446</v>
      </c>
      <c r="H81" s="37"/>
    </row>
    <row r="82" spans="1:14" x14ac:dyDescent="0.2">
      <c r="A82" s="37">
        <v>4520010803</v>
      </c>
      <c r="B82" s="37" t="s">
        <v>184</v>
      </c>
      <c r="C82" s="38">
        <v>37128</v>
      </c>
      <c r="D82" s="37">
        <v>16.5</v>
      </c>
      <c r="E82" s="37"/>
      <c r="F82" s="39">
        <f t="shared" si="2"/>
        <v>5.0292000000000003</v>
      </c>
      <c r="G82" s="39">
        <f t="shared" si="3"/>
        <v>36.724090060131431</v>
      </c>
      <c r="H82" s="37"/>
    </row>
    <row r="83" spans="1:14" x14ac:dyDescent="0.2">
      <c r="A83" s="37">
        <v>4520010804</v>
      </c>
      <c r="B83" s="37" t="s">
        <v>184</v>
      </c>
      <c r="C83" s="38">
        <v>37134</v>
      </c>
      <c r="D83" s="37">
        <v>17.5</v>
      </c>
      <c r="E83" s="37"/>
      <c r="F83" s="39">
        <f t="shared" si="2"/>
        <v>5.3340000000000005</v>
      </c>
      <c r="G83" s="39">
        <f t="shared" si="3"/>
        <v>35.876198454800956</v>
      </c>
      <c r="H83" s="37"/>
      <c r="I83" s="39">
        <v>2</v>
      </c>
      <c r="K83" s="39">
        <f>(9.81*(LN(I83)))+30.6</f>
        <v>37.399773841293069</v>
      </c>
    </row>
    <row r="84" spans="1:14" x14ac:dyDescent="0.2">
      <c r="A84" s="37">
        <v>4520010901</v>
      </c>
      <c r="B84" s="37" t="s">
        <v>184</v>
      </c>
      <c r="C84" s="38">
        <v>37141</v>
      </c>
      <c r="D84" s="37">
        <v>19.5</v>
      </c>
      <c r="E84" s="39">
        <f>AVERAGE(D73:D83)</f>
        <v>17.545454545454547</v>
      </c>
      <c r="F84" s="39">
        <f t="shared" si="2"/>
        <v>5.9436</v>
      </c>
      <c r="G84" s="39">
        <f t="shared" si="3"/>
        <v>34.316840700135202</v>
      </c>
      <c r="H84" s="39">
        <f>AVERAGE(G73:G83)</f>
        <v>35.921899868050211</v>
      </c>
      <c r="J84" s="39">
        <f>AVERAGE(I73:I83)</f>
        <v>1.3919999999999999</v>
      </c>
      <c r="L84" s="39">
        <f>AVERAGE(K73:K83)</f>
        <v>33.361991162343145</v>
      </c>
      <c r="M84" s="39">
        <f>AVERAGE(L84,H84)</f>
        <v>34.641945515196682</v>
      </c>
    </row>
    <row r="85" spans="1:14" x14ac:dyDescent="0.2">
      <c r="A85" s="37">
        <v>4520020601</v>
      </c>
      <c r="B85" s="37" t="s">
        <v>184</v>
      </c>
      <c r="C85" s="38">
        <v>37434</v>
      </c>
      <c r="D85" s="37">
        <v>14.5</v>
      </c>
      <c r="E85" s="37"/>
      <c r="F85" s="39">
        <f t="shared" si="2"/>
        <v>4.4196</v>
      </c>
      <c r="G85" s="39">
        <f t="shared" si="3"/>
        <v>38.586031110758313</v>
      </c>
      <c r="H85" s="37"/>
    </row>
    <row r="86" spans="1:14" x14ac:dyDescent="0.2">
      <c r="A86" s="37">
        <v>4520020701</v>
      </c>
      <c r="B86" s="37" t="s">
        <v>184</v>
      </c>
      <c r="C86" s="38">
        <v>37439</v>
      </c>
      <c r="D86" s="37">
        <v>18</v>
      </c>
      <c r="E86" s="37"/>
      <c r="F86" s="39">
        <f t="shared" si="2"/>
        <v>5.4864000000000006</v>
      </c>
      <c r="G86" s="39">
        <f t="shared" si="3"/>
        <v>35.470256117710861</v>
      </c>
      <c r="H86" s="37"/>
      <c r="I86" s="39">
        <v>1.69</v>
      </c>
      <c r="K86" s="39">
        <f>(9.81*(LN(I86)))+30.6</f>
        <v>35.747586868852174</v>
      </c>
    </row>
    <row r="87" spans="1:14" x14ac:dyDescent="0.2">
      <c r="A87" s="37">
        <v>4520020702</v>
      </c>
      <c r="B87" s="37" t="s">
        <v>184</v>
      </c>
      <c r="C87" s="38">
        <v>37448</v>
      </c>
      <c r="D87" s="37">
        <v>18</v>
      </c>
      <c r="E87" s="37"/>
      <c r="F87" s="39">
        <f t="shared" si="2"/>
        <v>5.4864000000000006</v>
      </c>
      <c r="G87" s="39">
        <f t="shared" si="3"/>
        <v>35.470256117710861</v>
      </c>
      <c r="H87" s="37"/>
    </row>
    <row r="88" spans="1:14" x14ac:dyDescent="0.2">
      <c r="A88" s="37">
        <v>4520020703</v>
      </c>
      <c r="B88" s="37" t="s">
        <v>184</v>
      </c>
      <c r="C88" s="38">
        <v>37456</v>
      </c>
      <c r="D88" s="37">
        <v>17.5</v>
      </c>
      <c r="E88" s="37"/>
      <c r="F88" s="39">
        <f t="shared" si="2"/>
        <v>5.3340000000000005</v>
      </c>
      <c r="G88" s="39">
        <f t="shared" si="3"/>
        <v>35.876198454800956</v>
      </c>
      <c r="H88" s="37"/>
      <c r="I88" s="39">
        <v>2.02</v>
      </c>
      <c r="K88" s="39">
        <f>(9.81*(LN(I88)))+30.6</f>
        <v>37.497386586962648</v>
      </c>
    </row>
    <row r="89" spans="1:14" x14ac:dyDescent="0.2">
      <c r="A89" s="37">
        <v>4520020801</v>
      </c>
      <c r="B89" s="37" t="s">
        <v>184</v>
      </c>
      <c r="C89" s="38">
        <v>37470</v>
      </c>
      <c r="D89" s="37">
        <v>15.5</v>
      </c>
      <c r="E89" s="37"/>
      <c r="F89" s="39">
        <f t="shared" si="2"/>
        <v>4.7244000000000002</v>
      </c>
      <c r="G89" s="39">
        <f t="shared" si="3"/>
        <v>37.625008404232446</v>
      </c>
      <c r="H89" s="37"/>
    </row>
    <row r="90" spans="1:14" x14ac:dyDescent="0.2">
      <c r="A90" s="37">
        <v>4520020802</v>
      </c>
      <c r="B90" s="37" t="s">
        <v>184</v>
      </c>
      <c r="C90" s="38">
        <v>37482</v>
      </c>
      <c r="D90" s="37">
        <v>15.5</v>
      </c>
      <c r="E90" s="37"/>
      <c r="F90" s="39">
        <f t="shared" si="2"/>
        <v>4.7244000000000002</v>
      </c>
      <c r="G90" s="39">
        <f t="shared" si="3"/>
        <v>37.625008404232446</v>
      </c>
      <c r="H90" s="37"/>
    </row>
    <row r="91" spans="1:14" x14ac:dyDescent="0.2">
      <c r="A91" s="37">
        <v>4520020803</v>
      </c>
      <c r="B91" s="37" t="s">
        <v>184</v>
      </c>
      <c r="C91" s="38">
        <v>37488</v>
      </c>
      <c r="D91" s="37">
        <v>17</v>
      </c>
      <c r="E91" s="37"/>
      <c r="F91" s="39">
        <f t="shared" si="2"/>
        <v>5.1816000000000004</v>
      </c>
      <c r="G91" s="39">
        <f t="shared" si="3"/>
        <v>36.293908861144516</v>
      </c>
      <c r="H91" s="37"/>
      <c r="I91" s="39">
        <v>0.22</v>
      </c>
      <c r="K91" s="39">
        <f>(9.81*(LN(I91)))+30.6</f>
        <v>15.746406942901903</v>
      </c>
    </row>
    <row r="92" spans="1:14" x14ac:dyDescent="0.2">
      <c r="A92" s="37">
        <v>4520020804</v>
      </c>
      <c r="B92" s="37" t="s">
        <v>184</v>
      </c>
      <c r="C92" s="38">
        <v>37498</v>
      </c>
      <c r="D92" s="37">
        <v>18.5</v>
      </c>
      <c r="E92" s="37"/>
      <c r="F92" s="39">
        <f t="shared" si="2"/>
        <v>5.6388000000000007</v>
      </c>
      <c r="G92" s="39">
        <f t="shared" si="3"/>
        <v>35.075436899660133</v>
      </c>
      <c r="H92" s="37"/>
    </row>
    <row r="93" spans="1:14" x14ac:dyDescent="0.2">
      <c r="A93" s="37">
        <v>4520020901</v>
      </c>
      <c r="B93" s="37" t="s">
        <v>184</v>
      </c>
      <c r="C93" s="38">
        <v>37503</v>
      </c>
      <c r="D93" s="37">
        <v>18</v>
      </c>
      <c r="E93" s="37"/>
      <c r="F93" s="39">
        <f t="shared" si="2"/>
        <v>5.4864000000000006</v>
      </c>
      <c r="G93" s="39">
        <f t="shared" si="3"/>
        <v>35.470256117710861</v>
      </c>
      <c r="H93" s="37"/>
      <c r="I93" s="39">
        <v>0.42</v>
      </c>
      <c r="K93" s="39">
        <f>(9.81*(LN(I93)))+30.6</f>
        <v>22.089819430816668</v>
      </c>
    </row>
    <row r="94" spans="1:14" x14ac:dyDescent="0.2">
      <c r="A94" s="37">
        <v>4520020902</v>
      </c>
      <c r="B94" s="37" t="s">
        <v>184</v>
      </c>
      <c r="C94" s="38">
        <v>37511</v>
      </c>
      <c r="D94" s="37">
        <v>18.5</v>
      </c>
      <c r="F94" s="39">
        <f t="shared" si="2"/>
        <v>5.6388000000000007</v>
      </c>
      <c r="G94" s="39">
        <f t="shared" si="3"/>
        <v>35.075436899660133</v>
      </c>
    </row>
    <row r="95" spans="1:14" x14ac:dyDescent="0.2">
      <c r="A95" s="37">
        <v>4520030623</v>
      </c>
      <c r="B95" s="37" t="s">
        <v>184</v>
      </c>
      <c r="C95" s="76">
        <v>37795</v>
      </c>
      <c r="D95" s="37">
        <v>18.5</v>
      </c>
      <c r="E95" s="37"/>
      <c r="F95" s="39">
        <f t="shared" si="2"/>
        <v>5.6388000000000007</v>
      </c>
      <c r="G95" s="39">
        <f t="shared" si="3"/>
        <v>35.075436899660133</v>
      </c>
      <c r="H95" s="37"/>
      <c r="I95" s="37"/>
      <c r="J95" s="37"/>
      <c r="L95" s="37"/>
      <c r="M95" s="37"/>
      <c r="N95" s="37"/>
    </row>
    <row r="96" spans="1:14" x14ac:dyDescent="0.2">
      <c r="A96" s="37">
        <v>4520030701</v>
      </c>
      <c r="B96" s="37" t="s">
        <v>184</v>
      </c>
      <c r="C96" s="76">
        <v>37804</v>
      </c>
      <c r="D96" s="37">
        <v>20</v>
      </c>
      <c r="E96" s="37"/>
      <c r="F96" s="39">
        <f t="shared" si="2"/>
        <v>6.0960000000000001</v>
      </c>
      <c r="G96" s="39">
        <f t="shared" si="3"/>
        <v>33.952011087081587</v>
      </c>
      <c r="H96" s="37"/>
      <c r="I96" s="37">
        <v>1.68</v>
      </c>
      <c r="J96" s="37"/>
      <c r="K96" s="39">
        <f>(9.81*(LN(I96)))+30.6</f>
        <v>35.689367113402795</v>
      </c>
      <c r="L96" s="37"/>
      <c r="M96" s="37"/>
      <c r="N96" s="37"/>
    </row>
    <row r="97" spans="1:16" x14ac:dyDescent="0.2">
      <c r="A97" s="37">
        <v>4520030702</v>
      </c>
      <c r="B97" s="37" t="s">
        <v>184</v>
      </c>
      <c r="C97" s="76">
        <v>37811</v>
      </c>
      <c r="D97" s="37">
        <v>22</v>
      </c>
      <c r="E97" s="37"/>
      <c r="F97" s="39">
        <f t="shared" si="2"/>
        <v>6.7056000000000004</v>
      </c>
      <c r="G97" s="39">
        <f t="shared" si="3"/>
        <v>32.57859139610126</v>
      </c>
      <c r="H97" s="37"/>
      <c r="I97" s="37"/>
      <c r="J97" s="37"/>
      <c r="L97" s="37"/>
      <c r="M97" s="37"/>
      <c r="N97" s="37"/>
    </row>
    <row r="98" spans="1:16" x14ac:dyDescent="0.2">
      <c r="A98" s="37">
        <v>4520030703</v>
      </c>
      <c r="B98" s="37" t="s">
        <v>184</v>
      </c>
      <c r="C98" s="76">
        <v>37818</v>
      </c>
      <c r="D98" s="37">
        <v>22</v>
      </c>
      <c r="E98" s="37"/>
      <c r="F98" s="39">
        <f t="shared" si="2"/>
        <v>6.7056000000000004</v>
      </c>
      <c r="G98" s="39">
        <f t="shared" si="3"/>
        <v>32.57859139610126</v>
      </c>
      <c r="H98" s="37"/>
      <c r="I98" s="37">
        <v>1.19</v>
      </c>
      <c r="J98" s="37"/>
      <c r="K98" s="39">
        <f>(9.81*(LN(I98)))+30.6</f>
        <v>32.306481942880929</v>
      </c>
      <c r="L98" s="37"/>
      <c r="M98" s="37"/>
      <c r="N98" s="37">
        <v>20</v>
      </c>
    </row>
    <row r="99" spans="1:16" x14ac:dyDescent="0.2">
      <c r="A99" s="37">
        <v>4520030704</v>
      </c>
      <c r="B99" s="37" t="s">
        <v>184</v>
      </c>
      <c r="C99" s="76">
        <v>37827</v>
      </c>
      <c r="D99" s="37">
        <v>21</v>
      </c>
      <c r="E99" s="37"/>
      <c r="F99" s="39">
        <f t="shared" si="2"/>
        <v>6.4008000000000003</v>
      </c>
      <c r="G99" s="39">
        <f t="shared" si="3"/>
        <v>33.248944821400073</v>
      </c>
      <c r="H99" s="37"/>
      <c r="I99" s="37"/>
      <c r="J99" s="37"/>
      <c r="L99" s="37"/>
      <c r="M99" s="37"/>
      <c r="N99" s="37">
        <v>20</v>
      </c>
    </row>
    <row r="100" spans="1:16" x14ac:dyDescent="0.2">
      <c r="A100" s="37">
        <v>4520030705</v>
      </c>
      <c r="B100" s="37" t="s">
        <v>184</v>
      </c>
      <c r="C100" s="76">
        <v>37832</v>
      </c>
      <c r="D100" s="37">
        <v>17</v>
      </c>
      <c r="E100" s="37"/>
      <c r="F100" s="39">
        <f t="shared" si="2"/>
        <v>5.1816000000000004</v>
      </c>
      <c r="G100" s="39">
        <f t="shared" si="3"/>
        <v>36.293908861144516</v>
      </c>
      <c r="H100" s="37"/>
      <c r="I100" s="37">
        <v>0.75</v>
      </c>
      <c r="J100" s="37"/>
      <c r="K100" s="39">
        <f>(9.81*(LN(I100)))+30.6</f>
        <v>27.777838869248029</v>
      </c>
      <c r="L100" s="37"/>
      <c r="M100" s="37"/>
      <c r="N100" s="37">
        <v>22</v>
      </c>
    </row>
    <row r="101" spans="1:16" x14ac:dyDescent="0.2">
      <c r="A101" s="37">
        <v>4520030801</v>
      </c>
      <c r="B101" s="37" t="s">
        <v>184</v>
      </c>
      <c r="C101" s="76">
        <v>37853</v>
      </c>
      <c r="D101" s="37">
        <v>17.5</v>
      </c>
      <c r="F101" s="39">
        <f t="shared" si="2"/>
        <v>5.3340000000000005</v>
      </c>
      <c r="G101" s="39">
        <f t="shared" si="3"/>
        <v>35.876198454800956</v>
      </c>
      <c r="I101" s="37"/>
      <c r="K101" s="37"/>
      <c r="N101" s="37"/>
    </row>
    <row r="102" spans="1:16" x14ac:dyDescent="0.2">
      <c r="A102" s="37">
        <v>4520040701</v>
      </c>
      <c r="B102" s="37" t="s">
        <v>184</v>
      </c>
      <c r="C102" s="38">
        <v>38195</v>
      </c>
      <c r="D102" s="39">
        <v>18</v>
      </c>
      <c r="F102" s="39">
        <f t="shared" si="2"/>
        <v>5.4864000000000006</v>
      </c>
      <c r="G102" s="39">
        <f t="shared" si="3"/>
        <v>35.470256117710861</v>
      </c>
      <c r="N102" s="39">
        <v>22</v>
      </c>
    </row>
    <row r="103" spans="1:16" x14ac:dyDescent="0.2">
      <c r="A103" s="37">
        <v>4520040801</v>
      </c>
      <c r="B103" s="37" t="s">
        <v>184</v>
      </c>
      <c r="C103" s="38">
        <v>38203</v>
      </c>
      <c r="D103" s="39">
        <v>17.5</v>
      </c>
      <c r="F103" s="39">
        <f t="shared" si="2"/>
        <v>5.3340000000000005</v>
      </c>
      <c r="G103" s="39">
        <f t="shared" si="3"/>
        <v>35.876198454800956</v>
      </c>
      <c r="N103" s="39">
        <v>20</v>
      </c>
    </row>
    <row r="104" spans="1:16" x14ac:dyDescent="0.2">
      <c r="A104" s="37">
        <v>4520050701</v>
      </c>
      <c r="B104" s="37" t="s">
        <v>184</v>
      </c>
      <c r="C104" s="38">
        <v>38540</v>
      </c>
      <c r="D104" s="39">
        <v>17.5</v>
      </c>
      <c r="F104" s="39">
        <f t="shared" si="2"/>
        <v>5.3340000000000005</v>
      </c>
      <c r="G104" s="39">
        <f t="shared" si="3"/>
        <v>35.876198454800956</v>
      </c>
    </row>
    <row r="105" spans="1:16" x14ac:dyDescent="0.2">
      <c r="A105" s="37">
        <v>4520050702</v>
      </c>
      <c r="B105" s="37" t="s">
        <v>184</v>
      </c>
      <c r="C105" s="29">
        <v>38547</v>
      </c>
      <c r="D105" s="39">
        <v>15</v>
      </c>
      <c r="F105" s="39">
        <f t="shared" si="2"/>
        <v>4.5720000000000001</v>
      </c>
      <c r="G105" s="39">
        <f t="shared" si="3"/>
        <v>38.097509751111744</v>
      </c>
      <c r="I105" s="30">
        <v>1.17</v>
      </c>
      <c r="K105" s="39">
        <f t="shared" ref="K105:K112" si="4">(9.81*(LN(I105)))+30.6</f>
        <v>32.140206775822811</v>
      </c>
      <c r="N105" s="39">
        <v>25</v>
      </c>
      <c r="P105" s="37" t="s">
        <v>359</v>
      </c>
    </row>
    <row r="106" spans="1:16" x14ac:dyDescent="0.2">
      <c r="A106" s="37">
        <v>4520050703</v>
      </c>
      <c r="B106" s="37" t="s">
        <v>184</v>
      </c>
      <c r="C106" s="29">
        <v>38554</v>
      </c>
      <c r="D106" s="39">
        <v>14</v>
      </c>
      <c r="F106" s="39">
        <f t="shared" si="2"/>
        <v>4.2671999999999999</v>
      </c>
      <c r="G106" s="39">
        <f t="shared" si="3"/>
        <v>39.091697029238723</v>
      </c>
      <c r="I106" s="30"/>
      <c r="N106" s="39">
        <v>24</v>
      </c>
    </row>
    <row r="107" spans="1:16" x14ac:dyDescent="0.2">
      <c r="A107" s="37">
        <v>4520050801</v>
      </c>
      <c r="B107" s="37" t="s">
        <v>184</v>
      </c>
      <c r="C107" s="29">
        <v>38570</v>
      </c>
      <c r="D107" s="39">
        <v>13</v>
      </c>
      <c r="F107" s="39">
        <f t="shared" si="2"/>
        <v>3.9624000000000001</v>
      </c>
      <c r="G107" s="39">
        <f t="shared" si="3"/>
        <v>40.159592907973853</v>
      </c>
      <c r="I107" s="30">
        <v>0.34</v>
      </c>
      <c r="K107" s="39">
        <f t="shared" si="4"/>
        <v>20.016877221941371</v>
      </c>
      <c r="N107" s="39">
        <v>23</v>
      </c>
    </row>
    <row r="108" spans="1:16" x14ac:dyDescent="0.2">
      <c r="A108" s="37">
        <v>4520050802</v>
      </c>
      <c r="B108" s="37" t="s">
        <v>184</v>
      </c>
      <c r="C108" s="29">
        <v>38577</v>
      </c>
      <c r="D108" s="39">
        <v>13</v>
      </c>
      <c r="F108" s="39">
        <f t="shared" si="2"/>
        <v>3.9624000000000001</v>
      </c>
      <c r="G108" s="39">
        <f t="shared" si="3"/>
        <v>40.159592907973853</v>
      </c>
      <c r="I108" s="30"/>
      <c r="N108" s="39">
        <v>23</v>
      </c>
    </row>
    <row r="109" spans="1:16" x14ac:dyDescent="0.2">
      <c r="A109" s="37">
        <v>4520050803</v>
      </c>
      <c r="B109" s="37" t="s">
        <v>184</v>
      </c>
      <c r="C109" s="29">
        <v>38593</v>
      </c>
      <c r="D109" s="39">
        <v>15</v>
      </c>
      <c r="F109" s="39">
        <f t="shared" si="2"/>
        <v>4.5720000000000001</v>
      </c>
      <c r="G109" s="39">
        <f t="shared" si="3"/>
        <v>38.097509751111744</v>
      </c>
      <c r="I109" s="30">
        <v>0.22</v>
      </c>
      <c r="K109" s="39">
        <f t="shared" si="4"/>
        <v>15.746406942901903</v>
      </c>
      <c r="N109" s="39">
        <v>18</v>
      </c>
    </row>
    <row r="110" spans="1:16" x14ac:dyDescent="0.2">
      <c r="A110" s="37">
        <v>4520050901</v>
      </c>
      <c r="B110" s="37" t="s">
        <v>184</v>
      </c>
      <c r="C110" s="29">
        <v>38603</v>
      </c>
      <c r="D110" s="39">
        <v>17</v>
      </c>
      <c r="F110" s="39">
        <f t="shared" si="2"/>
        <v>5.1816000000000004</v>
      </c>
      <c r="G110" s="39">
        <f t="shared" si="3"/>
        <v>36.293908861144516</v>
      </c>
      <c r="I110" s="30"/>
      <c r="N110" s="39">
        <v>19</v>
      </c>
    </row>
    <row r="111" spans="1:16" x14ac:dyDescent="0.2">
      <c r="A111" s="37">
        <v>4520050902</v>
      </c>
      <c r="B111" s="37" t="s">
        <v>184</v>
      </c>
      <c r="C111" s="29">
        <v>38616</v>
      </c>
      <c r="D111" s="39">
        <v>17</v>
      </c>
      <c r="F111" s="39">
        <f t="shared" si="2"/>
        <v>5.1816000000000004</v>
      </c>
      <c r="G111" s="39">
        <f t="shared" si="3"/>
        <v>36.293908861144516</v>
      </c>
      <c r="I111" s="30">
        <v>0.72</v>
      </c>
      <c r="K111" s="39">
        <f t="shared" si="4"/>
        <v>27.377375103004326</v>
      </c>
      <c r="N111" s="39">
        <v>19</v>
      </c>
    </row>
    <row r="112" spans="1:16" x14ac:dyDescent="0.2">
      <c r="A112" s="37">
        <v>4520060601</v>
      </c>
      <c r="B112" s="37" t="s">
        <v>184</v>
      </c>
      <c r="C112" s="38">
        <v>38869</v>
      </c>
      <c r="D112" s="39">
        <v>17</v>
      </c>
      <c r="F112" s="39">
        <f t="shared" si="2"/>
        <v>5.1816000000000004</v>
      </c>
      <c r="G112" s="39">
        <f t="shared" si="3"/>
        <v>36.293908861144516</v>
      </c>
      <c r="I112" s="37">
        <v>2.0299999999999998</v>
      </c>
      <c r="K112" s="39">
        <f t="shared" si="4"/>
        <v>37.545831129856758</v>
      </c>
      <c r="N112" s="39">
        <v>20</v>
      </c>
      <c r="P112" s="37" t="s">
        <v>552</v>
      </c>
    </row>
    <row r="113" spans="1:16" x14ac:dyDescent="0.2">
      <c r="A113" s="37">
        <v>4520060602</v>
      </c>
      <c r="B113" s="37" t="s">
        <v>184</v>
      </c>
      <c r="C113" s="38">
        <v>38888</v>
      </c>
      <c r="D113" s="39">
        <v>15</v>
      </c>
      <c r="F113" s="39">
        <f t="shared" si="2"/>
        <v>4.5720000000000001</v>
      </c>
      <c r="G113" s="39">
        <f t="shared" si="3"/>
        <v>38.097509751111744</v>
      </c>
      <c r="N113" s="39">
        <v>20</v>
      </c>
      <c r="P113" s="37" t="s">
        <v>554</v>
      </c>
    </row>
    <row r="114" spans="1:16" x14ac:dyDescent="0.2">
      <c r="A114" s="37">
        <v>4520060701</v>
      </c>
      <c r="B114" s="37" t="s">
        <v>184</v>
      </c>
      <c r="C114" s="38">
        <v>38909</v>
      </c>
      <c r="D114" s="39">
        <v>15</v>
      </c>
      <c r="F114" s="39">
        <f t="shared" si="2"/>
        <v>4.5720000000000001</v>
      </c>
      <c r="G114" s="39">
        <f t="shared" si="3"/>
        <v>38.097509751111744</v>
      </c>
      <c r="N114" s="39">
        <v>20</v>
      </c>
      <c r="P114" s="37" t="s">
        <v>555</v>
      </c>
    </row>
    <row r="115" spans="1:16" x14ac:dyDescent="0.2">
      <c r="A115" s="37">
        <v>4520060702</v>
      </c>
      <c r="B115" s="37" t="s">
        <v>184</v>
      </c>
      <c r="C115" s="38">
        <v>38921</v>
      </c>
      <c r="D115" s="39">
        <v>14</v>
      </c>
      <c r="F115" s="39">
        <f t="shared" si="2"/>
        <v>4.2671999999999999</v>
      </c>
      <c r="G115" s="39">
        <f t="shared" si="3"/>
        <v>39.091697029238723</v>
      </c>
      <c r="N115" s="39">
        <v>22</v>
      </c>
      <c r="P115" s="37" t="s">
        <v>390</v>
      </c>
    </row>
    <row r="116" spans="1:16" x14ac:dyDescent="0.2">
      <c r="A116" s="37">
        <v>4520060703</v>
      </c>
      <c r="B116" s="37" t="s">
        <v>184</v>
      </c>
      <c r="C116" s="38">
        <v>38929</v>
      </c>
      <c r="D116" s="39">
        <v>16</v>
      </c>
      <c r="F116" s="39">
        <f t="shared" si="2"/>
        <v>4.8768000000000002</v>
      </c>
      <c r="G116" s="39">
        <f t="shared" si="3"/>
        <v>37.167509661519347</v>
      </c>
      <c r="N116" s="39">
        <v>27</v>
      </c>
      <c r="P116" s="37" t="s">
        <v>555</v>
      </c>
    </row>
    <row r="117" spans="1:16" x14ac:dyDescent="0.2">
      <c r="A117" s="37">
        <v>4520060801</v>
      </c>
      <c r="B117" s="37" t="s">
        <v>184</v>
      </c>
      <c r="C117" s="38">
        <v>38948</v>
      </c>
      <c r="D117" s="39">
        <v>14</v>
      </c>
      <c r="F117" s="39">
        <f t="shared" si="2"/>
        <v>4.2671999999999999</v>
      </c>
      <c r="G117" s="39">
        <f t="shared" si="3"/>
        <v>39.091697029238723</v>
      </c>
      <c r="N117" s="39">
        <v>22</v>
      </c>
      <c r="P117" s="37" t="s">
        <v>390</v>
      </c>
    </row>
    <row r="118" spans="1:16" x14ac:dyDescent="0.2">
      <c r="A118" s="37">
        <v>4520060802</v>
      </c>
      <c r="B118" s="37" t="s">
        <v>184</v>
      </c>
      <c r="C118" s="38">
        <v>38956</v>
      </c>
      <c r="D118" s="39">
        <v>16</v>
      </c>
      <c r="F118" s="39">
        <f t="shared" si="2"/>
        <v>4.8768000000000002</v>
      </c>
      <c r="G118" s="39">
        <f t="shared" si="3"/>
        <v>37.167509661519347</v>
      </c>
      <c r="N118" s="39">
        <v>20</v>
      </c>
      <c r="P118" s="37" t="s">
        <v>555</v>
      </c>
    </row>
    <row r="119" spans="1:16" x14ac:dyDescent="0.2">
      <c r="A119" s="37">
        <v>4520060901</v>
      </c>
      <c r="B119" s="37" t="s">
        <v>184</v>
      </c>
      <c r="C119" s="38">
        <v>38965</v>
      </c>
      <c r="D119" s="39">
        <v>15</v>
      </c>
      <c r="F119" s="39">
        <f t="shared" si="2"/>
        <v>4.5720000000000001</v>
      </c>
      <c r="G119" s="39">
        <f t="shared" si="3"/>
        <v>38.097509751111744</v>
      </c>
      <c r="N119" s="39">
        <v>21</v>
      </c>
      <c r="P119" s="37" t="s">
        <v>390</v>
      </c>
    </row>
    <row r="120" spans="1:16" x14ac:dyDescent="0.2">
      <c r="A120" s="37">
        <v>4520060902</v>
      </c>
      <c r="B120" s="37" t="s">
        <v>184</v>
      </c>
      <c r="C120" s="38">
        <v>38970</v>
      </c>
      <c r="D120" s="39">
        <v>19</v>
      </c>
      <c r="F120" s="39">
        <f t="shared" si="2"/>
        <v>5.7911999999999999</v>
      </c>
      <c r="G120" s="39">
        <f t="shared" si="3"/>
        <v>34.691147459206192</v>
      </c>
      <c r="N120" s="39">
        <v>19</v>
      </c>
      <c r="P120" s="37" t="s">
        <v>555</v>
      </c>
    </row>
    <row r="121" spans="1:16" x14ac:dyDescent="0.2">
      <c r="A121" s="37">
        <v>4520060903</v>
      </c>
      <c r="B121" s="37" t="s">
        <v>184</v>
      </c>
      <c r="C121" s="38">
        <v>38986</v>
      </c>
      <c r="D121" s="39">
        <v>19</v>
      </c>
      <c r="F121" s="39">
        <f t="shared" si="2"/>
        <v>5.7911999999999999</v>
      </c>
      <c r="G121" s="39">
        <f t="shared" si="3"/>
        <v>34.691147459206192</v>
      </c>
      <c r="N121" s="39">
        <v>16</v>
      </c>
      <c r="P121" s="37" t="s">
        <v>553</v>
      </c>
    </row>
    <row r="122" spans="1:16" x14ac:dyDescent="0.2">
      <c r="A122" s="37">
        <v>4520061001</v>
      </c>
      <c r="B122" s="37" t="s">
        <v>184</v>
      </c>
      <c r="C122" s="38">
        <v>38995</v>
      </c>
      <c r="D122" s="39">
        <v>16</v>
      </c>
      <c r="F122" s="39">
        <f t="shared" si="2"/>
        <v>4.8768000000000002</v>
      </c>
      <c r="G122" s="39">
        <f t="shared" si="3"/>
        <v>37.167509661519347</v>
      </c>
      <c r="N122" s="39">
        <v>12</v>
      </c>
      <c r="P122" s="37" t="s">
        <v>556</v>
      </c>
    </row>
    <row r="123" spans="1:16" x14ac:dyDescent="0.2">
      <c r="A123" s="37">
        <v>4520061002</v>
      </c>
      <c r="B123" s="37" t="s">
        <v>184</v>
      </c>
      <c r="C123" s="38">
        <v>39000</v>
      </c>
      <c r="D123" s="39">
        <v>14</v>
      </c>
      <c r="E123" s="39">
        <f>AVERAGE(D112:D118)</f>
        <v>15.285714285714286</v>
      </c>
      <c r="F123" s="39">
        <f t="shared" si="2"/>
        <v>4.2671999999999999</v>
      </c>
      <c r="G123" s="39">
        <f t="shared" si="3"/>
        <v>39.091697029238723</v>
      </c>
      <c r="H123" s="39">
        <f>AVERAGE(G112:G118)</f>
        <v>37.858191677840587</v>
      </c>
      <c r="M123" s="39">
        <f>H123</f>
        <v>37.858191677840587</v>
      </c>
      <c r="N123" s="39">
        <v>14</v>
      </c>
    </row>
    <row r="124" spans="1:16" x14ac:dyDescent="0.2">
      <c r="A124" s="37">
        <v>4520070501</v>
      </c>
      <c r="B124" s="37" t="s">
        <v>184</v>
      </c>
      <c r="C124" s="38">
        <v>39232</v>
      </c>
      <c r="D124" s="39">
        <v>15</v>
      </c>
      <c r="F124" s="39">
        <f t="shared" si="2"/>
        <v>4.5720000000000001</v>
      </c>
      <c r="G124" s="39">
        <f t="shared" si="3"/>
        <v>38.097509751111744</v>
      </c>
      <c r="I124" s="39">
        <v>1.69</v>
      </c>
      <c r="K124" s="39">
        <f t="shared" ref="K124:K157" si="5">(9.81*(LN(I124)))+30.6</f>
        <v>35.747586868852174</v>
      </c>
      <c r="N124" s="39">
        <v>20</v>
      </c>
      <c r="P124" s="37" t="s">
        <v>660</v>
      </c>
    </row>
    <row r="125" spans="1:16" x14ac:dyDescent="0.2">
      <c r="A125" s="37">
        <v>4520070601</v>
      </c>
      <c r="B125" s="37" t="s">
        <v>184</v>
      </c>
      <c r="C125" s="38">
        <v>39247</v>
      </c>
      <c r="D125" s="39">
        <v>16</v>
      </c>
      <c r="F125" s="39">
        <f t="shared" si="2"/>
        <v>4.8768000000000002</v>
      </c>
      <c r="G125" s="39">
        <f t="shared" si="3"/>
        <v>37.167509661519347</v>
      </c>
      <c r="I125" s="39">
        <v>1.42</v>
      </c>
      <c r="K125" s="39">
        <f t="shared" si="5"/>
        <v>34.039943910525196</v>
      </c>
      <c r="N125" s="39">
        <v>25</v>
      </c>
      <c r="P125" s="37" t="s">
        <v>660</v>
      </c>
    </row>
    <row r="126" spans="1:16" x14ac:dyDescent="0.2">
      <c r="A126" s="37">
        <v>4520070701</v>
      </c>
      <c r="B126" s="37" t="s">
        <v>184</v>
      </c>
      <c r="C126" s="38">
        <v>39269</v>
      </c>
      <c r="D126" s="39">
        <v>16</v>
      </c>
      <c r="F126" s="39">
        <f t="shared" si="2"/>
        <v>4.8768000000000002</v>
      </c>
      <c r="G126" s="39">
        <f t="shared" si="3"/>
        <v>37.167509661519347</v>
      </c>
      <c r="I126" s="39">
        <v>1.01</v>
      </c>
      <c r="K126" s="39">
        <f t="shared" si="5"/>
        <v>30.697612745669581</v>
      </c>
      <c r="N126" s="39">
        <v>23</v>
      </c>
      <c r="P126" s="37" t="s">
        <v>660</v>
      </c>
    </row>
    <row r="127" spans="1:16" x14ac:dyDescent="0.2">
      <c r="A127" s="37">
        <v>4520070702</v>
      </c>
      <c r="B127" s="37" t="s">
        <v>184</v>
      </c>
      <c r="C127" s="38">
        <v>39276</v>
      </c>
      <c r="D127" s="39">
        <v>17</v>
      </c>
      <c r="F127" s="39">
        <f t="shared" si="2"/>
        <v>5.1816000000000004</v>
      </c>
      <c r="G127" s="39">
        <f t="shared" si="3"/>
        <v>36.293908861144516</v>
      </c>
      <c r="I127" s="39">
        <v>1.33</v>
      </c>
      <c r="K127" s="39">
        <f t="shared" si="5"/>
        <v>33.397605423312228</v>
      </c>
      <c r="N127" s="39">
        <v>20</v>
      </c>
      <c r="P127" s="37" t="s">
        <v>660</v>
      </c>
    </row>
    <row r="128" spans="1:16" x14ac:dyDescent="0.2">
      <c r="A128" s="37">
        <v>4520070801</v>
      </c>
      <c r="B128" s="37" t="s">
        <v>184</v>
      </c>
      <c r="C128" s="38">
        <v>39315</v>
      </c>
      <c r="D128" s="39">
        <v>13</v>
      </c>
      <c r="F128" s="39">
        <f t="shared" si="2"/>
        <v>3.9624000000000001</v>
      </c>
      <c r="G128" s="39">
        <f t="shared" si="3"/>
        <v>40.159592907973853</v>
      </c>
      <c r="I128" s="39">
        <v>1.7</v>
      </c>
      <c r="K128" s="39">
        <f t="shared" si="5"/>
        <v>35.805463142919891</v>
      </c>
      <c r="N128" s="39">
        <v>19</v>
      </c>
      <c r="P128" s="37" t="s">
        <v>661</v>
      </c>
    </row>
    <row r="129" spans="1:19" x14ac:dyDescent="0.2">
      <c r="A129" s="37">
        <v>4520070901</v>
      </c>
      <c r="B129" s="37" t="s">
        <v>184</v>
      </c>
      <c r="C129" s="38">
        <v>39337</v>
      </c>
      <c r="D129" s="39">
        <v>13</v>
      </c>
      <c r="F129" s="39">
        <f t="shared" si="2"/>
        <v>3.9624000000000001</v>
      </c>
      <c r="G129" s="39">
        <f t="shared" si="3"/>
        <v>40.159592907973853</v>
      </c>
      <c r="I129" s="39">
        <v>3.39</v>
      </c>
      <c r="K129" s="39">
        <f t="shared" si="5"/>
        <v>42.576341528859047</v>
      </c>
      <c r="N129" s="39">
        <v>17</v>
      </c>
      <c r="P129" s="37" t="s">
        <v>658</v>
      </c>
    </row>
    <row r="130" spans="1:19" x14ac:dyDescent="0.2">
      <c r="A130" s="37">
        <v>4520070902</v>
      </c>
      <c r="B130" s="37" t="s">
        <v>184</v>
      </c>
      <c r="C130" s="38">
        <v>39348</v>
      </c>
      <c r="D130" s="39">
        <v>15</v>
      </c>
      <c r="F130" s="39">
        <f t="shared" si="2"/>
        <v>4.5720000000000001</v>
      </c>
      <c r="G130" s="39">
        <f t="shared" si="3"/>
        <v>38.097509751111744</v>
      </c>
      <c r="I130" s="39">
        <v>2.06</v>
      </c>
      <c r="K130" s="39">
        <f t="shared" si="5"/>
        <v>37.689745691282617</v>
      </c>
      <c r="N130" s="39">
        <v>18</v>
      </c>
      <c r="P130" s="37" t="s">
        <v>659</v>
      </c>
    </row>
    <row r="131" spans="1:19" x14ac:dyDescent="0.2">
      <c r="A131" s="37">
        <v>4520071001</v>
      </c>
      <c r="B131" s="37" t="s">
        <v>184</v>
      </c>
      <c r="C131" s="38">
        <v>39369</v>
      </c>
      <c r="D131" s="39">
        <v>17</v>
      </c>
      <c r="F131" s="39">
        <f>D131*0.3048</f>
        <v>5.1816000000000004</v>
      </c>
      <c r="G131" s="39">
        <f xml:space="preserve"> 60-(14.41*(LN(F131)))</f>
        <v>36.293908861144516</v>
      </c>
      <c r="J131" s="39">
        <f>AVERAGE(I124:I128)</f>
        <v>1.4300000000000002</v>
      </c>
      <c r="L131" s="39">
        <f>AVERAGE(K124:K128)</f>
        <v>33.937642418255813</v>
      </c>
      <c r="M131" s="39">
        <f>AVERAGE(L124:L131)</f>
        <v>33.937642418255813</v>
      </c>
      <c r="P131" s="37" t="s">
        <v>660</v>
      </c>
    </row>
    <row r="132" spans="1:19" x14ac:dyDescent="0.2">
      <c r="A132" s="37">
        <v>4520080601</v>
      </c>
      <c r="B132" s="37" t="s">
        <v>184</v>
      </c>
      <c r="C132" s="38">
        <v>39611</v>
      </c>
      <c r="D132" s="39">
        <v>14</v>
      </c>
      <c r="F132" s="39">
        <f t="shared" ref="F132:F157" si="6">D132*0.3048</f>
        <v>4.2671999999999999</v>
      </c>
      <c r="G132" s="39">
        <f t="shared" ref="G132:G157" si="7" xml:space="preserve"> 60-(14.41*(LN(F132)))</f>
        <v>39.091697029238723</v>
      </c>
      <c r="I132" s="37">
        <v>3.46</v>
      </c>
      <c r="K132" s="39">
        <f t="shared" si="5"/>
        <v>42.776844858773103</v>
      </c>
      <c r="N132" s="39">
        <v>20</v>
      </c>
      <c r="P132" s="37" t="s">
        <v>658</v>
      </c>
    </row>
    <row r="133" spans="1:19" x14ac:dyDescent="0.2">
      <c r="A133" s="37">
        <v>4520080602</v>
      </c>
      <c r="B133" s="37" t="s">
        <v>184</v>
      </c>
      <c r="C133" s="38">
        <v>39629</v>
      </c>
      <c r="D133" s="39">
        <v>17</v>
      </c>
      <c r="F133" s="39">
        <f t="shared" si="6"/>
        <v>5.1816000000000004</v>
      </c>
      <c r="G133" s="39">
        <f t="shared" si="7"/>
        <v>36.293908861144516</v>
      </c>
      <c r="I133" s="37">
        <v>1.53</v>
      </c>
      <c r="K133" s="39">
        <f t="shared" si="5"/>
        <v>34.771876484316614</v>
      </c>
      <c r="N133" s="39">
        <v>20</v>
      </c>
      <c r="P133" s="37" t="s">
        <v>658</v>
      </c>
    </row>
    <row r="134" spans="1:19" x14ac:dyDescent="0.2">
      <c r="A134" s="37">
        <v>4520080701</v>
      </c>
      <c r="B134" s="37" t="s">
        <v>184</v>
      </c>
      <c r="C134" s="38">
        <v>39639</v>
      </c>
      <c r="D134" s="39">
        <v>17</v>
      </c>
      <c r="F134" s="39">
        <f t="shared" si="6"/>
        <v>5.1816000000000004</v>
      </c>
      <c r="G134" s="39">
        <f t="shared" si="7"/>
        <v>36.293908861144516</v>
      </c>
      <c r="I134" s="37">
        <v>2.5299999999999998</v>
      </c>
      <c r="K134" s="39">
        <f t="shared" si="5"/>
        <v>39.705831359873798</v>
      </c>
      <c r="N134" s="39">
        <v>20</v>
      </c>
      <c r="P134" s="37" t="s">
        <v>660</v>
      </c>
    </row>
    <row r="135" spans="1:19" x14ac:dyDescent="0.2">
      <c r="A135" s="37">
        <v>4520080702</v>
      </c>
      <c r="B135" s="37" t="s">
        <v>184</v>
      </c>
      <c r="C135" s="38">
        <v>39659</v>
      </c>
      <c r="D135" s="39">
        <v>14</v>
      </c>
      <c r="F135" s="39">
        <f t="shared" si="6"/>
        <v>4.2671999999999999</v>
      </c>
      <c r="G135" s="39">
        <f t="shared" si="7"/>
        <v>39.091697029238723</v>
      </c>
      <c r="I135" s="37">
        <v>1.45</v>
      </c>
      <c r="K135" s="39">
        <f t="shared" si="5"/>
        <v>34.24503848860266</v>
      </c>
      <c r="N135" s="39">
        <v>24</v>
      </c>
      <c r="P135" s="37" t="s">
        <v>658</v>
      </c>
    </row>
    <row r="136" spans="1:19" x14ac:dyDescent="0.2">
      <c r="A136" s="37">
        <v>4520080801</v>
      </c>
      <c r="B136" s="37" t="s">
        <v>184</v>
      </c>
      <c r="C136" s="38">
        <v>39668</v>
      </c>
      <c r="D136" s="39">
        <v>13</v>
      </c>
      <c r="F136" s="39">
        <f t="shared" si="6"/>
        <v>3.9624000000000001</v>
      </c>
      <c r="G136" s="39">
        <f t="shared" si="7"/>
        <v>40.159592907973853</v>
      </c>
      <c r="I136" s="37">
        <v>2.2200000000000002</v>
      </c>
      <c r="K136" s="39">
        <f t="shared" si="5"/>
        <v>38.423545591623885</v>
      </c>
      <c r="N136" s="39">
        <v>22</v>
      </c>
      <c r="P136" s="37" t="s">
        <v>988</v>
      </c>
    </row>
    <row r="137" spans="1:19" x14ac:dyDescent="0.2">
      <c r="A137" s="37">
        <v>4520080802</v>
      </c>
      <c r="B137" s="37" t="s">
        <v>184</v>
      </c>
      <c r="C137" s="38">
        <v>39690</v>
      </c>
      <c r="D137" s="39">
        <v>13</v>
      </c>
      <c r="F137" s="39">
        <f t="shared" si="6"/>
        <v>3.9624000000000001</v>
      </c>
      <c r="G137" s="39">
        <f t="shared" si="7"/>
        <v>40.159592907973853</v>
      </c>
      <c r="I137" s="37">
        <v>2.29</v>
      </c>
      <c r="K137" s="39">
        <f t="shared" si="5"/>
        <v>38.728093330323915</v>
      </c>
      <c r="N137" s="39">
        <v>21</v>
      </c>
      <c r="P137" s="37" t="s">
        <v>988</v>
      </c>
    </row>
    <row r="138" spans="1:19" x14ac:dyDescent="0.2">
      <c r="A138" s="37">
        <v>4520080901</v>
      </c>
      <c r="B138" s="37" t="s">
        <v>184</v>
      </c>
      <c r="C138" s="38">
        <v>39709</v>
      </c>
      <c r="D138" s="39">
        <v>13</v>
      </c>
      <c r="F138" s="39">
        <f t="shared" si="6"/>
        <v>3.9624000000000001</v>
      </c>
      <c r="G138" s="39">
        <f t="shared" si="7"/>
        <v>40.159592907973853</v>
      </c>
      <c r="I138" s="37">
        <v>1.66</v>
      </c>
      <c r="K138" s="39">
        <f t="shared" si="5"/>
        <v>35.571880679234511</v>
      </c>
      <c r="N138" s="39">
        <v>16</v>
      </c>
      <c r="P138" s="37" t="s">
        <v>772</v>
      </c>
    </row>
    <row r="139" spans="1:19" x14ac:dyDescent="0.2">
      <c r="A139" s="37">
        <v>4520081001</v>
      </c>
      <c r="B139" s="37" t="s">
        <v>184</v>
      </c>
      <c r="C139" s="38">
        <v>39722</v>
      </c>
      <c r="D139" s="39">
        <v>15</v>
      </c>
      <c r="E139" s="39">
        <f>AVERAGE(D132:D137)</f>
        <v>14.666666666666666</v>
      </c>
      <c r="F139" s="39">
        <f t="shared" si="6"/>
        <v>4.5720000000000001</v>
      </c>
      <c r="G139" s="39">
        <f t="shared" si="7"/>
        <v>38.097509751111744</v>
      </c>
      <c r="H139" s="39">
        <f>AVERAGE(G132:G137)</f>
        <v>38.515066266119028</v>
      </c>
      <c r="I139" s="37"/>
      <c r="J139" s="39">
        <f>AVERAGE(I132:I137)</f>
        <v>2.2466666666666666</v>
      </c>
      <c r="L139" s="39">
        <f>AVERAGE(K132:K137)</f>
        <v>38.108538352252332</v>
      </c>
      <c r="M139" s="39">
        <f>AVERAGE(L139,H139)</f>
        <v>38.31180230918568</v>
      </c>
      <c r="N139" s="39">
        <v>14</v>
      </c>
      <c r="P139" s="37" t="s">
        <v>989</v>
      </c>
    </row>
    <row r="140" spans="1:19" x14ac:dyDescent="0.2">
      <c r="A140" s="37">
        <v>4520090501</v>
      </c>
      <c r="B140" s="37" t="s">
        <v>184</v>
      </c>
      <c r="C140" s="38">
        <v>39963</v>
      </c>
      <c r="D140" s="39">
        <v>10</v>
      </c>
      <c r="F140" s="39">
        <f t="shared" si="6"/>
        <v>3.048</v>
      </c>
      <c r="G140" s="39">
        <f t="shared" si="7"/>
        <v>43.940261958950401</v>
      </c>
      <c r="I140" s="37">
        <v>0.39</v>
      </c>
      <c r="K140" s="39">
        <f t="shared" si="5"/>
        <v>21.362820223988656</v>
      </c>
      <c r="N140" s="39">
        <v>13</v>
      </c>
      <c r="O140" s="39">
        <v>21.111111111111111</v>
      </c>
      <c r="P140" s="37" t="s">
        <v>15</v>
      </c>
      <c r="R140" s="37">
        <v>70</v>
      </c>
      <c r="S140" s="37">
        <f>(R140-32)*(5/9)</f>
        <v>21.111111111111111</v>
      </c>
    </row>
    <row r="141" spans="1:19" x14ac:dyDescent="0.2">
      <c r="A141" s="37">
        <v>4520090601</v>
      </c>
      <c r="B141" s="37" t="s">
        <v>184</v>
      </c>
      <c r="C141" s="38">
        <v>39966</v>
      </c>
      <c r="D141" s="39">
        <v>12</v>
      </c>
      <c r="F141" s="39">
        <f t="shared" si="6"/>
        <v>3.6576000000000004</v>
      </c>
      <c r="G141" s="39">
        <f t="shared" si="7"/>
        <v>41.313008325549511</v>
      </c>
      <c r="I141" s="37">
        <v>2.8</v>
      </c>
      <c r="K141" s="39">
        <f t="shared" si="5"/>
        <v>40.70056648254716</v>
      </c>
      <c r="N141" s="39">
        <v>12</v>
      </c>
      <c r="O141" s="39">
        <v>13.888888888888889</v>
      </c>
      <c r="P141" s="37" t="s">
        <v>16</v>
      </c>
      <c r="R141" s="37">
        <v>57</v>
      </c>
      <c r="S141" s="37">
        <f t="shared" ref="S141:S148" si="8">(R141-32)*(5/9)</f>
        <v>13.888888888888889</v>
      </c>
    </row>
    <row r="142" spans="1:19" x14ac:dyDescent="0.2">
      <c r="A142" s="37">
        <v>4520090602</v>
      </c>
      <c r="B142" s="37" t="s">
        <v>184</v>
      </c>
      <c r="C142" s="38">
        <v>39980</v>
      </c>
      <c r="D142" s="39">
        <v>14</v>
      </c>
      <c r="F142" s="39">
        <f t="shared" si="6"/>
        <v>4.2671999999999999</v>
      </c>
      <c r="G142" s="39">
        <f t="shared" si="7"/>
        <v>39.091697029238723</v>
      </c>
      <c r="I142" s="37">
        <v>1.6</v>
      </c>
      <c r="K142" s="39">
        <f t="shared" si="5"/>
        <v>35.21073560290067</v>
      </c>
      <c r="N142" s="39">
        <v>17</v>
      </c>
      <c r="O142" s="39">
        <v>26.111111111111111</v>
      </c>
      <c r="P142" s="37" t="s">
        <v>17</v>
      </c>
      <c r="R142" s="37">
        <v>79</v>
      </c>
      <c r="S142" s="37">
        <f t="shared" si="8"/>
        <v>26.111111111111111</v>
      </c>
    </row>
    <row r="143" spans="1:19" x14ac:dyDescent="0.2">
      <c r="A143" s="37">
        <v>4520090603</v>
      </c>
      <c r="B143" s="37" t="s">
        <v>184</v>
      </c>
      <c r="C143" s="38">
        <v>39986</v>
      </c>
      <c r="D143" s="39">
        <v>15</v>
      </c>
      <c r="F143" s="39">
        <f t="shared" si="6"/>
        <v>4.5720000000000001</v>
      </c>
      <c r="G143" s="39">
        <f t="shared" si="7"/>
        <v>38.097509751111744</v>
      </c>
      <c r="I143" s="37">
        <v>1.5</v>
      </c>
      <c r="J143" s="37"/>
      <c r="K143" s="39">
        <f t="shared" si="5"/>
        <v>34.577612710541096</v>
      </c>
      <c r="N143" s="39">
        <v>21</v>
      </c>
      <c r="O143" s="39">
        <v>18.333333333333336</v>
      </c>
      <c r="P143" s="37" t="s">
        <v>18</v>
      </c>
      <c r="R143" s="37">
        <v>65</v>
      </c>
      <c r="S143" s="37">
        <f t="shared" si="8"/>
        <v>18.333333333333336</v>
      </c>
    </row>
    <row r="144" spans="1:19" x14ac:dyDescent="0.2">
      <c r="A144" s="37">
        <v>4520090701</v>
      </c>
      <c r="B144" s="37" t="s">
        <v>184</v>
      </c>
      <c r="C144" s="38">
        <v>40002</v>
      </c>
      <c r="D144" s="39">
        <v>14.5</v>
      </c>
      <c r="F144" s="39">
        <f t="shared" si="6"/>
        <v>4.4196</v>
      </c>
      <c r="G144" s="39">
        <f t="shared" si="7"/>
        <v>38.586031110758313</v>
      </c>
      <c r="I144" s="37">
        <v>2.1</v>
      </c>
      <c r="J144" s="37"/>
      <c r="K144" s="39">
        <f t="shared" si="5"/>
        <v>37.878405351795195</v>
      </c>
      <c r="N144" s="39">
        <v>17</v>
      </c>
      <c r="O144" s="39">
        <v>18.333333333333336</v>
      </c>
      <c r="P144" s="37" t="s">
        <v>19</v>
      </c>
      <c r="R144" s="37">
        <v>65</v>
      </c>
      <c r="S144" s="37">
        <f t="shared" si="8"/>
        <v>18.333333333333336</v>
      </c>
    </row>
    <row r="145" spans="1:19" x14ac:dyDescent="0.2">
      <c r="A145" s="37">
        <v>4520090702</v>
      </c>
      <c r="B145" s="37" t="s">
        <v>184</v>
      </c>
      <c r="C145" s="38">
        <v>40024</v>
      </c>
      <c r="D145" s="39">
        <v>14</v>
      </c>
      <c r="F145" s="39">
        <f t="shared" si="6"/>
        <v>4.2671999999999999</v>
      </c>
      <c r="G145" s="39">
        <f t="shared" si="7"/>
        <v>39.091697029238723</v>
      </c>
      <c r="I145" s="37">
        <v>2.4</v>
      </c>
      <c r="J145" s="37"/>
      <c r="K145" s="39">
        <f t="shared" si="5"/>
        <v>39.188348313441757</v>
      </c>
      <c r="N145" s="39">
        <v>19</v>
      </c>
      <c r="O145" s="39">
        <v>20</v>
      </c>
      <c r="P145" s="37" t="s">
        <v>20</v>
      </c>
      <c r="R145" s="37">
        <v>68</v>
      </c>
      <c r="S145" s="37">
        <f t="shared" si="8"/>
        <v>20</v>
      </c>
    </row>
    <row r="146" spans="1:19" x14ac:dyDescent="0.2">
      <c r="A146" s="37">
        <v>4520090801</v>
      </c>
      <c r="B146" s="37" t="s">
        <v>184</v>
      </c>
      <c r="C146" s="38">
        <v>40030</v>
      </c>
      <c r="D146" s="39">
        <v>14</v>
      </c>
      <c r="F146" s="39">
        <f t="shared" si="6"/>
        <v>4.2671999999999999</v>
      </c>
      <c r="G146" s="39">
        <f t="shared" si="7"/>
        <v>39.091697029238723</v>
      </c>
      <c r="I146" s="37">
        <v>2.2000000000000002</v>
      </c>
      <c r="J146" s="37"/>
      <c r="K146" s="39">
        <f t="shared" si="5"/>
        <v>38.334766705173493</v>
      </c>
      <c r="N146" s="39">
        <v>18</v>
      </c>
      <c r="O146" s="39">
        <v>17.222222222222221</v>
      </c>
      <c r="P146" s="37" t="s">
        <v>21</v>
      </c>
      <c r="R146" s="37">
        <v>63</v>
      </c>
      <c r="S146" s="37">
        <f t="shared" si="8"/>
        <v>17.222222222222221</v>
      </c>
    </row>
    <row r="147" spans="1:19" x14ac:dyDescent="0.2">
      <c r="A147" s="37">
        <v>4520090802</v>
      </c>
      <c r="B147" s="37" t="s">
        <v>184</v>
      </c>
      <c r="C147" s="38">
        <v>40043</v>
      </c>
      <c r="D147" s="39">
        <v>15</v>
      </c>
      <c r="F147" s="39">
        <f t="shared" si="6"/>
        <v>4.5720000000000001</v>
      </c>
      <c r="G147" s="39">
        <f t="shared" si="7"/>
        <v>38.097509751111744</v>
      </c>
      <c r="I147" s="37">
        <v>3.2</v>
      </c>
      <c r="J147" s="37"/>
      <c r="K147" s="39">
        <f t="shared" si="5"/>
        <v>42.01050944419373</v>
      </c>
      <c r="N147" s="39">
        <v>22</v>
      </c>
      <c r="O147" s="39">
        <v>23.333333333333336</v>
      </c>
      <c r="P147" s="37" t="s">
        <v>22</v>
      </c>
      <c r="R147" s="37">
        <v>74</v>
      </c>
      <c r="S147" s="37">
        <f t="shared" si="8"/>
        <v>23.333333333333336</v>
      </c>
    </row>
    <row r="148" spans="1:19" x14ac:dyDescent="0.2">
      <c r="A148" s="37">
        <v>4520090901</v>
      </c>
      <c r="B148" s="37" t="s">
        <v>184</v>
      </c>
      <c r="C148" s="38">
        <v>40063</v>
      </c>
      <c r="D148" s="39">
        <v>15</v>
      </c>
      <c r="E148" s="39">
        <f>AVERAGE(D141:D147)</f>
        <v>14.071428571428571</v>
      </c>
      <c r="F148" s="39">
        <f t="shared" si="6"/>
        <v>4.5720000000000001</v>
      </c>
      <c r="G148" s="39">
        <f t="shared" si="7"/>
        <v>38.097509751111744</v>
      </c>
      <c r="H148" s="39">
        <f>AVERAGE(G141:G147)</f>
        <v>39.052735718035358</v>
      </c>
      <c r="I148" s="37">
        <v>3.1</v>
      </c>
      <c r="J148" s="39">
        <f>AVERAGE(I141:I147)</f>
        <v>2.2571428571428571</v>
      </c>
      <c r="K148" s="39">
        <f t="shared" si="5"/>
        <v>41.699054713727698</v>
      </c>
      <c r="L148" s="39">
        <f>AVERAGE(K141:K147)</f>
        <v>38.271563515799016</v>
      </c>
      <c r="M148" s="39">
        <f>AVERAGE(L148,H148)</f>
        <v>38.662149616917191</v>
      </c>
      <c r="N148" s="39">
        <v>19</v>
      </c>
      <c r="O148" s="39">
        <v>22.222222222222221</v>
      </c>
      <c r="P148" s="37" t="s">
        <v>23</v>
      </c>
      <c r="R148" s="37">
        <v>72</v>
      </c>
      <c r="S148" s="37">
        <f t="shared" si="8"/>
        <v>22.222222222222221</v>
      </c>
    </row>
    <row r="149" spans="1:19" x14ac:dyDescent="0.2">
      <c r="A149" s="37">
        <v>4520100601</v>
      </c>
      <c r="B149" s="37" t="s">
        <v>184</v>
      </c>
      <c r="C149" s="38">
        <v>40332</v>
      </c>
      <c r="D149" s="39">
        <v>11.5</v>
      </c>
      <c r="F149" s="39">
        <f t="shared" si="6"/>
        <v>3.5052000000000003</v>
      </c>
      <c r="G149" s="39">
        <f t="shared" si="7"/>
        <v>41.926292369324358</v>
      </c>
      <c r="I149" s="46">
        <v>2.1</v>
      </c>
      <c r="J149" s="37"/>
      <c r="K149" s="39">
        <f t="shared" si="5"/>
        <v>37.878405351795195</v>
      </c>
      <c r="N149" s="39">
        <v>19.5</v>
      </c>
      <c r="O149" s="39">
        <v>15</v>
      </c>
      <c r="P149" s="37" t="s">
        <v>1416</v>
      </c>
    </row>
    <row r="150" spans="1:19" x14ac:dyDescent="0.2">
      <c r="A150" s="37">
        <v>4520100602</v>
      </c>
      <c r="B150" s="37" t="s">
        <v>184</v>
      </c>
      <c r="C150" s="38">
        <v>40347</v>
      </c>
      <c r="D150" s="39">
        <v>14</v>
      </c>
      <c r="F150" s="39">
        <f t="shared" si="6"/>
        <v>4.2671999999999999</v>
      </c>
      <c r="G150" s="39">
        <f t="shared" si="7"/>
        <v>39.091697029238723</v>
      </c>
      <c r="N150" s="39">
        <v>18</v>
      </c>
      <c r="O150" s="39">
        <v>24.44</v>
      </c>
      <c r="P150" s="37" t="s">
        <v>1417</v>
      </c>
    </row>
    <row r="151" spans="1:19" x14ac:dyDescent="0.2">
      <c r="A151" s="37">
        <v>4520100603</v>
      </c>
      <c r="B151" s="37" t="s">
        <v>184</v>
      </c>
      <c r="C151" s="38">
        <v>40355</v>
      </c>
      <c r="D151" s="39">
        <v>13</v>
      </c>
      <c r="F151" s="39">
        <f t="shared" si="6"/>
        <v>3.9624000000000001</v>
      </c>
      <c r="G151" s="39">
        <f t="shared" si="7"/>
        <v>40.159592907973853</v>
      </c>
      <c r="I151" s="46">
        <v>1.7</v>
      </c>
      <c r="K151" s="39">
        <f t="shared" si="5"/>
        <v>35.805463142919891</v>
      </c>
      <c r="N151" s="39">
        <v>21</v>
      </c>
      <c r="O151" s="39">
        <v>19.440000000000001</v>
      </c>
      <c r="P151" s="37" t="s">
        <v>1418</v>
      </c>
    </row>
    <row r="152" spans="1:19" x14ac:dyDescent="0.2">
      <c r="A152" s="37">
        <v>4520100701</v>
      </c>
      <c r="B152" s="37" t="s">
        <v>184</v>
      </c>
      <c r="C152" s="38">
        <v>40368</v>
      </c>
      <c r="D152" s="39">
        <v>12.5</v>
      </c>
      <c r="F152" s="39">
        <f t="shared" si="6"/>
        <v>3.81</v>
      </c>
      <c r="G152" s="39">
        <f t="shared" si="7"/>
        <v>40.724763384512634</v>
      </c>
      <c r="I152" s="46">
        <v>2.1</v>
      </c>
      <c r="K152" s="39">
        <f t="shared" si="5"/>
        <v>37.878405351795195</v>
      </c>
      <c r="N152" s="39">
        <v>22</v>
      </c>
      <c r="O152" s="39">
        <v>20</v>
      </c>
      <c r="P152" s="37" t="s">
        <v>1419</v>
      </c>
    </row>
    <row r="153" spans="1:19" x14ac:dyDescent="0.2">
      <c r="A153" s="37">
        <v>4520100702</v>
      </c>
      <c r="B153" s="37" t="s">
        <v>184</v>
      </c>
      <c r="C153" s="38">
        <v>40380</v>
      </c>
      <c r="D153" s="39">
        <v>11</v>
      </c>
      <c r="F153" s="39">
        <f t="shared" si="6"/>
        <v>3.3528000000000002</v>
      </c>
      <c r="G153" s="39">
        <f t="shared" si="7"/>
        <v>42.566842267970074</v>
      </c>
      <c r="I153" s="46">
        <v>2.2999999999999998</v>
      </c>
      <c r="K153" s="39">
        <f t="shared" si="5"/>
        <v>38.770838495993374</v>
      </c>
      <c r="N153" s="39">
        <v>22</v>
      </c>
      <c r="O153" s="39">
        <v>23</v>
      </c>
      <c r="P153" s="37" t="s">
        <v>1420</v>
      </c>
    </row>
    <row r="154" spans="1:19" x14ac:dyDescent="0.2">
      <c r="A154" s="37">
        <v>4520100801</v>
      </c>
      <c r="B154" s="37" t="s">
        <v>184</v>
      </c>
      <c r="C154" s="38">
        <v>40386</v>
      </c>
      <c r="D154" s="39">
        <v>11</v>
      </c>
      <c r="F154" s="39">
        <f t="shared" si="6"/>
        <v>3.3528000000000002</v>
      </c>
      <c r="G154" s="39">
        <f t="shared" si="7"/>
        <v>42.566842267970074</v>
      </c>
      <c r="I154" s="37"/>
      <c r="N154" s="39">
        <v>22</v>
      </c>
      <c r="O154" s="39">
        <v>28.33</v>
      </c>
      <c r="P154" s="37" t="s">
        <v>1421</v>
      </c>
    </row>
    <row r="155" spans="1:19" x14ac:dyDescent="0.2">
      <c r="A155" s="37">
        <v>4520100802</v>
      </c>
      <c r="B155" s="37" t="s">
        <v>184</v>
      </c>
      <c r="C155" s="38">
        <v>40395</v>
      </c>
      <c r="D155" s="39">
        <v>10</v>
      </c>
      <c r="F155" s="39">
        <f t="shared" si="6"/>
        <v>3.048</v>
      </c>
      <c r="G155" s="39">
        <f t="shared" si="7"/>
        <v>43.940261958950401</v>
      </c>
      <c r="I155" s="46">
        <v>2.2000000000000002</v>
      </c>
      <c r="K155" s="39">
        <f t="shared" si="5"/>
        <v>38.334766705173493</v>
      </c>
      <c r="N155" s="39">
        <v>22</v>
      </c>
      <c r="O155" s="39">
        <v>21.67</v>
      </c>
      <c r="P155" s="37" t="s">
        <v>1422</v>
      </c>
    </row>
    <row r="156" spans="1:19" x14ac:dyDescent="0.2">
      <c r="A156" s="37">
        <v>4520100803</v>
      </c>
      <c r="B156" s="37" t="s">
        <v>184</v>
      </c>
      <c r="C156" s="38">
        <v>40400</v>
      </c>
      <c r="D156" s="39">
        <v>9.5</v>
      </c>
      <c r="F156" s="39">
        <f t="shared" si="6"/>
        <v>2.8956</v>
      </c>
      <c r="G156" s="39">
        <f t="shared" si="7"/>
        <v>44.679398331074999</v>
      </c>
      <c r="I156" s="37"/>
      <c r="N156" s="39">
        <v>22</v>
      </c>
      <c r="O156" s="39">
        <v>25</v>
      </c>
      <c r="P156" s="37" t="s">
        <v>1423</v>
      </c>
    </row>
    <row r="157" spans="1:19" x14ac:dyDescent="0.2">
      <c r="A157" s="37">
        <v>4520100804</v>
      </c>
      <c r="B157" s="37" t="s">
        <v>184</v>
      </c>
      <c r="C157" s="38">
        <v>40419</v>
      </c>
      <c r="D157" s="39">
        <v>12</v>
      </c>
      <c r="E157" s="39">
        <f>AVERAGE(D149:D157)</f>
        <v>11.611111111111111</v>
      </c>
      <c r="F157" s="39">
        <f t="shared" si="6"/>
        <v>3.6576000000000004</v>
      </c>
      <c r="G157" s="39">
        <f t="shared" si="7"/>
        <v>41.313008325549511</v>
      </c>
      <c r="H157" s="39">
        <f>AVERAGE(G149:G157)</f>
        <v>41.885410982507182</v>
      </c>
      <c r="I157" s="46">
        <v>1.8</v>
      </c>
      <c r="J157" s="39">
        <f>AVERAGE(I149:I157)</f>
        <v>2.0333333333333332</v>
      </c>
      <c r="K157" s="39">
        <f t="shared" si="5"/>
        <v>36.366187182689792</v>
      </c>
      <c r="L157" s="39">
        <f>AVERAGE(K149:K157)</f>
        <v>37.50567770506116</v>
      </c>
      <c r="M157" s="39">
        <f>AVERAGE(L157,H157)</f>
        <v>39.695544343784171</v>
      </c>
      <c r="N157" s="39">
        <v>20</v>
      </c>
      <c r="O157" s="39">
        <v>22.78</v>
      </c>
      <c r="P157" s="37" t="s">
        <v>1424</v>
      </c>
    </row>
    <row r="158" spans="1:19" x14ac:dyDescent="0.2">
      <c r="A158" s="37">
        <v>4520110601</v>
      </c>
      <c r="B158" s="37" t="s">
        <v>184</v>
      </c>
      <c r="C158" s="38">
        <v>40697</v>
      </c>
      <c r="D158" s="39">
        <v>10</v>
      </c>
      <c r="F158" s="39">
        <f t="shared" ref="F158:F207" si="9">D158*0.3048</f>
        <v>3.048</v>
      </c>
      <c r="G158" s="39">
        <f t="shared" ref="G158:G207" si="10" xml:space="preserve"> 60-(14.41*(LN(F158)))</f>
        <v>43.940261958950401</v>
      </c>
      <c r="I158" s="46">
        <v>2.06</v>
      </c>
      <c r="J158" s="37"/>
      <c r="K158" s="39">
        <f>(9.81*(LN(I158)))+30.6</f>
        <v>37.689745691282617</v>
      </c>
      <c r="N158" s="39">
        <v>15</v>
      </c>
      <c r="O158" s="39">
        <v>18.333333333333336</v>
      </c>
      <c r="P158" s="49" t="s">
        <v>1668</v>
      </c>
      <c r="R158" s="37">
        <v>65</v>
      </c>
      <c r="S158" s="37">
        <f>(R158-32)*(5/9)</f>
        <v>18.333333333333336</v>
      </c>
    </row>
    <row r="159" spans="1:19" x14ac:dyDescent="0.2">
      <c r="A159" s="37">
        <v>4520110602</v>
      </c>
      <c r="B159" s="37" t="s">
        <v>184</v>
      </c>
      <c r="C159" s="38">
        <v>40700</v>
      </c>
      <c r="D159" s="39">
        <v>10</v>
      </c>
      <c r="F159" s="39">
        <f t="shared" si="9"/>
        <v>3.048</v>
      </c>
      <c r="G159" s="39">
        <f t="shared" si="10"/>
        <v>43.940261958950401</v>
      </c>
      <c r="O159" s="39">
        <v>26.666666666666668</v>
      </c>
      <c r="P159" s="49" t="s">
        <v>1669</v>
      </c>
      <c r="R159" s="37">
        <v>80</v>
      </c>
      <c r="S159" s="37">
        <f t="shared" ref="S159:S166" si="11">(R159-32)*(5/9)</f>
        <v>26.666666666666668</v>
      </c>
    </row>
    <row r="160" spans="1:19" x14ac:dyDescent="0.2">
      <c r="A160" s="37">
        <v>4520110603</v>
      </c>
      <c r="B160" s="37" t="s">
        <v>184</v>
      </c>
      <c r="C160" s="38">
        <v>40708</v>
      </c>
      <c r="D160" s="39">
        <v>11</v>
      </c>
      <c r="F160" s="39">
        <f t="shared" si="9"/>
        <v>3.3528000000000002</v>
      </c>
      <c r="G160" s="39">
        <f t="shared" si="10"/>
        <v>42.566842267970074</v>
      </c>
      <c r="I160" s="46">
        <v>2.73</v>
      </c>
      <c r="K160" s="39">
        <f>(9.81*(LN(I160)))+30.6</f>
        <v>40.452198786221281</v>
      </c>
      <c r="N160" s="39">
        <v>17</v>
      </c>
      <c r="O160" s="39">
        <v>22.777777777777779</v>
      </c>
      <c r="P160" s="49" t="s">
        <v>1669</v>
      </c>
      <c r="R160" s="37">
        <v>73</v>
      </c>
      <c r="S160" s="37">
        <f t="shared" si="11"/>
        <v>22.777777777777779</v>
      </c>
    </row>
    <row r="161" spans="1:19" x14ac:dyDescent="0.2">
      <c r="A161" s="37">
        <v>4520110604</v>
      </c>
      <c r="B161" s="37" t="s">
        <v>184</v>
      </c>
      <c r="C161" s="38">
        <v>40719</v>
      </c>
      <c r="D161" s="39">
        <v>12</v>
      </c>
      <c r="F161" s="39">
        <f t="shared" si="9"/>
        <v>3.6576000000000004</v>
      </c>
      <c r="G161" s="39">
        <f t="shared" si="10"/>
        <v>41.313008325549511</v>
      </c>
      <c r="I161" s="46"/>
      <c r="N161" s="39">
        <v>19</v>
      </c>
      <c r="O161" s="39">
        <v>19.444444444444446</v>
      </c>
      <c r="P161" s="49" t="s">
        <v>1670</v>
      </c>
      <c r="R161" s="37">
        <v>67</v>
      </c>
      <c r="S161" s="37">
        <f t="shared" si="11"/>
        <v>19.444444444444446</v>
      </c>
    </row>
    <row r="162" spans="1:19" x14ac:dyDescent="0.2">
      <c r="A162" s="37">
        <v>4520110701</v>
      </c>
      <c r="B162" s="37" t="s">
        <v>184</v>
      </c>
      <c r="C162" s="38">
        <v>40725</v>
      </c>
      <c r="D162" s="39">
        <v>12</v>
      </c>
      <c r="F162" s="39">
        <f t="shared" si="9"/>
        <v>3.6576000000000004</v>
      </c>
      <c r="G162" s="39">
        <f t="shared" si="10"/>
        <v>41.313008325549511</v>
      </c>
      <c r="I162" s="46"/>
      <c r="O162" s="39">
        <v>24.444444444444446</v>
      </c>
      <c r="P162" s="49" t="s">
        <v>1671</v>
      </c>
      <c r="R162" s="37">
        <v>76</v>
      </c>
      <c r="S162" s="37">
        <f t="shared" si="11"/>
        <v>24.444444444444446</v>
      </c>
    </row>
    <row r="163" spans="1:19" x14ac:dyDescent="0.2">
      <c r="A163" s="37">
        <v>4520110702</v>
      </c>
      <c r="B163" s="37" t="s">
        <v>184</v>
      </c>
      <c r="C163" s="38">
        <v>40732</v>
      </c>
      <c r="D163" s="39">
        <v>14.5</v>
      </c>
      <c r="F163" s="39">
        <f t="shared" si="9"/>
        <v>4.4196</v>
      </c>
      <c r="G163" s="39">
        <f t="shared" si="10"/>
        <v>38.586031110758313</v>
      </c>
      <c r="I163" s="37">
        <v>1.59</v>
      </c>
      <c r="K163" s="39">
        <f>(9.81*(LN(I163)))+30.6</f>
        <v>35.1492306992373</v>
      </c>
      <c r="N163" s="39">
        <v>22</v>
      </c>
      <c r="O163" s="39">
        <v>26.666666666666668</v>
      </c>
      <c r="P163" s="49" t="s">
        <v>1672</v>
      </c>
      <c r="R163" s="37">
        <v>80</v>
      </c>
      <c r="S163" s="37">
        <f t="shared" si="11"/>
        <v>26.666666666666668</v>
      </c>
    </row>
    <row r="164" spans="1:19" x14ac:dyDescent="0.2">
      <c r="A164" s="37">
        <v>4520110703</v>
      </c>
      <c r="B164" s="37" t="s">
        <v>184</v>
      </c>
      <c r="C164" s="38">
        <v>40736</v>
      </c>
      <c r="D164" s="39">
        <v>13.5</v>
      </c>
      <c r="F164" s="39">
        <f t="shared" si="9"/>
        <v>4.1147999999999998</v>
      </c>
      <c r="G164" s="39">
        <f t="shared" si="10"/>
        <v>39.615754781741025</v>
      </c>
      <c r="I164" s="46"/>
      <c r="N164" s="39">
        <v>24.6</v>
      </c>
      <c r="O164" s="39">
        <v>-3.1666666666666665</v>
      </c>
      <c r="P164" s="49" t="s">
        <v>1673</v>
      </c>
      <c r="R164" s="37">
        <v>26.3</v>
      </c>
      <c r="S164" s="37">
        <f t="shared" si="11"/>
        <v>-3.1666666666666665</v>
      </c>
    </row>
    <row r="165" spans="1:19" x14ac:dyDescent="0.2">
      <c r="A165" s="37">
        <v>4520110704</v>
      </c>
      <c r="B165" s="37" t="s">
        <v>184</v>
      </c>
      <c r="C165" s="38">
        <v>40746</v>
      </c>
      <c r="D165" s="39">
        <v>15</v>
      </c>
      <c r="F165" s="39">
        <f t="shared" si="9"/>
        <v>4.5720000000000001</v>
      </c>
      <c r="G165" s="39">
        <f t="shared" si="10"/>
        <v>38.097509751111744</v>
      </c>
      <c r="I165" s="37"/>
      <c r="N165" s="39">
        <v>25</v>
      </c>
      <c r="O165" s="39">
        <v>32.555555555555557</v>
      </c>
      <c r="P165" s="49" t="s">
        <v>1674</v>
      </c>
      <c r="R165" s="37">
        <v>90.6</v>
      </c>
      <c r="S165" s="37">
        <f t="shared" si="11"/>
        <v>32.555555555555557</v>
      </c>
    </row>
    <row r="166" spans="1:19" x14ac:dyDescent="0.2">
      <c r="A166" s="37">
        <v>4520110705</v>
      </c>
      <c r="B166" s="37" t="s">
        <v>184</v>
      </c>
      <c r="C166" s="38">
        <v>40751</v>
      </c>
      <c r="D166" s="39">
        <v>12</v>
      </c>
      <c r="F166" s="39">
        <f>D166*0.3048</f>
        <v>3.6576000000000004</v>
      </c>
      <c r="G166" s="39">
        <f xml:space="preserve"> 60-(14.41*(LN(F166)))</f>
        <v>41.313008325549511</v>
      </c>
      <c r="I166" s="46">
        <v>2.59</v>
      </c>
      <c r="K166" s="39">
        <f>(9.81*(LN(I166)))+30.6</f>
        <v>39.935763760729287</v>
      </c>
      <c r="N166" s="39">
        <v>22</v>
      </c>
      <c r="O166" s="39">
        <v>21.111111111111111</v>
      </c>
      <c r="P166" s="49" t="s">
        <v>1675</v>
      </c>
      <c r="R166" s="37">
        <v>70</v>
      </c>
      <c r="S166" s="37">
        <f t="shared" si="11"/>
        <v>21.111111111111111</v>
      </c>
    </row>
    <row r="167" spans="1:19" x14ac:dyDescent="0.2">
      <c r="A167" s="37">
        <v>4520110801</v>
      </c>
      <c r="B167" s="37" t="s">
        <v>184</v>
      </c>
      <c r="C167" s="38">
        <v>40756</v>
      </c>
      <c r="D167" s="39">
        <v>11</v>
      </c>
      <c r="F167" s="39">
        <f>D167*0.3048</f>
        <v>3.3528000000000002</v>
      </c>
      <c r="G167" s="39">
        <f xml:space="preserve"> 60-(14.41*(LN(F167)))</f>
        <v>42.566842267970074</v>
      </c>
      <c r="I167" s="37"/>
      <c r="N167" s="39">
        <v>24</v>
      </c>
      <c r="O167" s="39">
        <v>29.444444444444446</v>
      </c>
      <c r="P167" s="49" t="s">
        <v>1676</v>
      </c>
      <c r="R167" s="37">
        <v>85</v>
      </c>
      <c r="S167" s="37">
        <f>(R167-32)*(5/9)</f>
        <v>29.444444444444446</v>
      </c>
    </row>
    <row r="168" spans="1:19" x14ac:dyDescent="0.2">
      <c r="A168" s="37">
        <v>4520110802</v>
      </c>
      <c r="B168" s="37" t="s">
        <v>184</v>
      </c>
      <c r="C168" s="38">
        <v>40766</v>
      </c>
      <c r="D168" s="39">
        <v>9</v>
      </c>
      <c r="F168" s="39">
        <f>D168*0.3048</f>
        <v>2.7432000000000003</v>
      </c>
      <c r="G168" s="39">
        <f xml:space="preserve"> 60-(14.41*(LN(F168)))</f>
        <v>45.458506989579675</v>
      </c>
      <c r="I168" s="46">
        <v>2.62</v>
      </c>
      <c r="K168" s="39">
        <f>(9.81*(LN(I168)))+30.6</f>
        <v>40.048740057353186</v>
      </c>
      <c r="N168" s="39">
        <v>20</v>
      </c>
      <c r="O168" s="39">
        <v>19.444444444444446</v>
      </c>
      <c r="P168" s="49" t="s">
        <v>390</v>
      </c>
      <c r="R168" s="37">
        <v>67</v>
      </c>
      <c r="S168" s="37">
        <f>(R168-32)*(5/9)</f>
        <v>19.444444444444446</v>
      </c>
    </row>
    <row r="169" spans="1:19" x14ac:dyDescent="0.2">
      <c r="A169" s="37">
        <v>4520110803</v>
      </c>
      <c r="B169" s="37" t="s">
        <v>184</v>
      </c>
      <c r="C169" s="38">
        <v>40774</v>
      </c>
      <c r="D169" s="39">
        <v>10</v>
      </c>
      <c r="F169" s="39">
        <f>D169*0.3048</f>
        <v>3.048</v>
      </c>
      <c r="G169" s="39">
        <f xml:space="preserve"> 60-(14.41*(LN(F169)))</f>
        <v>43.940261958950401</v>
      </c>
      <c r="I169" s="37"/>
      <c r="N169" s="39">
        <v>22</v>
      </c>
      <c r="O169" s="39">
        <v>27.222222222222225</v>
      </c>
      <c r="P169" s="49" t="s">
        <v>1677</v>
      </c>
      <c r="R169" s="37">
        <v>81</v>
      </c>
      <c r="S169" s="37">
        <f>(R169-32)*(5/9)</f>
        <v>27.222222222222225</v>
      </c>
    </row>
    <row r="170" spans="1:19" x14ac:dyDescent="0.2">
      <c r="A170" s="37">
        <v>4520110804</v>
      </c>
      <c r="B170" s="37" t="s">
        <v>184</v>
      </c>
      <c r="C170" s="38">
        <v>40781</v>
      </c>
      <c r="D170" s="39">
        <v>10</v>
      </c>
      <c r="E170" s="39">
        <f>AVERAGE(D158:D170)</f>
        <v>11.538461538461538</v>
      </c>
      <c r="F170" s="39">
        <f t="shared" si="9"/>
        <v>3.048</v>
      </c>
      <c r="G170" s="39">
        <f t="shared" si="10"/>
        <v>43.940261958950401</v>
      </c>
      <c r="H170" s="39">
        <f>AVERAGE(G158:G170)</f>
        <v>42.045504613967765</v>
      </c>
      <c r="I170" s="46">
        <v>2.2000000000000002</v>
      </c>
      <c r="J170" s="39">
        <f>AVERAGE(I158:I170)</f>
        <v>2.2983333333333333</v>
      </c>
      <c r="K170" s="39">
        <f>(9.81*(LN(I170)))+30.6</f>
        <v>38.334766705173493</v>
      </c>
      <c r="L170" s="39">
        <f>AVERAGE(K158:K170)</f>
        <v>38.601740949999531</v>
      </c>
      <c r="M170" s="39">
        <f>AVERAGE(L170,H170)</f>
        <v>40.323622781983644</v>
      </c>
      <c r="N170" s="39">
        <v>20</v>
      </c>
      <c r="O170" s="39">
        <v>26.666666666666668</v>
      </c>
      <c r="P170" s="49" t="s">
        <v>1678</v>
      </c>
      <c r="R170" s="37">
        <v>80</v>
      </c>
      <c r="S170" s="37">
        <f>(R170-32)*(5/9)</f>
        <v>26.666666666666668</v>
      </c>
    </row>
    <row r="171" spans="1:19" x14ac:dyDescent="0.2">
      <c r="A171" s="37">
        <v>4520120601</v>
      </c>
      <c r="B171" s="37" t="s">
        <v>184</v>
      </c>
      <c r="C171" s="38">
        <v>41065</v>
      </c>
      <c r="D171" s="39">
        <v>11</v>
      </c>
      <c r="F171" s="39">
        <f t="shared" si="9"/>
        <v>3.3528000000000002</v>
      </c>
      <c r="G171" s="39">
        <f t="shared" si="10"/>
        <v>42.566842267970074</v>
      </c>
      <c r="I171" s="39">
        <v>0.87</v>
      </c>
      <c r="K171" s="39">
        <f>(9.81*(LN(I171)))+30.6</f>
        <v>29.233839119458292</v>
      </c>
      <c r="N171" s="39">
        <v>16</v>
      </c>
      <c r="O171" s="39">
        <v>23</v>
      </c>
      <c r="P171" s="37" t="s">
        <v>1991</v>
      </c>
    </row>
    <row r="172" spans="1:19" ht="15" x14ac:dyDescent="0.25">
      <c r="A172" s="37">
        <v>4520120602</v>
      </c>
      <c r="B172" s="37" t="s">
        <v>184</v>
      </c>
      <c r="C172" s="112">
        <v>41075</v>
      </c>
      <c r="D172" s="93">
        <v>15</v>
      </c>
      <c r="F172" s="39">
        <f t="shared" si="9"/>
        <v>4.5720000000000001</v>
      </c>
      <c r="G172" s="39">
        <f t="shared" si="10"/>
        <v>38.097509751111744</v>
      </c>
      <c r="I172" s="39">
        <v>7.0000000000000007E-2</v>
      </c>
      <c r="K172" s="39">
        <f>(9.81*(LN(I172)))+30.6</f>
        <v>4.5126590376894491</v>
      </c>
      <c r="N172" s="39">
        <v>19</v>
      </c>
      <c r="O172" s="39">
        <v>25</v>
      </c>
      <c r="P172" s="36" t="s">
        <v>671</v>
      </c>
    </row>
    <row r="173" spans="1:19" ht="15" x14ac:dyDescent="0.25">
      <c r="A173" s="37">
        <v>4520120603</v>
      </c>
      <c r="B173" s="37" t="s">
        <v>184</v>
      </c>
      <c r="C173" s="92">
        <v>41082</v>
      </c>
      <c r="D173" s="93">
        <v>17</v>
      </c>
      <c r="F173" s="39">
        <f t="shared" si="9"/>
        <v>5.1816000000000004</v>
      </c>
      <c r="G173" s="39">
        <f t="shared" si="10"/>
        <v>36.293908861144516</v>
      </c>
      <c r="N173" s="39">
        <v>21</v>
      </c>
      <c r="O173" s="39">
        <v>20</v>
      </c>
      <c r="P173" s="36" t="s">
        <v>1992</v>
      </c>
    </row>
    <row r="174" spans="1:19" ht="15" x14ac:dyDescent="0.25">
      <c r="A174" s="37">
        <v>4520120604</v>
      </c>
      <c r="B174" s="37" t="s">
        <v>184</v>
      </c>
      <c r="C174" s="92">
        <v>41086</v>
      </c>
      <c r="D174" s="93">
        <v>16</v>
      </c>
      <c r="F174" s="39">
        <f t="shared" si="9"/>
        <v>4.8768000000000002</v>
      </c>
      <c r="G174" s="39">
        <f t="shared" si="10"/>
        <v>37.167509661519347</v>
      </c>
      <c r="I174" s="39">
        <v>1.56</v>
      </c>
      <c r="K174" s="39">
        <f>(9.81*(LN(I174)))+30.6</f>
        <v>34.962367906574784</v>
      </c>
      <c r="N174" s="39">
        <v>20</v>
      </c>
      <c r="O174" s="39">
        <v>22.222222222222221</v>
      </c>
      <c r="P174" s="36" t="s">
        <v>1993</v>
      </c>
      <c r="R174" s="37">
        <v>72</v>
      </c>
      <c r="S174" s="37">
        <f t="shared" ref="S174:S181" si="12">(R174-32)*(5/9)</f>
        <v>22.222222222222221</v>
      </c>
    </row>
    <row r="175" spans="1:19" ht="15" x14ac:dyDescent="0.25">
      <c r="A175" s="37">
        <v>4520120701</v>
      </c>
      <c r="B175" s="37" t="s">
        <v>184</v>
      </c>
      <c r="C175" s="92">
        <v>41096</v>
      </c>
      <c r="D175" s="93">
        <v>15</v>
      </c>
      <c r="F175" s="39">
        <f t="shared" si="9"/>
        <v>4.5720000000000001</v>
      </c>
      <c r="G175" s="39">
        <f t="shared" si="10"/>
        <v>38.097509751111744</v>
      </c>
      <c r="N175" s="39">
        <v>26</v>
      </c>
      <c r="O175" s="39">
        <v>33.333333333333336</v>
      </c>
      <c r="P175" s="36" t="s">
        <v>1994</v>
      </c>
      <c r="R175" s="37">
        <v>92</v>
      </c>
      <c r="S175" s="37">
        <f t="shared" si="12"/>
        <v>33.333333333333336</v>
      </c>
    </row>
    <row r="176" spans="1:19" ht="15" x14ac:dyDescent="0.25">
      <c r="A176" s="37">
        <v>4520120702</v>
      </c>
      <c r="B176" s="37" t="s">
        <v>184</v>
      </c>
      <c r="C176" s="92">
        <v>41099</v>
      </c>
      <c r="D176" s="93">
        <v>16</v>
      </c>
      <c r="F176" s="39">
        <f t="shared" si="9"/>
        <v>4.8768000000000002</v>
      </c>
      <c r="G176" s="39">
        <f t="shared" si="10"/>
        <v>37.167509661519347</v>
      </c>
      <c r="I176" s="39">
        <v>1.85</v>
      </c>
      <c r="K176" s="39">
        <f>(9.81*(LN(I176)))+30.6</f>
        <v>36.634971119475196</v>
      </c>
      <c r="N176" s="39">
        <v>24</v>
      </c>
      <c r="O176" s="39">
        <v>26.111111111111111</v>
      </c>
      <c r="P176" s="36" t="s">
        <v>1995</v>
      </c>
      <c r="R176" s="37">
        <v>79</v>
      </c>
      <c r="S176" s="37">
        <f t="shared" si="12"/>
        <v>26.111111111111111</v>
      </c>
    </row>
    <row r="177" spans="1:20" ht="15" x14ac:dyDescent="0.25">
      <c r="A177" s="37">
        <v>4520120703</v>
      </c>
      <c r="B177" s="37" t="s">
        <v>184</v>
      </c>
      <c r="C177" s="92">
        <v>41108</v>
      </c>
      <c r="D177" s="93">
        <v>14</v>
      </c>
      <c r="F177" s="39">
        <f t="shared" si="9"/>
        <v>4.2671999999999999</v>
      </c>
      <c r="G177" s="39">
        <f t="shared" si="10"/>
        <v>39.091697029238723</v>
      </c>
      <c r="N177" s="39">
        <v>24</v>
      </c>
      <c r="O177" s="39">
        <v>26.111111111111111</v>
      </c>
      <c r="P177" s="36" t="s">
        <v>1996</v>
      </c>
      <c r="R177" s="37">
        <v>79</v>
      </c>
      <c r="S177" s="37">
        <f t="shared" si="12"/>
        <v>26.111111111111111</v>
      </c>
    </row>
    <row r="178" spans="1:20" x14ac:dyDescent="0.2">
      <c r="A178" s="37">
        <v>4520120704</v>
      </c>
      <c r="B178" s="37" t="s">
        <v>184</v>
      </c>
      <c r="C178" s="38">
        <v>41113</v>
      </c>
      <c r="D178" s="39">
        <v>14</v>
      </c>
      <c r="F178" s="39">
        <f t="shared" si="9"/>
        <v>4.2671999999999999</v>
      </c>
      <c r="G178" s="39">
        <f t="shared" si="10"/>
        <v>39.091697029238723</v>
      </c>
      <c r="I178" s="39">
        <v>2.08</v>
      </c>
      <c r="K178" s="39">
        <f>(9.81*(LN(I178)))+30.6</f>
        <v>37.784529037326756</v>
      </c>
      <c r="N178" s="39">
        <v>24</v>
      </c>
      <c r="O178" s="39">
        <v>30.555555555555557</v>
      </c>
      <c r="P178" s="36" t="s">
        <v>1997</v>
      </c>
      <c r="R178" s="37">
        <v>87</v>
      </c>
      <c r="S178" s="37">
        <f t="shared" si="12"/>
        <v>30.555555555555557</v>
      </c>
    </row>
    <row r="179" spans="1:20" x14ac:dyDescent="0.2">
      <c r="A179" s="37">
        <v>4520120801</v>
      </c>
      <c r="B179" s="37" t="s">
        <v>184</v>
      </c>
      <c r="C179" s="38">
        <v>41122</v>
      </c>
      <c r="D179" s="39">
        <v>15</v>
      </c>
      <c r="F179" s="39">
        <f t="shared" si="9"/>
        <v>4.5720000000000001</v>
      </c>
      <c r="G179" s="39">
        <f t="shared" si="10"/>
        <v>38.097509751111744</v>
      </c>
      <c r="N179" s="39">
        <v>24</v>
      </c>
      <c r="O179" s="39">
        <v>27.222222222222225</v>
      </c>
      <c r="P179" s="36" t="s">
        <v>1998</v>
      </c>
      <c r="R179" s="37">
        <v>81</v>
      </c>
      <c r="S179" s="37">
        <f t="shared" si="12"/>
        <v>27.222222222222225</v>
      </c>
    </row>
    <row r="180" spans="1:20" x14ac:dyDescent="0.2">
      <c r="A180" s="37">
        <v>4520120802</v>
      </c>
      <c r="B180" s="37" t="s">
        <v>184</v>
      </c>
      <c r="C180" s="38">
        <v>41127</v>
      </c>
      <c r="D180" s="39">
        <v>13</v>
      </c>
      <c r="F180" s="39">
        <f t="shared" si="9"/>
        <v>3.9624000000000001</v>
      </c>
      <c r="G180" s="39">
        <f t="shared" si="10"/>
        <v>40.159592907973853</v>
      </c>
      <c r="I180" s="39">
        <v>2.57</v>
      </c>
      <c r="K180" s="39">
        <f>(9.81*(LN(I180)))+30.6</f>
        <v>39.85971686827893</v>
      </c>
      <c r="N180" s="39">
        <v>21</v>
      </c>
      <c r="O180" s="39">
        <v>25.555555555555557</v>
      </c>
      <c r="P180" s="36" t="s">
        <v>2000</v>
      </c>
      <c r="R180" s="37">
        <v>78</v>
      </c>
      <c r="S180" s="37">
        <f t="shared" si="12"/>
        <v>25.555555555555557</v>
      </c>
    </row>
    <row r="181" spans="1:20" x14ac:dyDescent="0.2">
      <c r="A181" s="37">
        <v>4520120803</v>
      </c>
      <c r="B181" s="37" t="s">
        <v>184</v>
      </c>
      <c r="C181" s="38">
        <v>41136</v>
      </c>
      <c r="D181" s="39">
        <v>11</v>
      </c>
      <c r="F181" s="39">
        <f t="shared" si="9"/>
        <v>3.3528000000000002</v>
      </c>
      <c r="G181" s="39">
        <f t="shared" si="10"/>
        <v>42.566842267970074</v>
      </c>
      <c r="N181" s="39">
        <v>21</v>
      </c>
      <c r="O181" s="39">
        <v>22.777777777777779</v>
      </c>
      <c r="P181" s="36" t="s">
        <v>1999</v>
      </c>
      <c r="R181" s="37">
        <v>73</v>
      </c>
      <c r="S181" s="37">
        <f t="shared" si="12"/>
        <v>22.777777777777779</v>
      </c>
    </row>
    <row r="182" spans="1:20" x14ac:dyDescent="0.2">
      <c r="A182" s="37">
        <v>4520120804</v>
      </c>
      <c r="B182" s="37" t="s">
        <v>184</v>
      </c>
      <c r="C182" s="38">
        <v>41141</v>
      </c>
      <c r="D182" s="39">
        <v>10</v>
      </c>
      <c r="F182" s="39">
        <f t="shared" si="9"/>
        <v>3.048</v>
      </c>
      <c r="G182" s="39">
        <f t="shared" si="10"/>
        <v>43.940261958950401</v>
      </c>
      <c r="I182" s="39">
        <v>2.42</v>
      </c>
      <c r="K182" s="39">
        <f>(9.81*(LN(I182)))+30.6</f>
        <v>39.269759569053917</v>
      </c>
      <c r="N182" s="39">
        <v>19</v>
      </c>
      <c r="O182" s="39">
        <v>17</v>
      </c>
      <c r="P182" s="36" t="s">
        <v>2001</v>
      </c>
    </row>
    <row r="183" spans="1:20" s="40" customFormat="1" x14ac:dyDescent="0.2">
      <c r="A183" s="40">
        <v>4520120805</v>
      </c>
      <c r="B183" s="40" t="s">
        <v>184</v>
      </c>
      <c r="C183" s="41">
        <v>41151</v>
      </c>
      <c r="D183" s="42">
        <v>12</v>
      </c>
      <c r="E183" s="42">
        <f>AVERAGE(D171:D183)</f>
        <v>13.76923076923077</v>
      </c>
      <c r="F183" s="42">
        <f t="shared" si="9"/>
        <v>3.6576000000000004</v>
      </c>
      <c r="G183" s="42">
        <f t="shared" si="10"/>
        <v>41.313008325549511</v>
      </c>
      <c r="H183" s="42">
        <f>AVERAGE(G171:G183)</f>
        <v>39.511646094185373</v>
      </c>
      <c r="I183" s="42"/>
      <c r="J183" s="42">
        <f>AVERAGE(I171:I183)</f>
        <v>1.6314285714285715</v>
      </c>
      <c r="K183" s="42"/>
      <c r="L183" s="42">
        <f>AVERAGE(K171:K183)</f>
        <v>31.751120379693901</v>
      </c>
      <c r="M183" s="42">
        <f>AVERAGE(L183,H183)</f>
        <v>35.631383236939641</v>
      </c>
      <c r="N183" s="42">
        <v>20</v>
      </c>
      <c r="O183" s="42">
        <v>23.888888888888889</v>
      </c>
      <c r="P183" s="336" t="s">
        <v>2002</v>
      </c>
      <c r="R183" s="40">
        <v>75</v>
      </c>
      <c r="S183" s="40">
        <f>(R183-32)*(5/9)</f>
        <v>23.888888888888889</v>
      </c>
    </row>
    <row r="184" spans="1:20" x14ac:dyDescent="0.2">
      <c r="A184" s="113">
        <f>IF(MONTH(C184)=MONTH(C183),(A183+1),(45*100000000+(YEAR(C184)*10000)+(MONTH(C184)*100)+1))</f>
        <v>4520130601</v>
      </c>
      <c r="B184" s="48" t="s">
        <v>184</v>
      </c>
      <c r="C184" s="38">
        <v>41432</v>
      </c>
      <c r="D184" s="39">
        <v>11</v>
      </c>
      <c r="F184" s="39">
        <f t="shared" si="9"/>
        <v>3.3528000000000002</v>
      </c>
      <c r="G184" s="39">
        <f t="shared" si="10"/>
        <v>42.566842267970074</v>
      </c>
      <c r="I184" s="39">
        <v>1.38</v>
      </c>
      <c r="K184" s="39">
        <f>(9.81*(LN(I184)))+30.6</f>
        <v>33.759639126849002</v>
      </c>
      <c r="N184" s="39">
        <v>15</v>
      </c>
      <c r="O184" s="39">
        <v>21.111111111111111</v>
      </c>
      <c r="P184" s="48" t="s">
        <v>2146</v>
      </c>
      <c r="R184" s="36">
        <v>70</v>
      </c>
      <c r="S184" s="36">
        <f>(R184-32)*(5/9)</f>
        <v>21.111111111111111</v>
      </c>
      <c r="T184" s="37" t="s">
        <v>2045</v>
      </c>
    </row>
    <row r="185" spans="1:20" x14ac:dyDescent="0.2">
      <c r="A185" s="113">
        <f t="shared" ref="A185:A195" si="13">IF(MONTH(C185)=MONTH(C184),(A184+1),(45*100000000+(YEAR(C185)*10000)+(MONTH(C185)*100)+1))</f>
        <v>4520130602</v>
      </c>
      <c r="B185" s="48" t="s">
        <v>184</v>
      </c>
      <c r="C185" s="38">
        <v>41435</v>
      </c>
      <c r="D185" s="39">
        <v>10</v>
      </c>
      <c r="F185" s="39">
        <f t="shared" si="9"/>
        <v>3.048</v>
      </c>
      <c r="G185" s="39">
        <f t="shared" si="10"/>
        <v>43.940261958950401</v>
      </c>
      <c r="N185" s="39">
        <v>16</v>
      </c>
      <c r="O185" s="39">
        <v>14</v>
      </c>
      <c r="P185" s="48" t="s">
        <v>388</v>
      </c>
      <c r="R185" s="36">
        <v>14</v>
      </c>
      <c r="S185" s="36"/>
    </row>
    <row r="186" spans="1:20" x14ac:dyDescent="0.2">
      <c r="A186" s="113">
        <f t="shared" si="13"/>
        <v>4520130603</v>
      </c>
      <c r="B186" s="48" t="s">
        <v>184</v>
      </c>
      <c r="C186" s="38">
        <v>41442</v>
      </c>
      <c r="D186" s="39">
        <v>14</v>
      </c>
      <c r="F186" s="39">
        <f t="shared" si="9"/>
        <v>4.2671999999999999</v>
      </c>
      <c r="G186" s="39">
        <f t="shared" si="10"/>
        <v>39.091697029238723</v>
      </c>
      <c r="I186" s="39">
        <v>1.72</v>
      </c>
      <c r="K186" s="39">
        <f>(9.81*(LN(I186)))+30.6</f>
        <v>35.920201292996801</v>
      </c>
      <c r="N186" s="39">
        <v>18</v>
      </c>
      <c r="O186" s="39">
        <v>15</v>
      </c>
      <c r="P186" s="48" t="s">
        <v>2147</v>
      </c>
      <c r="R186" s="36">
        <v>59</v>
      </c>
      <c r="S186" s="36">
        <f>(R186-32)*(5/9)</f>
        <v>15</v>
      </c>
    </row>
    <row r="187" spans="1:20" x14ac:dyDescent="0.2">
      <c r="A187" s="113">
        <f t="shared" si="13"/>
        <v>4520130604</v>
      </c>
      <c r="B187" s="48" t="s">
        <v>184</v>
      </c>
      <c r="C187" s="38">
        <v>41449</v>
      </c>
      <c r="D187" s="39">
        <v>15</v>
      </c>
      <c r="F187" s="39">
        <f t="shared" si="9"/>
        <v>4.5720000000000001</v>
      </c>
      <c r="G187" s="39">
        <f t="shared" si="10"/>
        <v>38.097509751111744</v>
      </c>
      <c r="N187" s="39">
        <v>20</v>
      </c>
      <c r="O187" s="39">
        <v>30</v>
      </c>
      <c r="P187" s="48" t="s">
        <v>2148</v>
      </c>
      <c r="R187" s="36">
        <v>86</v>
      </c>
      <c r="S187" s="36">
        <f>(R187-32)*(5/9)</f>
        <v>30</v>
      </c>
    </row>
    <row r="188" spans="1:20" x14ac:dyDescent="0.2">
      <c r="A188" s="113">
        <f t="shared" si="13"/>
        <v>4520130701</v>
      </c>
      <c r="B188" s="48" t="s">
        <v>184</v>
      </c>
      <c r="C188" s="38">
        <v>41456</v>
      </c>
      <c r="D188" s="39">
        <v>14.5</v>
      </c>
      <c r="F188" s="39">
        <f t="shared" si="9"/>
        <v>4.4196</v>
      </c>
      <c r="G188" s="39">
        <f t="shared" si="10"/>
        <v>38.586031110758313</v>
      </c>
      <c r="I188" s="39">
        <v>1.86</v>
      </c>
      <c r="K188" s="39">
        <f>(9.81*(LN(I188)))+30.6</f>
        <v>36.687855344583333</v>
      </c>
      <c r="N188" s="39">
        <v>20</v>
      </c>
      <c r="O188" s="39">
        <v>17</v>
      </c>
      <c r="P188" s="48" t="s">
        <v>2149</v>
      </c>
      <c r="R188" s="36">
        <v>17</v>
      </c>
      <c r="S188" s="36"/>
    </row>
    <row r="189" spans="1:20" x14ac:dyDescent="0.2">
      <c r="A189" s="113">
        <f t="shared" si="13"/>
        <v>4520130702</v>
      </c>
      <c r="B189" s="48" t="s">
        <v>184</v>
      </c>
      <c r="C189" s="38">
        <v>41469</v>
      </c>
      <c r="D189" s="39">
        <v>15</v>
      </c>
      <c r="F189" s="39">
        <f t="shared" si="9"/>
        <v>4.5720000000000001</v>
      </c>
      <c r="G189" s="39">
        <f t="shared" si="10"/>
        <v>38.097509751111744</v>
      </c>
      <c r="N189" s="39">
        <v>24</v>
      </c>
      <c r="O189" s="39">
        <v>26.111111111111111</v>
      </c>
      <c r="P189" s="48" t="s">
        <v>2150</v>
      </c>
      <c r="R189" s="36">
        <v>79</v>
      </c>
      <c r="S189" s="36">
        <f>(R189-32)*(5/9)</f>
        <v>26.111111111111111</v>
      </c>
    </row>
    <row r="190" spans="1:20" x14ac:dyDescent="0.2">
      <c r="A190" s="113">
        <f t="shared" si="13"/>
        <v>4520130703</v>
      </c>
      <c r="B190" s="48" t="s">
        <v>184</v>
      </c>
      <c r="C190" s="38">
        <v>41472</v>
      </c>
      <c r="D190" s="39">
        <v>13</v>
      </c>
      <c r="F190" s="39">
        <f t="shared" si="9"/>
        <v>3.9624000000000001</v>
      </c>
      <c r="G190" s="39">
        <f t="shared" si="10"/>
        <v>40.159592907973853</v>
      </c>
      <c r="I190" s="39">
        <v>1.83</v>
      </c>
      <c r="K190" s="39">
        <f>(9.81*(LN(I190)))+30.6</f>
        <v>36.528339634831163</v>
      </c>
      <c r="N190" s="39">
        <v>25</v>
      </c>
      <c r="O190" s="39">
        <v>32.222222222222221</v>
      </c>
      <c r="P190" s="48" t="s">
        <v>2151</v>
      </c>
      <c r="R190" s="36">
        <v>90</v>
      </c>
      <c r="S190" s="36">
        <f>(R190-32)*(5/9)</f>
        <v>32.222222222222221</v>
      </c>
    </row>
    <row r="191" spans="1:20" x14ac:dyDescent="0.2">
      <c r="A191" s="113">
        <f t="shared" si="13"/>
        <v>4520130704</v>
      </c>
      <c r="B191" s="48" t="s">
        <v>184</v>
      </c>
      <c r="C191" s="38">
        <v>41480</v>
      </c>
      <c r="D191" s="39">
        <v>15</v>
      </c>
      <c r="F191" s="39">
        <f t="shared" si="9"/>
        <v>4.5720000000000001</v>
      </c>
      <c r="G191" s="39">
        <f t="shared" si="10"/>
        <v>38.097509751111744</v>
      </c>
      <c r="N191" s="39">
        <v>20</v>
      </c>
      <c r="O191" s="39">
        <v>20.555555555555557</v>
      </c>
      <c r="P191" s="48" t="s">
        <v>2152</v>
      </c>
      <c r="R191" s="36">
        <v>69</v>
      </c>
      <c r="S191" s="36">
        <f>(R191-32)*(5/9)</f>
        <v>20.555555555555557</v>
      </c>
    </row>
    <row r="192" spans="1:20" x14ac:dyDescent="0.2">
      <c r="A192" s="113">
        <f t="shared" si="13"/>
        <v>4520130705</v>
      </c>
      <c r="B192" s="48" t="s">
        <v>184</v>
      </c>
      <c r="C192" s="38">
        <v>41486</v>
      </c>
      <c r="D192" s="39">
        <v>13</v>
      </c>
      <c r="F192" s="39">
        <f t="shared" si="9"/>
        <v>3.9624000000000001</v>
      </c>
      <c r="G192" s="39">
        <f t="shared" si="10"/>
        <v>40.159592907973853</v>
      </c>
      <c r="I192" s="39">
        <v>2.5499999999999998</v>
      </c>
      <c r="K192" s="39">
        <f>(9.81*(LN(I192)))+30.6</f>
        <v>39.783075853460986</v>
      </c>
      <c r="N192" s="39">
        <v>20</v>
      </c>
      <c r="O192" s="39">
        <v>23.888888888888889</v>
      </c>
      <c r="P192" s="48" t="s">
        <v>2153</v>
      </c>
      <c r="R192" s="36">
        <v>75</v>
      </c>
      <c r="S192" s="36">
        <f>(R192-32)*(5/9)</f>
        <v>23.888888888888889</v>
      </c>
    </row>
    <row r="193" spans="1:19" x14ac:dyDescent="0.2">
      <c r="A193" s="113">
        <f t="shared" si="13"/>
        <v>4520130801</v>
      </c>
      <c r="B193" s="48" t="s">
        <v>184</v>
      </c>
      <c r="C193" s="38">
        <v>41491</v>
      </c>
      <c r="D193" s="39">
        <v>14</v>
      </c>
      <c r="F193" s="39">
        <f t="shared" si="9"/>
        <v>4.2671999999999999</v>
      </c>
      <c r="G193" s="39">
        <f t="shared" si="10"/>
        <v>39.091697029238723</v>
      </c>
      <c r="N193" s="39">
        <v>18</v>
      </c>
      <c r="O193" s="39">
        <v>20</v>
      </c>
      <c r="P193" s="49" t="s">
        <v>2154</v>
      </c>
      <c r="R193" s="36">
        <v>68</v>
      </c>
      <c r="S193" s="36">
        <f>(R193-32)*(5/9)</f>
        <v>20</v>
      </c>
    </row>
    <row r="194" spans="1:19" x14ac:dyDescent="0.2">
      <c r="A194" s="113">
        <f t="shared" si="13"/>
        <v>4520130802</v>
      </c>
      <c r="B194" s="48" t="s">
        <v>184</v>
      </c>
      <c r="C194" s="38">
        <v>41498</v>
      </c>
      <c r="D194" s="39">
        <v>13</v>
      </c>
      <c r="F194" s="39">
        <f t="shared" si="9"/>
        <v>3.9624000000000001</v>
      </c>
      <c r="G194" s="39">
        <f t="shared" si="10"/>
        <v>40.159592907973853</v>
      </c>
      <c r="I194" s="39">
        <v>1.18</v>
      </c>
      <c r="K194" s="39">
        <f>(9.81*(LN(I194)))+30.6</f>
        <v>32.223696641464997</v>
      </c>
      <c r="N194" s="39">
        <v>19</v>
      </c>
      <c r="O194" s="39">
        <v>21</v>
      </c>
      <c r="P194" s="49" t="s">
        <v>2155</v>
      </c>
      <c r="R194" s="36">
        <v>21</v>
      </c>
      <c r="S194" s="36"/>
    </row>
    <row r="195" spans="1:19" x14ac:dyDescent="0.2">
      <c r="A195" s="113">
        <f t="shared" si="13"/>
        <v>4520130803</v>
      </c>
      <c r="B195" s="48" t="s">
        <v>184</v>
      </c>
      <c r="C195" s="38">
        <v>41505</v>
      </c>
      <c r="D195" s="39">
        <v>12.5</v>
      </c>
      <c r="E195" s="39">
        <f>AVERAGE(D184:D191,D193:D195)</f>
        <v>13.363636363636363</v>
      </c>
      <c r="F195" s="39">
        <f t="shared" si="9"/>
        <v>3.81</v>
      </c>
      <c r="G195" s="39">
        <f t="shared" si="10"/>
        <v>40.724763384512634</v>
      </c>
      <c r="H195" s="39">
        <f>AVERAGE(G184:G191,G193:G195)</f>
        <v>39.873909804541078</v>
      </c>
      <c r="I195" s="39">
        <v>0.84</v>
      </c>
      <c r="J195" s="39">
        <f>AVERAGE(I184:I195)</f>
        <v>1.6228571428571428</v>
      </c>
      <c r="K195" s="39">
        <f>(9.81*(LN(I195)))+30.6</f>
        <v>28.889593272109732</v>
      </c>
      <c r="L195" s="39">
        <f>AVERAGE(K184:K195)</f>
        <v>34.827485880899424</v>
      </c>
      <c r="M195" s="39">
        <f>AVERAGE(L195,H195)</f>
        <v>37.350697842720251</v>
      </c>
      <c r="N195" s="39">
        <v>19</v>
      </c>
      <c r="O195" s="39">
        <v>22</v>
      </c>
      <c r="P195" s="49" t="s">
        <v>2156</v>
      </c>
      <c r="R195" s="36">
        <v>22</v>
      </c>
      <c r="S195" s="36"/>
    </row>
    <row r="196" spans="1:19" x14ac:dyDescent="0.2">
      <c r="A196" s="37">
        <v>4520140601</v>
      </c>
      <c r="B196" s="48" t="s">
        <v>184</v>
      </c>
      <c r="C196" s="38">
        <v>41792</v>
      </c>
      <c r="D196" s="39">
        <v>12</v>
      </c>
      <c r="F196" s="39">
        <f t="shared" si="9"/>
        <v>3.6576000000000004</v>
      </c>
      <c r="G196" s="39">
        <f t="shared" si="10"/>
        <v>41.313008325549511</v>
      </c>
      <c r="N196" s="39">
        <v>20</v>
      </c>
      <c r="O196" s="39">
        <v>84</v>
      </c>
      <c r="P196" s="49" t="s">
        <v>1674</v>
      </c>
    </row>
    <row r="197" spans="1:19" x14ac:dyDescent="0.2">
      <c r="A197" s="37">
        <v>4520140602</v>
      </c>
      <c r="B197" s="48" t="s">
        <v>184</v>
      </c>
      <c r="C197" s="38">
        <v>41802</v>
      </c>
      <c r="D197" s="39">
        <v>9</v>
      </c>
      <c r="F197" s="39">
        <f t="shared" si="9"/>
        <v>2.7432000000000003</v>
      </c>
      <c r="G197" s="39">
        <f t="shared" si="10"/>
        <v>45.458506989579675</v>
      </c>
      <c r="N197" s="39">
        <v>18</v>
      </c>
      <c r="P197" s="49" t="s">
        <v>2571</v>
      </c>
    </row>
    <row r="198" spans="1:19" x14ac:dyDescent="0.2">
      <c r="A198" s="37">
        <v>4520140603</v>
      </c>
      <c r="B198" s="48" t="s">
        <v>184</v>
      </c>
      <c r="C198" s="38">
        <v>41806</v>
      </c>
      <c r="D198" s="39">
        <v>12</v>
      </c>
      <c r="F198" s="39">
        <f t="shared" si="9"/>
        <v>3.6576000000000004</v>
      </c>
      <c r="G198" s="39">
        <f t="shared" si="10"/>
        <v>41.313008325549511</v>
      </c>
      <c r="N198" s="39">
        <v>18</v>
      </c>
      <c r="O198" s="39">
        <v>79</v>
      </c>
      <c r="P198" s="49" t="s">
        <v>2572</v>
      </c>
    </row>
    <row r="199" spans="1:19" x14ac:dyDescent="0.2">
      <c r="A199" s="36">
        <v>4520140604</v>
      </c>
      <c r="B199" s="48" t="s">
        <v>184</v>
      </c>
      <c r="C199" s="38">
        <v>41812</v>
      </c>
      <c r="D199" s="39">
        <v>13</v>
      </c>
      <c r="F199" s="39">
        <f t="shared" si="9"/>
        <v>3.9624000000000001</v>
      </c>
      <c r="G199" s="39">
        <f t="shared" si="10"/>
        <v>40.159592907973853</v>
      </c>
      <c r="N199" s="39">
        <v>19</v>
      </c>
      <c r="O199" s="39">
        <v>71</v>
      </c>
      <c r="P199" s="49" t="s">
        <v>866</v>
      </c>
    </row>
    <row r="200" spans="1:19" x14ac:dyDescent="0.2">
      <c r="A200" s="36">
        <v>4520140605</v>
      </c>
      <c r="B200" s="48" t="s">
        <v>184</v>
      </c>
      <c r="C200" s="38">
        <v>41820</v>
      </c>
      <c r="D200" s="39">
        <v>15</v>
      </c>
      <c r="F200" s="39">
        <f t="shared" si="9"/>
        <v>4.5720000000000001</v>
      </c>
      <c r="G200" s="39">
        <f t="shared" si="10"/>
        <v>38.097509751111744</v>
      </c>
      <c r="N200" s="39">
        <v>22</v>
      </c>
      <c r="O200" s="39">
        <v>82</v>
      </c>
      <c r="P200" s="49" t="s">
        <v>2573</v>
      </c>
    </row>
    <row r="201" spans="1:19" x14ac:dyDescent="0.2">
      <c r="A201" s="36">
        <v>4520140701</v>
      </c>
      <c r="B201" s="48" t="s">
        <v>184</v>
      </c>
      <c r="C201" s="38">
        <v>41827</v>
      </c>
      <c r="D201" s="39">
        <v>16.5</v>
      </c>
      <c r="F201" s="39">
        <f t="shared" si="9"/>
        <v>5.0292000000000003</v>
      </c>
      <c r="G201" s="39">
        <f t="shared" si="10"/>
        <v>36.724090060131431</v>
      </c>
      <c r="N201" s="39">
        <v>19</v>
      </c>
      <c r="O201" s="39">
        <v>79</v>
      </c>
      <c r="P201" s="49" t="s">
        <v>2155</v>
      </c>
    </row>
    <row r="202" spans="1:19" x14ac:dyDescent="0.2">
      <c r="A202" s="36">
        <v>4520140702</v>
      </c>
      <c r="B202" s="48" t="s">
        <v>184</v>
      </c>
      <c r="C202" s="38">
        <v>41834</v>
      </c>
      <c r="D202" s="39">
        <v>17</v>
      </c>
      <c r="F202" s="39">
        <f t="shared" si="9"/>
        <v>5.1816000000000004</v>
      </c>
      <c r="G202" s="39">
        <f t="shared" si="10"/>
        <v>36.293908861144516</v>
      </c>
      <c r="N202" s="39">
        <v>19</v>
      </c>
      <c r="O202" s="39">
        <v>76</v>
      </c>
      <c r="P202" s="49" t="s">
        <v>2574</v>
      </c>
    </row>
    <row r="203" spans="1:19" x14ac:dyDescent="0.2">
      <c r="A203" s="36">
        <v>4520140703</v>
      </c>
      <c r="B203" s="48" t="s">
        <v>184</v>
      </c>
      <c r="C203" s="38">
        <v>41849</v>
      </c>
      <c r="D203" s="39">
        <v>13</v>
      </c>
      <c r="F203" s="39">
        <f t="shared" si="9"/>
        <v>3.9624000000000001</v>
      </c>
      <c r="G203" s="39">
        <f t="shared" si="10"/>
        <v>40.159592907973853</v>
      </c>
      <c r="N203" s="39">
        <v>20</v>
      </c>
      <c r="O203" s="39">
        <v>70</v>
      </c>
    </row>
    <row r="204" spans="1:19" x14ac:dyDescent="0.2">
      <c r="A204" s="36">
        <v>4520140801</v>
      </c>
      <c r="B204" s="48" t="s">
        <v>184</v>
      </c>
      <c r="C204" s="38">
        <v>41855</v>
      </c>
      <c r="D204" s="39">
        <v>13</v>
      </c>
      <c r="F204" s="39">
        <f t="shared" si="9"/>
        <v>3.9624000000000001</v>
      </c>
      <c r="G204" s="39">
        <f t="shared" si="10"/>
        <v>40.159592907973853</v>
      </c>
      <c r="P204" s="36" t="s">
        <v>2575</v>
      </c>
    </row>
    <row r="205" spans="1:19" x14ac:dyDescent="0.2">
      <c r="A205" s="36">
        <v>4520140802</v>
      </c>
      <c r="B205" s="48" t="s">
        <v>184</v>
      </c>
      <c r="C205" s="38">
        <v>41862</v>
      </c>
      <c r="D205" s="39">
        <v>10</v>
      </c>
      <c r="F205" s="39">
        <f t="shared" si="9"/>
        <v>3.048</v>
      </c>
      <c r="G205" s="39">
        <f t="shared" si="10"/>
        <v>43.940261958950401</v>
      </c>
      <c r="N205" s="39">
        <v>22</v>
      </c>
      <c r="O205" s="39">
        <v>62</v>
      </c>
      <c r="P205" s="36" t="s">
        <v>2155</v>
      </c>
    </row>
    <row r="206" spans="1:19" x14ac:dyDescent="0.2">
      <c r="A206" s="36">
        <v>4520140803</v>
      </c>
      <c r="B206" s="48" t="s">
        <v>184</v>
      </c>
      <c r="C206" s="38">
        <v>41869</v>
      </c>
      <c r="D206" s="39">
        <v>12</v>
      </c>
      <c r="F206" s="39">
        <f t="shared" si="9"/>
        <v>3.6576000000000004</v>
      </c>
      <c r="G206" s="39">
        <f t="shared" si="10"/>
        <v>41.313008325549511</v>
      </c>
      <c r="N206" s="39">
        <v>18</v>
      </c>
      <c r="O206" s="39">
        <v>20</v>
      </c>
      <c r="P206" s="36" t="s">
        <v>451</v>
      </c>
    </row>
    <row r="207" spans="1:19" x14ac:dyDescent="0.2">
      <c r="A207" s="36">
        <v>4520140804</v>
      </c>
      <c r="B207" s="48" t="s">
        <v>184</v>
      </c>
      <c r="C207" s="38">
        <v>41876</v>
      </c>
      <c r="D207" s="39">
        <v>12</v>
      </c>
      <c r="E207" s="39">
        <f>AVERAGE(D196:D207)</f>
        <v>12.875</v>
      </c>
      <c r="F207" s="39">
        <f t="shared" si="9"/>
        <v>3.6576000000000004</v>
      </c>
      <c r="G207" s="39">
        <f t="shared" si="10"/>
        <v>41.313008325549511</v>
      </c>
      <c r="H207" s="39">
        <f>AVERAGE(G196:G207)</f>
        <v>40.520424137253109</v>
      </c>
      <c r="N207" s="39">
        <v>19</v>
      </c>
      <c r="P207" s="36" t="s">
        <v>451</v>
      </c>
    </row>
    <row r="208" spans="1:19" x14ac:dyDescent="0.2">
      <c r="A208" s="36"/>
      <c r="B208" s="48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0"/>
  <sheetViews>
    <sheetView workbookViewId="0">
      <pane xSplit="3" ySplit="1" topLeftCell="O321" activePane="bottomRight" state="frozen"/>
      <selection pane="topRight" activeCell="D1" sqref="D1"/>
      <selection pane="bottomLeft" activeCell="A2" sqref="A2"/>
      <selection pane="bottomRight" activeCell="R334" sqref="R334"/>
    </sheetView>
  </sheetViews>
  <sheetFormatPr defaultRowHeight="12.75" x14ac:dyDescent="0.2"/>
  <cols>
    <col min="1" max="1" width="11.7109375" style="37" customWidth="1"/>
    <col min="2" max="2" width="11" style="37" customWidth="1"/>
    <col min="3" max="3" width="10.140625" style="37" bestFit="1" customWidth="1"/>
    <col min="4" max="4" width="9.140625" style="39"/>
    <col min="5" max="5" width="8.140625" style="39" customWidth="1"/>
    <col min="6" max="6" width="9.140625" style="39"/>
    <col min="7" max="7" width="10.5703125" style="39" customWidth="1"/>
    <col min="8" max="8" width="15" style="39" customWidth="1"/>
    <col min="9" max="9" width="9.140625" style="45"/>
    <col min="10" max="10" width="8.140625" style="39" customWidth="1"/>
    <col min="11" max="11" width="10.28515625" style="45" customWidth="1"/>
    <col min="12" max="12" width="12.28515625" style="45" customWidth="1"/>
    <col min="13" max="13" width="9.140625" style="45"/>
    <col min="14" max="14" width="15" style="39" bestFit="1" customWidth="1"/>
    <col min="15" max="15" width="12.140625" style="39" bestFit="1" customWidth="1"/>
    <col min="16" max="16" width="31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857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7" t="s">
        <v>264</v>
      </c>
      <c r="Q1" s="294" t="s">
        <v>294</v>
      </c>
      <c r="R1" s="299" t="s">
        <v>692</v>
      </c>
      <c r="S1" s="299" t="s">
        <v>279</v>
      </c>
      <c r="T1" s="299" t="s">
        <v>857</v>
      </c>
    </row>
    <row r="2" spans="1:20" ht="15" x14ac:dyDescent="0.25">
      <c r="A2" s="37">
        <v>4619890601</v>
      </c>
      <c r="B2" s="37" t="s">
        <v>229</v>
      </c>
      <c r="C2" s="38">
        <v>32677</v>
      </c>
      <c r="D2" s="39">
        <v>12</v>
      </c>
      <c r="F2" s="39">
        <f>D2*0.3048</f>
        <v>3.6576000000000004</v>
      </c>
      <c r="G2" s="39">
        <f xml:space="preserve"> 60-(14.41*(LN(F2)))</f>
        <v>41.313008325549511</v>
      </c>
      <c r="Q2" s="293">
        <v>1989</v>
      </c>
      <c r="R2" s="296">
        <v>10.571428571428571</v>
      </c>
      <c r="S2" s="296">
        <v>43.269636329256628</v>
      </c>
      <c r="T2" s="295"/>
    </row>
    <row r="3" spans="1:20" ht="15" x14ac:dyDescent="0.25">
      <c r="A3" s="37">
        <v>4619890602</v>
      </c>
      <c r="B3" s="37" t="s">
        <v>229</v>
      </c>
      <c r="C3" s="38">
        <v>32684</v>
      </c>
      <c r="D3" s="39">
        <v>12</v>
      </c>
      <c r="F3" s="39">
        <f t="shared" ref="F3:F72" si="0">D3*0.3048</f>
        <v>3.6576000000000004</v>
      </c>
      <c r="G3" s="39">
        <f t="shared" ref="G3:G72" si="1" xml:space="preserve"> 60-(14.41*(LN(F3)))</f>
        <v>41.313008325549511</v>
      </c>
      <c r="Q3" s="293">
        <v>1990</v>
      </c>
      <c r="R3" s="296">
        <v>11.0625</v>
      </c>
      <c r="S3" s="296">
        <v>42.997422636822208</v>
      </c>
      <c r="T3" s="296">
        <v>0.53333333333333333</v>
      </c>
    </row>
    <row r="4" spans="1:20" ht="15" x14ac:dyDescent="0.25">
      <c r="A4" s="37">
        <v>4619890701</v>
      </c>
      <c r="B4" s="37" t="s">
        <v>229</v>
      </c>
      <c r="C4" s="38">
        <v>32692</v>
      </c>
      <c r="D4" s="39">
        <v>12.5</v>
      </c>
      <c r="F4" s="39">
        <f t="shared" si="0"/>
        <v>3.81</v>
      </c>
      <c r="G4" s="39">
        <f t="shared" si="1"/>
        <v>40.724763384512634</v>
      </c>
      <c r="Q4" s="293">
        <v>1991</v>
      </c>
      <c r="R4" s="296">
        <v>10.611111111111111</v>
      </c>
      <c r="S4" s="296">
        <v>43.446344478598412</v>
      </c>
      <c r="T4" s="296">
        <v>2.0142857142857142</v>
      </c>
    </row>
    <row r="5" spans="1:20" ht="15" x14ac:dyDescent="0.25">
      <c r="A5" s="37">
        <v>4619890702</v>
      </c>
      <c r="B5" s="37" t="s">
        <v>229</v>
      </c>
      <c r="C5" s="38">
        <v>32701</v>
      </c>
      <c r="D5" s="39">
        <v>10</v>
      </c>
      <c r="F5" s="39">
        <f t="shared" si="0"/>
        <v>3.048</v>
      </c>
      <c r="G5" s="39">
        <f t="shared" si="1"/>
        <v>43.940261958950401</v>
      </c>
      <c r="Q5" s="293">
        <v>1992</v>
      </c>
      <c r="R5" s="296">
        <v>12.055555555555555</v>
      </c>
      <c r="S5" s="296">
        <v>41.339878637762318</v>
      </c>
      <c r="T5" s="296">
        <v>0.9</v>
      </c>
    </row>
    <row r="6" spans="1:20" ht="15" x14ac:dyDescent="0.25">
      <c r="A6" s="37">
        <v>4619890703</v>
      </c>
      <c r="B6" s="37" t="s">
        <v>229</v>
      </c>
      <c r="C6" s="38">
        <v>32712</v>
      </c>
      <c r="D6" s="39">
        <v>9</v>
      </c>
      <c r="F6" s="39">
        <f t="shared" si="0"/>
        <v>2.7432000000000003</v>
      </c>
      <c r="G6" s="39">
        <f t="shared" si="1"/>
        <v>45.458506989579675</v>
      </c>
      <c r="Q6" s="293">
        <v>1993</v>
      </c>
      <c r="R6" s="295"/>
      <c r="S6" s="295"/>
      <c r="T6" s="297">
        <v>0.5625</v>
      </c>
    </row>
    <row r="7" spans="1:20" ht="15" x14ac:dyDescent="0.25">
      <c r="A7" s="37">
        <v>4619890801</v>
      </c>
      <c r="B7" s="37" t="s">
        <v>229</v>
      </c>
      <c r="C7" s="38">
        <v>32740</v>
      </c>
      <c r="D7" s="39">
        <v>9</v>
      </c>
      <c r="F7" s="39">
        <f t="shared" si="0"/>
        <v>2.7432000000000003</v>
      </c>
      <c r="G7" s="39">
        <f t="shared" si="1"/>
        <v>45.458506989579675</v>
      </c>
      <c r="Q7" s="293">
        <v>1994</v>
      </c>
      <c r="R7" s="296">
        <v>11.461538461538462</v>
      </c>
      <c r="S7" s="296">
        <v>42.229905732479246</v>
      </c>
      <c r="T7" s="296">
        <v>0.97142857142857153</v>
      </c>
    </row>
    <row r="8" spans="1:20" ht="15" x14ac:dyDescent="0.25">
      <c r="A8" s="37">
        <v>4619890802</v>
      </c>
      <c r="B8" s="37" t="s">
        <v>229</v>
      </c>
      <c r="C8" s="38">
        <v>32745</v>
      </c>
      <c r="D8" s="39">
        <v>9.5</v>
      </c>
      <c r="F8" s="39">
        <f t="shared" si="0"/>
        <v>2.8956</v>
      </c>
      <c r="G8" s="39">
        <f t="shared" si="1"/>
        <v>44.679398331074999</v>
      </c>
      <c r="Q8" s="293">
        <v>1995</v>
      </c>
      <c r="R8" s="296">
        <v>9.5</v>
      </c>
      <c r="S8" s="296">
        <v>44.851087812621664</v>
      </c>
      <c r="T8" s="296">
        <v>0.84666666666666668</v>
      </c>
    </row>
    <row r="9" spans="1:20" ht="15" x14ac:dyDescent="0.25">
      <c r="A9" s="37">
        <v>4619890901</v>
      </c>
      <c r="B9" s="37" t="s">
        <v>229</v>
      </c>
      <c r="C9" s="38">
        <v>32769</v>
      </c>
      <c r="D9" s="39">
        <v>11.5</v>
      </c>
      <c r="E9" s="39">
        <f>AVERAGE(D2:D8)</f>
        <v>10.571428571428571</v>
      </c>
      <c r="F9" s="39">
        <f t="shared" si="0"/>
        <v>3.5052000000000003</v>
      </c>
      <c r="G9" s="39">
        <f t="shared" si="1"/>
        <v>41.926292369324358</v>
      </c>
      <c r="H9" s="39">
        <f>AVERAGE(G2:G8)</f>
        <v>43.269636329256628</v>
      </c>
      <c r="M9" s="45">
        <f>H9</f>
        <v>43.269636329256628</v>
      </c>
      <c r="Q9" s="293">
        <v>1996</v>
      </c>
      <c r="R9" s="296">
        <v>11.611111111111111</v>
      </c>
      <c r="S9" s="296">
        <v>41.97258520760434</v>
      </c>
      <c r="T9" s="296">
        <v>1.2725</v>
      </c>
    </row>
    <row r="10" spans="1:20" ht="15" x14ac:dyDescent="0.25">
      <c r="A10" s="37">
        <v>4619900601</v>
      </c>
      <c r="B10" s="37" t="s">
        <v>229</v>
      </c>
      <c r="C10" s="38">
        <v>33035</v>
      </c>
      <c r="D10" s="39">
        <v>12</v>
      </c>
      <c r="F10" s="39">
        <f t="shared" si="0"/>
        <v>3.6576000000000004</v>
      </c>
      <c r="G10" s="39">
        <f t="shared" si="1"/>
        <v>41.313008325549511</v>
      </c>
      <c r="I10" s="45">
        <v>0.5</v>
      </c>
      <c r="K10" s="45">
        <f>(9.81*(LN(I10)))+30.6</f>
        <v>23.800226158706938</v>
      </c>
      <c r="Q10" s="293">
        <v>1997</v>
      </c>
      <c r="R10" s="296">
        <v>10.807692307692308</v>
      </c>
      <c r="S10" s="296">
        <v>43.042608473182547</v>
      </c>
      <c r="T10" s="296">
        <v>0.99428571428571433</v>
      </c>
    </row>
    <row r="11" spans="1:20" ht="15" x14ac:dyDescent="0.25">
      <c r="A11" s="37">
        <v>4619900602</v>
      </c>
      <c r="B11" s="37" t="s">
        <v>229</v>
      </c>
      <c r="C11" s="38">
        <v>33047</v>
      </c>
      <c r="D11" s="39">
        <v>9</v>
      </c>
      <c r="F11" s="39">
        <f t="shared" si="0"/>
        <v>2.7432000000000003</v>
      </c>
      <c r="G11" s="39">
        <f t="shared" si="1"/>
        <v>45.458506989579675</v>
      </c>
      <c r="Q11" s="293">
        <v>1998</v>
      </c>
      <c r="R11" s="296">
        <v>9.4615384615384617</v>
      </c>
      <c r="S11" s="296">
        <v>44.876024212534325</v>
      </c>
      <c r="T11" s="296">
        <v>1.2585714285714287</v>
      </c>
    </row>
    <row r="12" spans="1:20" ht="15" x14ac:dyDescent="0.25">
      <c r="A12" s="37">
        <v>4619900701</v>
      </c>
      <c r="B12" s="37" t="s">
        <v>229</v>
      </c>
      <c r="C12" s="38">
        <v>33055</v>
      </c>
      <c r="D12" s="39">
        <v>7</v>
      </c>
      <c r="F12" s="39">
        <f t="shared" si="0"/>
        <v>2.1335999999999999</v>
      </c>
      <c r="G12" s="39">
        <f t="shared" si="1"/>
        <v>49.079947901107531</v>
      </c>
      <c r="I12" s="45">
        <v>0.2</v>
      </c>
      <c r="K12" s="45">
        <f>(9.81*(LN(I12)))+30.6</f>
        <v>14.811414079021477</v>
      </c>
      <c r="Q12" s="293">
        <v>1999</v>
      </c>
      <c r="R12" s="296">
        <v>9.6538461538461533</v>
      </c>
      <c r="S12" s="296">
        <v>44.614006903166576</v>
      </c>
      <c r="T12" s="296">
        <v>1.4433333333333334</v>
      </c>
    </row>
    <row r="13" spans="1:20" ht="15" x14ac:dyDescent="0.25">
      <c r="A13" s="37">
        <v>4619900702</v>
      </c>
      <c r="B13" s="37" t="s">
        <v>229</v>
      </c>
      <c r="C13" s="38">
        <v>33069</v>
      </c>
      <c r="D13" s="39">
        <v>7.5</v>
      </c>
      <c r="F13" s="39">
        <f t="shared" si="0"/>
        <v>2.286</v>
      </c>
      <c r="G13" s="39">
        <f t="shared" si="1"/>
        <v>48.085760622980558</v>
      </c>
      <c r="I13" s="45">
        <v>0.8</v>
      </c>
      <c r="K13" s="45">
        <f>(9.81*(LN(I13)))+30.6</f>
        <v>28.410961761607602</v>
      </c>
      <c r="Q13" s="293">
        <v>2000</v>
      </c>
      <c r="R13" s="296">
        <v>11.884615384615385</v>
      </c>
      <c r="S13" s="296">
        <v>41.584578537982864</v>
      </c>
      <c r="T13" s="296">
        <v>0.93666666666666654</v>
      </c>
    </row>
    <row r="14" spans="1:20" ht="15" x14ac:dyDescent="0.25">
      <c r="A14" s="37">
        <v>4619900703</v>
      </c>
      <c r="B14" s="37" t="s">
        <v>229</v>
      </c>
      <c r="C14" s="38">
        <v>33076</v>
      </c>
      <c r="D14" s="39">
        <v>10.5</v>
      </c>
      <c r="F14" s="39">
        <f t="shared" si="0"/>
        <v>3.2004000000000001</v>
      </c>
      <c r="G14" s="39">
        <f t="shared" si="1"/>
        <v>43.237195693268887</v>
      </c>
      <c r="Q14" s="293">
        <v>2001</v>
      </c>
      <c r="R14" s="296">
        <v>14.285714285714286</v>
      </c>
      <c r="S14" s="296">
        <v>40.14012550549625</v>
      </c>
      <c r="T14" s="296">
        <v>1.17</v>
      </c>
    </row>
    <row r="15" spans="1:20" ht="15" x14ac:dyDescent="0.25">
      <c r="A15" s="37">
        <v>4619900801</v>
      </c>
      <c r="B15" s="37" t="s">
        <v>229</v>
      </c>
      <c r="C15" s="38">
        <v>33086</v>
      </c>
      <c r="D15" s="39">
        <v>13.5</v>
      </c>
      <c r="F15" s="39">
        <f t="shared" si="0"/>
        <v>4.1147999999999998</v>
      </c>
      <c r="G15" s="39">
        <f t="shared" si="1"/>
        <v>39.615754781741025</v>
      </c>
      <c r="I15" s="45">
        <v>0.6</v>
      </c>
      <c r="K15" s="45">
        <f t="shared" ref="K15:K23" si="2">(9.81*(LN(I15)))+30.6</f>
        <v>25.588800630855634</v>
      </c>
      <c r="Q15" s="293">
        <v>2002</v>
      </c>
      <c r="R15" s="296">
        <v>15.541666666666666</v>
      </c>
      <c r="S15" s="296">
        <v>38.446360667847294</v>
      </c>
      <c r="T15" s="296">
        <v>1.0883333333333332</v>
      </c>
    </row>
    <row r="16" spans="1:20" ht="15" x14ac:dyDescent="0.25">
      <c r="A16" s="37">
        <v>4619900802</v>
      </c>
      <c r="B16" s="37" t="s">
        <v>229</v>
      </c>
      <c r="C16" s="38">
        <v>33097</v>
      </c>
      <c r="D16" s="39">
        <v>15</v>
      </c>
      <c r="F16" s="39">
        <f t="shared" si="0"/>
        <v>4.5720000000000001</v>
      </c>
      <c r="G16" s="39">
        <f t="shared" si="1"/>
        <v>38.097509751111744</v>
      </c>
      <c r="I16" s="45">
        <v>0.7</v>
      </c>
      <c r="K16" s="45">
        <f t="shared" si="2"/>
        <v>27.101018799961036</v>
      </c>
      <c r="Q16" s="293">
        <v>2003</v>
      </c>
      <c r="R16" s="298">
        <v>14.090909090909092</v>
      </c>
      <c r="S16" s="298">
        <v>39.76423724940534</v>
      </c>
      <c r="T16" s="298">
        <v>1.2979999999999998</v>
      </c>
    </row>
    <row r="17" spans="1:20" ht="15" x14ac:dyDescent="0.25">
      <c r="A17" s="37">
        <v>4619900803</v>
      </c>
      <c r="B17" s="37" t="s">
        <v>229</v>
      </c>
      <c r="C17" s="38">
        <v>33109</v>
      </c>
      <c r="D17" s="39">
        <v>14</v>
      </c>
      <c r="F17" s="39">
        <f t="shared" si="0"/>
        <v>4.2671999999999999</v>
      </c>
      <c r="G17" s="39">
        <f t="shared" si="1"/>
        <v>39.091697029238723</v>
      </c>
      <c r="I17" s="45">
        <v>0.4</v>
      </c>
      <c r="K17" s="45">
        <f t="shared" si="2"/>
        <v>21.611187920314542</v>
      </c>
      <c r="Q17" s="293">
        <v>2004</v>
      </c>
      <c r="R17" s="296">
        <v>17.192307692307693</v>
      </c>
      <c r="S17" s="296">
        <v>36.904721538155108</v>
      </c>
      <c r="T17" s="296">
        <v>0.88857142857142857</v>
      </c>
    </row>
    <row r="18" spans="1:20" ht="15" x14ac:dyDescent="0.25">
      <c r="A18" s="37">
        <v>4619900901</v>
      </c>
      <c r="B18" s="37" t="s">
        <v>229</v>
      </c>
      <c r="C18" s="38">
        <v>33119</v>
      </c>
      <c r="D18" s="39">
        <v>12</v>
      </c>
      <c r="E18" s="39">
        <f>AVERAGE(D10:D17)</f>
        <v>11.0625</v>
      </c>
      <c r="F18" s="39">
        <f t="shared" si="0"/>
        <v>3.6576000000000004</v>
      </c>
      <c r="G18" s="39">
        <f t="shared" si="1"/>
        <v>41.313008325549511</v>
      </c>
      <c r="H18" s="39">
        <f>AVERAGE(G10:G17)</f>
        <v>42.997422636822208</v>
      </c>
      <c r="I18" s="45">
        <v>0.3</v>
      </c>
      <c r="J18" s="39">
        <f>AVERAGE(I10:I17)</f>
        <v>0.53333333333333333</v>
      </c>
      <c r="K18" s="45">
        <f t="shared" si="2"/>
        <v>18.78902678956257</v>
      </c>
      <c r="L18" s="39">
        <f>AVERAGE(K10:K17)</f>
        <v>23.553934891744536</v>
      </c>
      <c r="M18" s="45">
        <f>AVERAGE(H18,L18)</f>
        <v>33.27567876428337</v>
      </c>
      <c r="Q18" s="293">
        <v>2005</v>
      </c>
      <c r="R18" s="296">
        <v>12.9</v>
      </c>
      <c r="S18" s="296">
        <v>41.312476641851802</v>
      </c>
      <c r="T18" s="296">
        <v>1.4885714285714282</v>
      </c>
    </row>
    <row r="19" spans="1:20" ht="15" x14ac:dyDescent="0.25">
      <c r="A19" s="37">
        <v>4619910601</v>
      </c>
      <c r="B19" s="37" t="s">
        <v>229</v>
      </c>
      <c r="C19" s="38">
        <v>33395</v>
      </c>
      <c r="D19" s="39">
        <v>16</v>
      </c>
      <c r="F19" s="39">
        <f t="shared" si="0"/>
        <v>4.8768000000000002</v>
      </c>
      <c r="G19" s="39">
        <f t="shared" si="1"/>
        <v>37.167509661519347</v>
      </c>
      <c r="I19" s="45">
        <v>0.3</v>
      </c>
      <c r="K19" s="45">
        <f t="shared" si="2"/>
        <v>18.78902678956257</v>
      </c>
      <c r="O19" s="39">
        <v>21.11</v>
      </c>
      <c r="Q19" s="293">
        <v>2006</v>
      </c>
      <c r="R19" s="296">
        <v>17</v>
      </c>
      <c r="S19" s="296">
        <v>37.580015672328358</v>
      </c>
      <c r="T19" s="296">
        <v>1.2066666666666666</v>
      </c>
    </row>
    <row r="20" spans="1:20" ht="15" x14ac:dyDescent="0.25">
      <c r="A20" s="37">
        <v>4619910602</v>
      </c>
      <c r="B20" s="37" t="s">
        <v>229</v>
      </c>
      <c r="C20" s="38">
        <v>33402</v>
      </c>
      <c r="D20" s="39">
        <v>13</v>
      </c>
      <c r="F20" s="39">
        <f t="shared" si="0"/>
        <v>3.9624000000000001</v>
      </c>
      <c r="G20" s="39">
        <f t="shared" si="1"/>
        <v>40.159592907973853</v>
      </c>
      <c r="I20" s="45">
        <v>2</v>
      </c>
      <c r="K20" s="45">
        <f t="shared" si="2"/>
        <v>37.399773841293069</v>
      </c>
      <c r="O20" s="39">
        <v>21.11</v>
      </c>
      <c r="Q20" s="293">
        <v>2007</v>
      </c>
      <c r="R20" s="296">
        <v>23.076923076923077</v>
      </c>
      <c r="S20" s="296">
        <v>32.411975727706853</v>
      </c>
      <c r="T20" s="296">
        <v>0.71666666666666667</v>
      </c>
    </row>
    <row r="21" spans="1:20" ht="15" x14ac:dyDescent="0.25">
      <c r="A21" s="37">
        <v>4619910701</v>
      </c>
      <c r="B21" s="37" t="s">
        <v>229</v>
      </c>
      <c r="C21" s="38">
        <v>33423</v>
      </c>
      <c r="D21" s="39">
        <v>7</v>
      </c>
      <c r="F21" s="39">
        <f t="shared" si="0"/>
        <v>2.1335999999999999</v>
      </c>
      <c r="G21" s="39">
        <f t="shared" si="1"/>
        <v>49.079947901107531</v>
      </c>
      <c r="I21" s="45">
        <v>0.1</v>
      </c>
      <c r="K21" s="45">
        <f t="shared" si="2"/>
        <v>8.0116402377284146</v>
      </c>
      <c r="O21" s="39">
        <v>23.88</v>
      </c>
      <c r="Q21" s="293">
        <v>2008</v>
      </c>
      <c r="R21" s="296">
        <v>19.384615384615383</v>
      </c>
      <c r="S21" s="296">
        <v>35.653193942344991</v>
      </c>
      <c r="T21" s="296">
        <v>1.5899999999999999</v>
      </c>
    </row>
    <row r="22" spans="1:20" ht="15" x14ac:dyDescent="0.25">
      <c r="A22" s="37">
        <v>4619910702</v>
      </c>
      <c r="B22" s="37" t="s">
        <v>229</v>
      </c>
      <c r="C22" s="38">
        <v>33432</v>
      </c>
      <c r="D22" s="39">
        <v>8.5</v>
      </c>
      <c r="F22" s="39">
        <f t="shared" si="0"/>
        <v>2.5908000000000002</v>
      </c>
      <c r="G22" s="39">
        <f t="shared" si="1"/>
        <v>46.28215973301333</v>
      </c>
      <c r="I22" s="45">
        <v>3.6</v>
      </c>
      <c r="K22" s="45">
        <f t="shared" si="2"/>
        <v>43.165961023982852</v>
      </c>
      <c r="O22" s="39">
        <v>21.11</v>
      </c>
      <c r="Q22" s="293">
        <v>2009</v>
      </c>
      <c r="R22" s="296">
        <v>20.846153846153847</v>
      </c>
      <c r="S22" s="296">
        <v>33.827353924049056</v>
      </c>
      <c r="T22" s="296">
        <v>0.9771428571428572</v>
      </c>
    </row>
    <row r="23" spans="1:20" ht="15" x14ac:dyDescent="0.25">
      <c r="A23" s="37">
        <v>4619910703</v>
      </c>
      <c r="B23" s="37" t="s">
        <v>229</v>
      </c>
      <c r="C23" s="38">
        <v>33446</v>
      </c>
      <c r="D23" s="39">
        <v>10</v>
      </c>
      <c r="F23" s="39">
        <f t="shared" si="0"/>
        <v>3.048</v>
      </c>
      <c r="G23" s="39">
        <f t="shared" si="1"/>
        <v>43.940261958950401</v>
      </c>
      <c r="I23" s="45">
        <v>4.5</v>
      </c>
      <c r="K23" s="45">
        <f t="shared" si="2"/>
        <v>45.354999262375252</v>
      </c>
      <c r="O23" s="39">
        <v>15.55</v>
      </c>
      <c r="Q23" s="293">
        <v>2010</v>
      </c>
      <c r="R23" s="296">
        <v>16.692307692307693</v>
      </c>
      <c r="S23" s="296">
        <v>37.461481640274805</v>
      </c>
      <c r="T23" s="296">
        <v>1.1142857142857143</v>
      </c>
    </row>
    <row r="24" spans="1:20" ht="15" x14ac:dyDescent="0.25">
      <c r="A24" s="37">
        <v>4619910801</v>
      </c>
      <c r="B24" s="37" t="s">
        <v>229</v>
      </c>
      <c r="C24" s="38">
        <v>33456</v>
      </c>
      <c r="D24" s="39">
        <v>11</v>
      </c>
      <c r="F24" s="39">
        <f t="shared" si="0"/>
        <v>3.3528000000000002</v>
      </c>
      <c r="G24" s="39">
        <f t="shared" si="1"/>
        <v>42.566842267970074</v>
      </c>
      <c r="O24" s="39">
        <v>15.55</v>
      </c>
      <c r="Q24" s="293">
        <v>2011</v>
      </c>
      <c r="R24" s="296">
        <v>15.583333333333334</v>
      </c>
      <c r="S24" s="296">
        <v>37.989341980925396</v>
      </c>
      <c r="T24" s="296">
        <v>1.5457142857142858</v>
      </c>
    </row>
    <row r="25" spans="1:20" ht="15" x14ac:dyDescent="0.25">
      <c r="A25" s="37">
        <v>4619910802</v>
      </c>
      <c r="B25" s="37" t="s">
        <v>229</v>
      </c>
      <c r="C25" s="38">
        <v>33463</v>
      </c>
      <c r="D25" s="39">
        <v>10</v>
      </c>
      <c r="F25" s="39">
        <f t="shared" si="0"/>
        <v>3.048</v>
      </c>
      <c r="G25" s="39">
        <f t="shared" si="1"/>
        <v>43.940261958950401</v>
      </c>
      <c r="I25" s="45">
        <v>2.2000000000000002</v>
      </c>
      <c r="K25" s="45">
        <f>(9.81*(LN(I25)))+30.6</f>
        <v>38.334766705173493</v>
      </c>
      <c r="O25" s="39">
        <v>21.11</v>
      </c>
      <c r="Q25" s="293">
        <v>2012</v>
      </c>
      <c r="R25" s="296">
        <v>15.363636363636363</v>
      </c>
      <c r="S25" s="296">
        <v>38.497147265757725</v>
      </c>
      <c r="T25" s="296">
        <v>0.93</v>
      </c>
    </row>
    <row r="26" spans="1:20" ht="15" x14ac:dyDescent="0.25">
      <c r="A26" s="37">
        <v>4619910803</v>
      </c>
      <c r="B26" s="37" t="s">
        <v>229</v>
      </c>
      <c r="C26" s="38">
        <v>33472</v>
      </c>
      <c r="D26" s="39">
        <v>10</v>
      </c>
      <c r="F26" s="39">
        <f t="shared" si="0"/>
        <v>3.048</v>
      </c>
      <c r="G26" s="39">
        <f t="shared" si="1"/>
        <v>43.940261958950401</v>
      </c>
      <c r="Q26" s="361">
        <v>2013</v>
      </c>
      <c r="R26" s="39">
        <v>17</v>
      </c>
      <c r="S26" s="39">
        <v>36.612036041380954</v>
      </c>
      <c r="T26" s="39">
        <v>0.77999999999999992</v>
      </c>
    </row>
    <row r="27" spans="1:20" x14ac:dyDescent="0.2">
      <c r="A27" s="37">
        <v>4619910804</v>
      </c>
      <c r="B27" s="37" t="s">
        <v>229</v>
      </c>
      <c r="C27" s="38">
        <v>33481</v>
      </c>
      <c r="D27" s="39">
        <v>10</v>
      </c>
      <c r="F27" s="39">
        <f t="shared" si="0"/>
        <v>3.048</v>
      </c>
      <c r="G27" s="39">
        <f t="shared" si="1"/>
        <v>43.940261958950401</v>
      </c>
      <c r="I27" s="45">
        <v>1.4</v>
      </c>
      <c r="K27" s="45">
        <f>(9.81*(LN(I27)))+30.6</f>
        <v>33.9007926412541</v>
      </c>
      <c r="O27" s="39">
        <v>26.66</v>
      </c>
    </row>
    <row r="28" spans="1:20" x14ac:dyDescent="0.2">
      <c r="A28" s="37">
        <v>4619911001</v>
      </c>
      <c r="B28" s="37" t="s">
        <v>229</v>
      </c>
      <c r="C28" s="38">
        <v>33512</v>
      </c>
      <c r="D28" s="39">
        <v>14</v>
      </c>
      <c r="E28" s="39">
        <f>AVERAGE(D19:D27)</f>
        <v>10.611111111111111</v>
      </c>
      <c r="F28" s="39">
        <f t="shared" si="0"/>
        <v>4.2671999999999999</v>
      </c>
      <c r="G28" s="39">
        <f t="shared" si="1"/>
        <v>39.091697029238723</v>
      </c>
      <c r="H28" s="39">
        <f>AVERAGE(G19:G27)</f>
        <v>43.446344478598412</v>
      </c>
      <c r="I28" s="45">
        <v>0.3</v>
      </c>
      <c r="J28" s="39">
        <f>AVERAGE(I19:I27)</f>
        <v>2.0142857142857142</v>
      </c>
      <c r="K28" s="45">
        <f>(9.81*(LN(I28)))+30.6</f>
        <v>18.78902678956257</v>
      </c>
      <c r="L28" s="39">
        <f>AVERAGE(K19:K27)</f>
        <v>32.13670864305282</v>
      </c>
      <c r="M28" s="45">
        <f>AVERAGE(L28,H28)</f>
        <v>37.791526560825616</v>
      </c>
      <c r="O28" s="39">
        <v>12.77</v>
      </c>
    </row>
    <row r="29" spans="1:20" x14ac:dyDescent="0.2">
      <c r="A29" s="113">
        <v>4619920601</v>
      </c>
      <c r="B29" s="37" t="s">
        <v>229</v>
      </c>
      <c r="C29" s="38">
        <v>33757</v>
      </c>
      <c r="D29" s="39">
        <v>13</v>
      </c>
      <c r="F29" s="39">
        <f t="shared" si="0"/>
        <v>3.9624000000000001</v>
      </c>
      <c r="G29" s="39">
        <f t="shared" si="1"/>
        <v>40.159592907973853</v>
      </c>
      <c r="O29" s="39">
        <v>18.88</v>
      </c>
    </row>
    <row r="30" spans="1:20" x14ac:dyDescent="0.2">
      <c r="A30" s="113">
        <v>4619920602</v>
      </c>
      <c r="B30" s="37" t="s">
        <v>229</v>
      </c>
      <c r="C30" s="38">
        <v>33770</v>
      </c>
      <c r="D30" s="39">
        <v>12</v>
      </c>
      <c r="F30" s="39">
        <f t="shared" si="0"/>
        <v>3.6576000000000004</v>
      </c>
      <c r="G30" s="39">
        <f t="shared" si="1"/>
        <v>41.313008325549511</v>
      </c>
      <c r="I30" s="45">
        <v>0.8</v>
      </c>
      <c r="K30" s="45">
        <f>(9.81*(LN(I30)))+30.6</f>
        <v>28.410961761607602</v>
      </c>
      <c r="O30" s="39">
        <v>13.33</v>
      </c>
    </row>
    <row r="31" spans="1:20" x14ac:dyDescent="0.2">
      <c r="A31" s="113">
        <v>4619920603</v>
      </c>
      <c r="B31" s="37" t="s">
        <v>229</v>
      </c>
      <c r="C31" s="38">
        <v>33777</v>
      </c>
      <c r="D31" s="39">
        <v>12</v>
      </c>
      <c r="F31" s="39">
        <f t="shared" si="0"/>
        <v>3.6576000000000004</v>
      </c>
      <c r="G31" s="39">
        <f t="shared" si="1"/>
        <v>41.313008325549511</v>
      </c>
      <c r="O31" s="39">
        <v>12.77</v>
      </c>
    </row>
    <row r="32" spans="1:20" x14ac:dyDescent="0.2">
      <c r="A32" s="113">
        <v>4619920604</v>
      </c>
      <c r="B32" s="37" t="s">
        <v>229</v>
      </c>
      <c r="C32" s="38">
        <v>33784</v>
      </c>
      <c r="D32" s="39">
        <v>12</v>
      </c>
      <c r="F32" s="39">
        <f t="shared" si="0"/>
        <v>3.6576000000000004</v>
      </c>
      <c r="G32" s="39">
        <f t="shared" si="1"/>
        <v>41.313008325549511</v>
      </c>
      <c r="I32" s="45">
        <v>0.6</v>
      </c>
      <c r="K32" s="45">
        <f>(9.81*(LN(I32)))+30.6</f>
        <v>25.588800630855634</v>
      </c>
      <c r="O32" s="39">
        <v>13.33</v>
      </c>
    </row>
    <row r="33" spans="1:15" x14ac:dyDescent="0.2">
      <c r="A33" s="113">
        <v>4619920701</v>
      </c>
      <c r="B33" s="37" t="s">
        <v>229</v>
      </c>
      <c r="C33" s="38">
        <v>33787</v>
      </c>
      <c r="D33" s="39">
        <v>13</v>
      </c>
      <c r="F33" s="39">
        <f t="shared" si="0"/>
        <v>3.9624000000000001</v>
      </c>
      <c r="G33" s="39">
        <f t="shared" si="1"/>
        <v>40.159592907973853</v>
      </c>
    </row>
    <row r="34" spans="1:15" x14ac:dyDescent="0.2">
      <c r="A34" s="113">
        <v>4619920702</v>
      </c>
      <c r="B34" s="37" t="s">
        <v>229</v>
      </c>
      <c r="C34" s="38">
        <v>33792</v>
      </c>
      <c r="D34" s="39">
        <v>13.5</v>
      </c>
      <c r="F34" s="39">
        <f t="shared" si="0"/>
        <v>4.1147999999999998</v>
      </c>
      <c r="G34" s="39">
        <f t="shared" si="1"/>
        <v>39.615754781741025</v>
      </c>
      <c r="O34" s="39">
        <v>20</v>
      </c>
    </row>
    <row r="35" spans="1:15" x14ac:dyDescent="0.2">
      <c r="A35" s="113">
        <v>4619920703</v>
      </c>
      <c r="B35" s="37" t="s">
        <v>229</v>
      </c>
      <c r="C35" s="38">
        <v>33803</v>
      </c>
      <c r="D35" s="39">
        <v>13</v>
      </c>
      <c r="F35" s="39">
        <f t="shared" si="0"/>
        <v>3.9624000000000001</v>
      </c>
      <c r="G35" s="39">
        <f t="shared" si="1"/>
        <v>40.159592907973853</v>
      </c>
      <c r="I35" s="45">
        <v>1</v>
      </c>
      <c r="K35" s="45">
        <f t="shared" ref="K35:K45" si="3">(9.81*(LN(I35)))+30.6</f>
        <v>30.6</v>
      </c>
    </row>
    <row r="36" spans="1:15" x14ac:dyDescent="0.2">
      <c r="A36" s="113">
        <v>4619920801</v>
      </c>
      <c r="B36" s="37" t="s">
        <v>229</v>
      </c>
      <c r="C36" s="38">
        <v>33821</v>
      </c>
      <c r="D36" s="39">
        <v>9</v>
      </c>
      <c r="F36" s="39">
        <f t="shared" si="0"/>
        <v>2.7432000000000003</v>
      </c>
      <c r="G36" s="39">
        <f t="shared" si="1"/>
        <v>45.458506989579675</v>
      </c>
      <c r="I36" s="45">
        <v>1.1000000000000001</v>
      </c>
      <c r="K36" s="45">
        <f t="shared" si="3"/>
        <v>31.534992863880429</v>
      </c>
    </row>
    <row r="37" spans="1:15" x14ac:dyDescent="0.2">
      <c r="A37" s="113">
        <v>4619920802</v>
      </c>
      <c r="B37" s="37" t="s">
        <v>229</v>
      </c>
      <c r="C37" s="38">
        <v>33841</v>
      </c>
      <c r="D37" s="39">
        <v>11</v>
      </c>
      <c r="F37" s="39">
        <f t="shared" si="0"/>
        <v>3.3528000000000002</v>
      </c>
      <c r="G37" s="39">
        <f t="shared" si="1"/>
        <v>42.566842267970074</v>
      </c>
      <c r="I37" s="45">
        <v>1</v>
      </c>
      <c r="K37" s="45">
        <f t="shared" si="3"/>
        <v>30.6</v>
      </c>
      <c r="O37" s="39">
        <v>21.11</v>
      </c>
    </row>
    <row r="38" spans="1:15" x14ac:dyDescent="0.2">
      <c r="A38" s="113">
        <v>4619920901</v>
      </c>
      <c r="B38" s="37" t="s">
        <v>229</v>
      </c>
      <c r="C38" s="38">
        <v>33867</v>
      </c>
      <c r="D38" s="39">
        <v>12</v>
      </c>
      <c r="E38" s="39">
        <f>AVERAGE(D29:D37)</f>
        <v>12.055555555555555</v>
      </c>
      <c r="F38" s="39">
        <f t="shared" si="0"/>
        <v>3.6576000000000004</v>
      </c>
      <c r="G38" s="39">
        <f t="shared" si="1"/>
        <v>41.313008325549511</v>
      </c>
      <c r="H38" s="39">
        <f>AVERAGE(G29:G37)</f>
        <v>41.339878637762318</v>
      </c>
      <c r="I38" s="45">
        <v>1.4</v>
      </c>
      <c r="J38" s="39">
        <f>AVERAGE(I29:I37)</f>
        <v>0.9</v>
      </c>
      <c r="K38" s="45">
        <f t="shared" si="3"/>
        <v>33.9007926412541</v>
      </c>
      <c r="L38" s="39">
        <f>AVERAGE(K29:K37)</f>
        <v>29.346951051268736</v>
      </c>
      <c r="M38" s="45">
        <f>AVERAGE(L38,H38)</f>
        <v>35.343414844515529</v>
      </c>
      <c r="O38" s="39">
        <v>12.77</v>
      </c>
    </row>
    <row r="39" spans="1:15" x14ac:dyDescent="0.2">
      <c r="A39" s="113">
        <v>4619930601</v>
      </c>
      <c r="B39" s="37" t="s">
        <v>229</v>
      </c>
      <c r="C39" s="38">
        <v>34148</v>
      </c>
      <c r="I39" s="45">
        <v>0.15</v>
      </c>
      <c r="K39" s="45">
        <f t="shared" si="3"/>
        <v>11.989252948269506</v>
      </c>
    </row>
    <row r="40" spans="1:15" x14ac:dyDescent="0.2">
      <c r="A40" s="113">
        <v>4619930701</v>
      </c>
      <c r="B40" s="37" t="s">
        <v>229</v>
      </c>
      <c r="C40" s="38">
        <v>34162</v>
      </c>
      <c r="I40" s="45">
        <v>0.6</v>
      </c>
      <c r="K40" s="45">
        <f t="shared" si="3"/>
        <v>25.588800630855634</v>
      </c>
    </row>
    <row r="41" spans="1:15" x14ac:dyDescent="0.2">
      <c r="A41" s="113">
        <v>4619930702</v>
      </c>
      <c r="B41" s="37" t="s">
        <v>229</v>
      </c>
      <c r="C41" s="38">
        <v>34178</v>
      </c>
      <c r="I41" s="45">
        <v>0.88</v>
      </c>
      <c r="K41" s="45">
        <f t="shared" si="3"/>
        <v>29.34595462548803</v>
      </c>
    </row>
    <row r="42" spans="1:15" x14ac:dyDescent="0.2">
      <c r="A42" s="113">
        <v>4619930801</v>
      </c>
      <c r="B42" s="37" t="s">
        <v>229</v>
      </c>
      <c r="C42" s="38">
        <v>34196</v>
      </c>
      <c r="I42" s="45">
        <v>0.62</v>
      </c>
      <c r="K42" s="45">
        <f t="shared" si="3"/>
        <v>25.910468792749171</v>
      </c>
    </row>
    <row r="43" spans="1:15" x14ac:dyDescent="0.2">
      <c r="A43" s="113">
        <v>4619930901</v>
      </c>
      <c r="B43" s="37" t="s">
        <v>229</v>
      </c>
      <c r="C43" s="38">
        <v>34213</v>
      </c>
      <c r="I43" s="45">
        <v>0.45</v>
      </c>
      <c r="K43" s="45">
        <f t="shared" si="3"/>
        <v>22.766639500103661</v>
      </c>
    </row>
    <row r="44" spans="1:15" x14ac:dyDescent="0.2">
      <c r="A44" s="113">
        <v>4619930902</v>
      </c>
      <c r="B44" s="37" t="s">
        <v>229</v>
      </c>
      <c r="C44" s="38">
        <v>34238</v>
      </c>
      <c r="I44" s="45">
        <v>0.7</v>
      </c>
      <c r="J44" s="45">
        <f>AVERAGE(I39:I42)</f>
        <v>0.5625</v>
      </c>
      <c r="K44" s="45">
        <f t="shared" si="3"/>
        <v>27.101018799961036</v>
      </c>
      <c r="L44" s="45">
        <f>AVERAGE(K39:K42)</f>
        <v>23.208619249340586</v>
      </c>
      <c r="M44" s="45">
        <f>L44</f>
        <v>23.208619249340586</v>
      </c>
    </row>
    <row r="45" spans="1:15" x14ac:dyDescent="0.2">
      <c r="A45" s="113">
        <v>4619940601</v>
      </c>
      <c r="B45" s="37" t="s">
        <v>229</v>
      </c>
      <c r="C45" s="38">
        <v>34496</v>
      </c>
      <c r="D45" s="39">
        <v>13</v>
      </c>
      <c r="F45" s="39">
        <f t="shared" si="0"/>
        <v>3.9624000000000001</v>
      </c>
      <c r="G45" s="39">
        <f t="shared" si="1"/>
        <v>40.159592907973853</v>
      </c>
      <c r="I45" s="45">
        <v>0.65</v>
      </c>
      <c r="K45" s="45">
        <f t="shared" si="3"/>
        <v>26.374019593133024</v>
      </c>
      <c r="O45" s="39">
        <v>17.77</v>
      </c>
    </row>
    <row r="46" spans="1:15" x14ac:dyDescent="0.2">
      <c r="A46" s="113">
        <v>4619940602</v>
      </c>
      <c r="B46" s="37" t="s">
        <v>229</v>
      </c>
      <c r="C46" s="38">
        <v>34501</v>
      </c>
      <c r="D46" s="39">
        <v>17</v>
      </c>
      <c r="F46" s="39">
        <f t="shared" si="0"/>
        <v>5.1816000000000004</v>
      </c>
      <c r="G46" s="39">
        <f t="shared" si="1"/>
        <v>36.293908861144516</v>
      </c>
      <c r="O46" s="39">
        <v>27.22</v>
      </c>
    </row>
    <row r="47" spans="1:15" x14ac:dyDescent="0.2">
      <c r="A47" s="113">
        <v>4619940603</v>
      </c>
      <c r="B47" s="37" t="s">
        <v>229</v>
      </c>
      <c r="C47" s="38">
        <v>34507</v>
      </c>
      <c r="D47" s="39">
        <v>15</v>
      </c>
      <c r="F47" s="39">
        <f t="shared" si="0"/>
        <v>4.5720000000000001</v>
      </c>
      <c r="G47" s="39">
        <f t="shared" si="1"/>
        <v>38.097509751111744</v>
      </c>
      <c r="I47" s="45">
        <v>0.41</v>
      </c>
      <c r="K47" s="45">
        <f>(9.81*(LN(I47)))+30.6</f>
        <v>21.853422449826084</v>
      </c>
      <c r="O47" s="39">
        <v>21.11</v>
      </c>
    </row>
    <row r="48" spans="1:15" x14ac:dyDescent="0.2">
      <c r="A48" s="113">
        <v>4619940604</v>
      </c>
      <c r="B48" s="37" t="s">
        <v>229</v>
      </c>
      <c r="C48" s="38">
        <v>34515</v>
      </c>
      <c r="D48" s="39">
        <v>11</v>
      </c>
      <c r="F48" s="39">
        <f t="shared" si="0"/>
        <v>3.3528000000000002</v>
      </c>
      <c r="G48" s="39">
        <f t="shared" si="1"/>
        <v>42.566842267970074</v>
      </c>
      <c r="O48" s="39">
        <v>15</v>
      </c>
    </row>
    <row r="49" spans="1:15" x14ac:dyDescent="0.2">
      <c r="A49" s="113">
        <v>4619940701</v>
      </c>
      <c r="B49" s="37" t="s">
        <v>229</v>
      </c>
      <c r="C49" s="38">
        <v>34521</v>
      </c>
      <c r="D49" s="39">
        <v>9</v>
      </c>
      <c r="F49" s="39">
        <f t="shared" si="0"/>
        <v>2.7432000000000003</v>
      </c>
      <c r="G49" s="39">
        <f t="shared" si="1"/>
        <v>45.458506989579675</v>
      </c>
      <c r="I49" s="45">
        <v>0.83</v>
      </c>
      <c r="K49" s="45">
        <f>(9.81*(LN(I49)))+30.6</f>
        <v>28.77210683794145</v>
      </c>
      <c r="O49" s="39">
        <v>26.11</v>
      </c>
    </row>
    <row r="50" spans="1:15" x14ac:dyDescent="0.2">
      <c r="A50" s="113">
        <v>4619940702</v>
      </c>
      <c r="B50" s="37" t="s">
        <v>229</v>
      </c>
      <c r="C50" s="38">
        <v>34528</v>
      </c>
      <c r="D50" s="39">
        <v>10</v>
      </c>
      <c r="F50" s="39">
        <f t="shared" si="0"/>
        <v>3.048</v>
      </c>
      <c r="G50" s="39">
        <f t="shared" si="1"/>
        <v>43.940261958950401</v>
      </c>
      <c r="O50" s="39">
        <v>17.77</v>
      </c>
    </row>
    <row r="51" spans="1:15" x14ac:dyDescent="0.2">
      <c r="A51" s="113">
        <v>4619940703</v>
      </c>
      <c r="B51" s="37" t="s">
        <v>229</v>
      </c>
      <c r="C51" s="38">
        <v>34535</v>
      </c>
      <c r="D51" s="39">
        <v>10</v>
      </c>
      <c r="F51" s="39">
        <f t="shared" si="0"/>
        <v>3.048</v>
      </c>
      <c r="G51" s="39">
        <f t="shared" si="1"/>
        <v>43.940261958950401</v>
      </c>
      <c r="I51" s="45">
        <v>0.81</v>
      </c>
      <c r="K51" s="45">
        <f>(9.81*(LN(I51)))+30.6</f>
        <v>28.532826682793448</v>
      </c>
      <c r="O51" s="39">
        <v>23.33</v>
      </c>
    </row>
    <row r="52" spans="1:15" x14ac:dyDescent="0.2">
      <c r="A52" s="113">
        <v>4619940704</v>
      </c>
      <c r="B52" s="37" t="s">
        <v>229</v>
      </c>
      <c r="C52" s="38">
        <v>34542</v>
      </c>
      <c r="D52" s="39">
        <v>12</v>
      </c>
      <c r="F52" s="39">
        <f t="shared" si="0"/>
        <v>3.6576000000000004</v>
      </c>
      <c r="G52" s="39">
        <f t="shared" si="1"/>
        <v>41.313008325549511</v>
      </c>
      <c r="O52" s="39">
        <v>17.77</v>
      </c>
    </row>
    <row r="53" spans="1:15" x14ac:dyDescent="0.2">
      <c r="A53" s="113">
        <v>4619940801</v>
      </c>
      <c r="B53" s="37" t="s">
        <v>229</v>
      </c>
      <c r="C53" s="38">
        <v>34549</v>
      </c>
      <c r="D53" s="39">
        <v>10</v>
      </c>
      <c r="F53" s="39">
        <f t="shared" si="0"/>
        <v>3.048</v>
      </c>
      <c r="G53" s="39">
        <f t="shared" si="1"/>
        <v>43.940261958950401</v>
      </c>
      <c r="I53" s="45">
        <v>1.2</v>
      </c>
      <c r="K53" s="45">
        <f>(9.81*(LN(I53)))+30.6</f>
        <v>32.388574472148697</v>
      </c>
      <c r="O53" s="39">
        <v>18.88</v>
      </c>
    </row>
    <row r="54" spans="1:15" x14ac:dyDescent="0.2">
      <c r="A54" s="113">
        <v>4619940802</v>
      </c>
      <c r="B54" s="37" t="s">
        <v>229</v>
      </c>
      <c r="C54" s="38">
        <v>34556</v>
      </c>
      <c r="D54" s="39">
        <v>11</v>
      </c>
      <c r="F54" s="39">
        <f t="shared" si="0"/>
        <v>3.3528000000000002</v>
      </c>
      <c r="G54" s="39">
        <f t="shared" si="1"/>
        <v>42.566842267970074</v>
      </c>
      <c r="O54" s="39">
        <v>10</v>
      </c>
    </row>
    <row r="55" spans="1:15" x14ac:dyDescent="0.2">
      <c r="A55" s="113">
        <v>4619940803</v>
      </c>
      <c r="B55" s="37" t="s">
        <v>229</v>
      </c>
      <c r="C55" s="38">
        <v>34563</v>
      </c>
      <c r="D55" s="39">
        <v>10</v>
      </c>
      <c r="F55" s="39">
        <f t="shared" si="0"/>
        <v>3.048</v>
      </c>
      <c r="G55" s="39">
        <f t="shared" si="1"/>
        <v>43.940261958950401</v>
      </c>
      <c r="I55" s="45">
        <v>1.4</v>
      </c>
      <c r="K55" s="45">
        <f>(9.81*(LN(I55)))+30.6</f>
        <v>33.9007926412541</v>
      </c>
      <c r="O55" s="39">
        <v>16.66</v>
      </c>
    </row>
    <row r="56" spans="1:15" x14ac:dyDescent="0.2">
      <c r="A56" s="113">
        <v>4619940804</v>
      </c>
      <c r="B56" s="37" t="s">
        <v>229</v>
      </c>
      <c r="C56" s="38">
        <v>34571</v>
      </c>
      <c r="D56" s="39">
        <v>12</v>
      </c>
      <c r="F56" s="39">
        <f t="shared" si="0"/>
        <v>3.6576000000000004</v>
      </c>
      <c r="G56" s="39">
        <f t="shared" si="1"/>
        <v>41.313008325549511</v>
      </c>
      <c r="O56" s="39">
        <v>18.88</v>
      </c>
    </row>
    <row r="57" spans="1:15" x14ac:dyDescent="0.2">
      <c r="A57" s="113">
        <v>4619940805</v>
      </c>
      <c r="B57" s="37" t="s">
        <v>229</v>
      </c>
      <c r="C57" s="38">
        <v>34577</v>
      </c>
      <c r="D57" s="39">
        <v>9</v>
      </c>
      <c r="F57" s="39">
        <f t="shared" si="0"/>
        <v>2.7432000000000003</v>
      </c>
      <c r="G57" s="39">
        <f t="shared" si="1"/>
        <v>45.458506989579675</v>
      </c>
      <c r="I57" s="45">
        <v>1.5</v>
      </c>
      <c r="K57" s="45">
        <f>(9.81*(LN(I57)))+30.6</f>
        <v>34.577612710541096</v>
      </c>
      <c r="O57" s="39">
        <v>15</v>
      </c>
    </row>
    <row r="58" spans="1:15" x14ac:dyDescent="0.2">
      <c r="A58" s="113">
        <v>4619940901</v>
      </c>
      <c r="B58" s="37" t="s">
        <v>229</v>
      </c>
      <c r="C58" s="38">
        <v>34584</v>
      </c>
      <c r="D58" s="39">
        <v>14</v>
      </c>
      <c r="F58" s="39">
        <f t="shared" si="0"/>
        <v>4.2671999999999999</v>
      </c>
      <c r="G58" s="39">
        <f t="shared" si="1"/>
        <v>39.091697029238723</v>
      </c>
      <c r="O58" s="39">
        <v>16.11</v>
      </c>
    </row>
    <row r="59" spans="1:15" x14ac:dyDescent="0.2">
      <c r="A59" s="113">
        <v>4619940902</v>
      </c>
      <c r="B59" s="37" t="s">
        <v>229</v>
      </c>
      <c r="C59" s="38">
        <v>34591</v>
      </c>
      <c r="D59" s="39">
        <v>11</v>
      </c>
      <c r="E59" s="39">
        <f>AVERAGE(D45:D57)</f>
        <v>11.461538461538462</v>
      </c>
      <c r="F59" s="39">
        <f t="shared" si="0"/>
        <v>3.3528000000000002</v>
      </c>
      <c r="G59" s="39">
        <f t="shared" si="1"/>
        <v>42.566842267970074</v>
      </c>
      <c r="H59" s="39">
        <f>AVERAGE(G45:G57)</f>
        <v>42.229905732479246</v>
      </c>
      <c r="I59" s="45">
        <v>2.1</v>
      </c>
      <c r="J59" s="39">
        <f>AVERAGE(I45:I57)</f>
        <v>0.97142857142857153</v>
      </c>
      <c r="K59" s="45">
        <f>(9.81*(LN(I59)))+30.6</f>
        <v>37.878405351795195</v>
      </c>
      <c r="L59" s="39">
        <f>AVERAGE(K45:K57)</f>
        <v>29.485622198233987</v>
      </c>
      <c r="M59" s="45">
        <f>AVERAGE(L59,H59)</f>
        <v>35.857763965356618</v>
      </c>
      <c r="O59" s="39">
        <v>22.22</v>
      </c>
    </row>
    <row r="60" spans="1:15" x14ac:dyDescent="0.2">
      <c r="A60" s="113">
        <v>4619950601</v>
      </c>
      <c r="B60" s="37" t="s">
        <v>229</v>
      </c>
      <c r="C60" s="38">
        <v>34862</v>
      </c>
      <c r="D60" s="39">
        <v>14</v>
      </c>
      <c r="F60" s="39">
        <f t="shared" si="0"/>
        <v>4.2671999999999999</v>
      </c>
      <c r="G60" s="39">
        <f t="shared" si="1"/>
        <v>39.091697029238723</v>
      </c>
      <c r="I60" s="45">
        <v>0.15</v>
      </c>
      <c r="K60" s="45">
        <f>(9.81*(LN(I60)))+30.6</f>
        <v>11.989252948269506</v>
      </c>
    </row>
    <row r="61" spans="1:15" x14ac:dyDescent="0.2">
      <c r="A61" s="113">
        <v>4619950602</v>
      </c>
      <c r="B61" s="37" t="s">
        <v>229</v>
      </c>
      <c r="C61" s="38">
        <v>34871</v>
      </c>
      <c r="D61" s="39">
        <v>9.5</v>
      </c>
      <c r="F61" s="39">
        <f t="shared" si="0"/>
        <v>2.8956</v>
      </c>
      <c r="G61" s="39">
        <f t="shared" si="1"/>
        <v>44.679398331074999</v>
      </c>
    </row>
    <row r="62" spans="1:15" x14ac:dyDescent="0.2">
      <c r="A62" s="113">
        <v>4619950603</v>
      </c>
      <c r="B62" s="37" t="s">
        <v>229</v>
      </c>
      <c r="C62" s="38">
        <v>34877</v>
      </c>
      <c r="D62" s="39">
        <v>8.5</v>
      </c>
      <c r="F62" s="39">
        <f t="shared" si="0"/>
        <v>2.5908000000000002</v>
      </c>
      <c r="G62" s="39">
        <f t="shared" si="1"/>
        <v>46.28215973301333</v>
      </c>
      <c r="I62" s="45">
        <v>0.69</v>
      </c>
      <c r="K62" s="45">
        <f>(9.81*(LN(I62)))+30.6</f>
        <v>26.959865285555939</v>
      </c>
    </row>
    <row r="63" spans="1:15" x14ac:dyDescent="0.2">
      <c r="A63" s="113">
        <v>4619950701</v>
      </c>
      <c r="B63" s="37" t="s">
        <v>229</v>
      </c>
      <c r="C63" s="38">
        <v>34885</v>
      </c>
      <c r="D63" s="39">
        <v>8</v>
      </c>
      <c r="F63" s="39">
        <f t="shared" si="0"/>
        <v>2.4384000000000001</v>
      </c>
      <c r="G63" s="39">
        <f t="shared" si="1"/>
        <v>47.155760533388161</v>
      </c>
    </row>
    <row r="64" spans="1:15" x14ac:dyDescent="0.2">
      <c r="A64" s="113">
        <v>4619950702</v>
      </c>
      <c r="B64" s="37" t="s">
        <v>229</v>
      </c>
      <c r="C64" s="38">
        <v>34891</v>
      </c>
      <c r="D64" s="39">
        <v>11.5</v>
      </c>
      <c r="F64" s="39">
        <f t="shared" si="0"/>
        <v>3.5052000000000003</v>
      </c>
      <c r="G64" s="39">
        <f t="shared" si="1"/>
        <v>41.926292369324358</v>
      </c>
      <c r="I64" s="45">
        <v>0.78</v>
      </c>
      <c r="K64" s="45">
        <f>(9.81*(LN(I64)))+30.6</f>
        <v>28.16259406528172</v>
      </c>
    </row>
    <row r="65" spans="1:13" x14ac:dyDescent="0.2">
      <c r="A65" s="113">
        <v>4619950703</v>
      </c>
      <c r="B65" s="37" t="s">
        <v>229</v>
      </c>
      <c r="C65" s="38">
        <v>34898</v>
      </c>
      <c r="D65" s="39">
        <v>9.5</v>
      </c>
      <c r="F65" s="39">
        <f t="shared" si="0"/>
        <v>2.8956</v>
      </c>
      <c r="G65" s="39">
        <f t="shared" si="1"/>
        <v>44.679398331074999</v>
      </c>
    </row>
    <row r="66" spans="1:13" x14ac:dyDescent="0.2">
      <c r="A66" s="113">
        <v>4619950704</v>
      </c>
      <c r="B66" s="37" t="s">
        <v>229</v>
      </c>
      <c r="C66" s="38">
        <v>34906</v>
      </c>
      <c r="D66" s="39">
        <v>9</v>
      </c>
      <c r="F66" s="39">
        <f t="shared" si="0"/>
        <v>2.7432000000000003</v>
      </c>
      <c r="G66" s="39">
        <f t="shared" si="1"/>
        <v>45.458506989579675</v>
      </c>
      <c r="I66" s="45">
        <v>0.86</v>
      </c>
      <c r="K66" s="45">
        <f>(9.81*(LN(I66)))+30.6</f>
        <v>29.120427451703737</v>
      </c>
    </row>
    <row r="67" spans="1:13" x14ac:dyDescent="0.2">
      <c r="A67" s="113">
        <v>4619950801</v>
      </c>
      <c r="B67" s="37" t="s">
        <v>229</v>
      </c>
      <c r="C67" s="38">
        <v>34912</v>
      </c>
      <c r="D67" s="39">
        <v>9</v>
      </c>
      <c r="F67" s="39">
        <f t="shared" si="0"/>
        <v>2.7432000000000003</v>
      </c>
      <c r="G67" s="39">
        <f t="shared" si="1"/>
        <v>45.458506989579675</v>
      </c>
    </row>
    <row r="68" spans="1:13" x14ac:dyDescent="0.2">
      <c r="A68" s="113">
        <v>4619950802</v>
      </c>
      <c r="B68" s="37" t="s">
        <v>229</v>
      </c>
      <c r="C68" s="38">
        <v>34920</v>
      </c>
      <c r="D68" s="39">
        <v>9</v>
      </c>
      <c r="F68" s="39">
        <f t="shared" si="0"/>
        <v>2.7432000000000003</v>
      </c>
      <c r="G68" s="39">
        <f t="shared" si="1"/>
        <v>45.458506989579675</v>
      </c>
      <c r="I68" s="45">
        <v>1.1000000000000001</v>
      </c>
      <c r="K68" s="45">
        <f>(9.81*(LN(I68)))+30.6</f>
        <v>31.534992863880429</v>
      </c>
    </row>
    <row r="69" spans="1:13" x14ac:dyDescent="0.2">
      <c r="A69" s="113">
        <v>4619950803</v>
      </c>
      <c r="B69" s="37" t="s">
        <v>229</v>
      </c>
      <c r="C69" s="38">
        <v>34926</v>
      </c>
      <c r="D69" s="39">
        <v>8.5</v>
      </c>
      <c r="F69" s="39">
        <f t="shared" si="0"/>
        <v>2.5908000000000002</v>
      </c>
      <c r="G69" s="39">
        <f t="shared" si="1"/>
        <v>46.28215973301333</v>
      </c>
    </row>
    <row r="70" spans="1:13" x14ac:dyDescent="0.2">
      <c r="A70" s="113">
        <v>4619950804</v>
      </c>
      <c r="B70" s="37" t="s">
        <v>229</v>
      </c>
      <c r="C70" s="38">
        <v>34933</v>
      </c>
      <c r="D70" s="39">
        <v>8.5</v>
      </c>
      <c r="F70" s="39">
        <f t="shared" si="0"/>
        <v>2.5908000000000002</v>
      </c>
      <c r="G70" s="39">
        <f t="shared" si="1"/>
        <v>46.28215973301333</v>
      </c>
      <c r="I70" s="45">
        <v>1.5</v>
      </c>
      <c r="K70" s="45">
        <f>(9.81*(LN(I70)))+30.6</f>
        <v>34.577612710541096</v>
      </c>
      <c r="L70" s="73"/>
      <c r="M70" s="73"/>
    </row>
    <row r="71" spans="1:13" x14ac:dyDescent="0.2">
      <c r="A71" s="113">
        <v>4619950805</v>
      </c>
      <c r="B71" s="37" t="s">
        <v>229</v>
      </c>
      <c r="C71" s="38">
        <v>34940</v>
      </c>
      <c r="D71" s="39">
        <v>9</v>
      </c>
      <c r="F71" s="39">
        <f t="shared" si="0"/>
        <v>2.7432000000000003</v>
      </c>
      <c r="G71" s="39">
        <f t="shared" si="1"/>
        <v>45.458506989579675</v>
      </c>
    </row>
    <row r="72" spans="1:13" x14ac:dyDescent="0.2">
      <c r="A72" s="113">
        <v>4619950901</v>
      </c>
      <c r="B72" s="37" t="s">
        <v>229</v>
      </c>
      <c r="C72" s="38">
        <v>34948</v>
      </c>
      <c r="D72" s="39">
        <v>9</v>
      </c>
      <c r="F72" s="39">
        <f t="shared" si="0"/>
        <v>2.7432000000000003</v>
      </c>
      <c r="G72" s="39">
        <f t="shared" si="1"/>
        <v>45.458506989579675</v>
      </c>
      <c r="I72" s="45">
        <v>0.91</v>
      </c>
      <c r="K72" s="45">
        <f>(9.81*(LN(I72)))+30.6</f>
        <v>29.674812234387126</v>
      </c>
    </row>
    <row r="73" spans="1:13" x14ac:dyDescent="0.2">
      <c r="A73" s="113">
        <v>4619950902</v>
      </c>
      <c r="B73" s="37" t="s">
        <v>229</v>
      </c>
      <c r="C73" s="38">
        <v>34954</v>
      </c>
      <c r="D73" s="39">
        <v>10</v>
      </c>
      <c r="F73" s="39">
        <f t="shared" ref="F73:F159" si="4">D73*0.3048</f>
        <v>3.048</v>
      </c>
      <c r="G73" s="39">
        <f t="shared" ref="G73:G159" si="5" xml:space="preserve"> 60-(14.41*(LN(F73)))</f>
        <v>43.940261958950401</v>
      </c>
      <c r="L73" s="73"/>
      <c r="M73" s="73"/>
    </row>
    <row r="74" spans="1:13" x14ac:dyDescent="0.2">
      <c r="A74" s="113">
        <v>4619950903</v>
      </c>
      <c r="B74" s="37" t="s">
        <v>229</v>
      </c>
      <c r="C74" s="38">
        <v>34961</v>
      </c>
      <c r="D74" s="39">
        <v>10</v>
      </c>
      <c r="F74" s="39">
        <f t="shared" si="4"/>
        <v>3.048</v>
      </c>
      <c r="G74" s="39">
        <f t="shared" si="5"/>
        <v>43.940261958950401</v>
      </c>
      <c r="I74" s="45">
        <v>1.1000000000000001</v>
      </c>
      <c r="K74" s="45">
        <f>(9.81*(LN(I74)))+30.6</f>
        <v>31.534992863880429</v>
      </c>
    </row>
    <row r="75" spans="1:13" x14ac:dyDescent="0.2">
      <c r="A75" s="113">
        <v>4619951001</v>
      </c>
      <c r="B75" s="37" t="s">
        <v>229</v>
      </c>
      <c r="C75" s="38">
        <v>34984</v>
      </c>
      <c r="D75" s="39">
        <v>14</v>
      </c>
      <c r="E75" s="39">
        <f>AVERAGE(D60:D71)</f>
        <v>9.5</v>
      </c>
      <c r="F75" s="39">
        <f t="shared" si="4"/>
        <v>4.2671999999999999</v>
      </c>
      <c r="G75" s="39">
        <f t="shared" si="5"/>
        <v>39.091697029238723</v>
      </c>
      <c r="H75" s="39">
        <f>AVERAGE(G60:G71)</f>
        <v>44.851087812621664</v>
      </c>
      <c r="J75" s="39">
        <f>AVERAGE(I60:I71)</f>
        <v>0.84666666666666668</v>
      </c>
      <c r="L75" s="39">
        <f>AVERAGE(K60:K71)</f>
        <v>27.057457554205403</v>
      </c>
      <c r="M75" s="45">
        <f>AVERAGE(L75,H75)</f>
        <v>35.954272683413535</v>
      </c>
    </row>
    <row r="76" spans="1:13" x14ac:dyDescent="0.2">
      <c r="A76" s="113">
        <v>4619960601</v>
      </c>
      <c r="B76" s="37" t="s">
        <v>229</v>
      </c>
      <c r="C76" s="38">
        <v>35230</v>
      </c>
      <c r="D76" s="39">
        <v>14.5</v>
      </c>
      <c r="F76" s="39">
        <f t="shared" si="4"/>
        <v>4.4196</v>
      </c>
      <c r="G76" s="39">
        <f t="shared" si="5"/>
        <v>38.586031110758313</v>
      </c>
    </row>
    <row r="77" spans="1:13" x14ac:dyDescent="0.2">
      <c r="A77" s="113">
        <v>4619960602</v>
      </c>
      <c r="B77" s="37" t="s">
        <v>229</v>
      </c>
      <c r="C77" s="38">
        <v>35234</v>
      </c>
      <c r="D77" s="39">
        <v>13</v>
      </c>
      <c r="F77" s="39">
        <f t="shared" si="4"/>
        <v>3.9624000000000001</v>
      </c>
      <c r="G77" s="39">
        <f t="shared" si="5"/>
        <v>40.159592907973853</v>
      </c>
      <c r="I77" s="45">
        <v>0.89</v>
      </c>
      <c r="K77" s="45">
        <f>(9.81*(LN(I77)))+30.6</f>
        <v>29.456803262529117</v>
      </c>
      <c r="L77" s="73"/>
      <c r="M77" s="73"/>
    </row>
    <row r="78" spans="1:13" x14ac:dyDescent="0.2">
      <c r="A78" s="113">
        <v>4619960603</v>
      </c>
      <c r="B78" s="37" t="s">
        <v>229</v>
      </c>
      <c r="C78" s="38">
        <v>35241</v>
      </c>
      <c r="D78" s="39">
        <v>11</v>
      </c>
      <c r="F78" s="39">
        <f t="shared" si="4"/>
        <v>3.3528000000000002</v>
      </c>
      <c r="G78" s="39">
        <f t="shared" si="5"/>
        <v>42.566842267970074</v>
      </c>
    </row>
    <row r="79" spans="1:13" x14ac:dyDescent="0.2">
      <c r="A79" s="113">
        <v>4619960701</v>
      </c>
      <c r="B79" s="37" t="s">
        <v>229</v>
      </c>
      <c r="C79" s="38">
        <v>35251</v>
      </c>
      <c r="D79" s="39">
        <v>11.5</v>
      </c>
      <c r="F79" s="39">
        <f t="shared" si="4"/>
        <v>3.5052000000000003</v>
      </c>
      <c r="G79" s="39">
        <f t="shared" si="5"/>
        <v>41.926292369324358</v>
      </c>
      <c r="L79" s="73"/>
      <c r="M79" s="73"/>
    </row>
    <row r="80" spans="1:13" x14ac:dyDescent="0.2">
      <c r="A80" s="113">
        <v>4619960702</v>
      </c>
      <c r="B80" s="37" t="s">
        <v>229</v>
      </c>
      <c r="C80" s="38">
        <v>35255</v>
      </c>
      <c r="D80" s="39">
        <v>10.5</v>
      </c>
      <c r="F80" s="39">
        <f t="shared" si="4"/>
        <v>3.2004000000000001</v>
      </c>
      <c r="G80" s="39">
        <f t="shared" si="5"/>
        <v>43.237195693268887</v>
      </c>
      <c r="I80" s="45">
        <v>1</v>
      </c>
      <c r="K80" s="45">
        <f>(9.81*(LN(I80)))+30.6</f>
        <v>30.6</v>
      </c>
    </row>
    <row r="81" spans="1:15" x14ac:dyDescent="0.2">
      <c r="A81" s="113">
        <v>4619960703</v>
      </c>
      <c r="B81" s="37" t="s">
        <v>229</v>
      </c>
      <c r="C81" s="38">
        <v>35268</v>
      </c>
      <c r="D81" s="39">
        <v>13</v>
      </c>
      <c r="F81" s="39">
        <f t="shared" si="4"/>
        <v>3.9624000000000001</v>
      </c>
      <c r="G81" s="39">
        <f t="shared" si="5"/>
        <v>40.159592907973853</v>
      </c>
      <c r="L81" s="73"/>
    </row>
    <row r="82" spans="1:15" x14ac:dyDescent="0.2">
      <c r="A82" s="113">
        <v>4619960704</v>
      </c>
      <c r="B82" s="37" t="s">
        <v>229</v>
      </c>
      <c r="C82" s="38">
        <v>35276</v>
      </c>
      <c r="D82" s="39">
        <v>10.5</v>
      </c>
      <c r="F82" s="39">
        <f t="shared" si="4"/>
        <v>3.2004000000000001</v>
      </c>
      <c r="G82" s="39">
        <f t="shared" si="5"/>
        <v>43.237195693268887</v>
      </c>
      <c r="I82" s="45">
        <v>1.7</v>
      </c>
      <c r="K82" s="45">
        <f>(9.81*(LN(I82)))+30.6</f>
        <v>35.805463142919891</v>
      </c>
    </row>
    <row r="83" spans="1:15" x14ac:dyDescent="0.2">
      <c r="A83" s="113">
        <v>4619960801</v>
      </c>
      <c r="B83" s="37" t="s">
        <v>229</v>
      </c>
      <c r="C83" s="38">
        <v>35297</v>
      </c>
      <c r="D83" s="39">
        <v>8</v>
      </c>
      <c r="F83" s="39">
        <f t="shared" si="4"/>
        <v>2.4384000000000001</v>
      </c>
      <c r="G83" s="39">
        <f t="shared" si="5"/>
        <v>47.155760533388161</v>
      </c>
    </row>
    <row r="84" spans="1:15" x14ac:dyDescent="0.2">
      <c r="A84" s="113">
        <v>4619960802</v>
      </c>
      <c r="B84" s="37" t="s">
        <v>229</v>
      </c>
      <c r="C84" s="38">
        <v>35304</v>
      </c>
      <c r="D84" s="39">
        <v>12.5</v>
      </c>
      <c r="F84" s="39">
        <f t="shared" si="4"/>
        <v>3.81</v>
      </c>
      <c r="G84" s="39">
        <f t="shared" si="5"/>
        <v>40.724763384512634</v>
      </c>
      <c r="I84" s="45">
        <v>1.5</v>
      </c>
      <c r="K84" s="45">
        <f>(9.81*(LN(I84)))+30.6</f>
        <v>34.577612710541096</v>
      </c>
    </row>
    <row r="85" spans="1:15" x14ac:dyDescent="0.2">
      <c r="A85" s="113">
        <v>4619960901</v>
      </c>
      <c r="B85" s="37" t="s">
        <v>229</v>
      </c>
      <c r="C85" s="38">
        <v>35311</v>
      </c>
      <c r="D85" s="39">
        <v>11</v>
      </c>
      <c r="F85" s="39">
        <f t="shared" si="4"/>
        <v>3.3528000000000002</v>
      </c>
      <c r="G85" s="39">
        <f t="shared" si="5"/>
        <v>42.566842267970074</v>
      </c>
      <c r="I85" s="45">
        <v>1.4</v>
      </c>
      <c r="K85" s="45">
        <f>(9.81*(LN(I85)))+30.6</f>
        <v>33.9007926412541</v>
      </c>
    </row>
    <row r="86" spans="1:15" x14ac:dyDescent="0.2">
      <c r="A86" s="113">
        <v>4619960902</v>
      </c>
      <c r="B86" s="37" t="s">
        <v>229</v>
      </c>
      <c r="C86" s="38">
        <v>35318</v>
      </c>
      <c r="D86" s="39">
        <v>10</v>
      </c>
      <c r="F86" s="39">
        <f t="shared" si="4"/>
        <v>3.048</v>
      </c>
      <c r="G86" s="39">
        <f t="shared" si="5"/>
        <v>43.940261958950401</v>
      </c>
    </row>
    <row r="87" spans="1:15" x14ac:dyDescent="0.2">
      <c r="A87" s="113">
        <v>4619960903</v>
      </c>
      <c r="B87" s="37" t="s">
        <v>229</v>
      </c>
      <c r="C87" s="38">
        <v>35325</v>
      </c>
      <c r="D87" s="39">
        <v>9.5</v>
      </c>
      <c r="E87" s="39">
        <f>AVERAGE(D76:D84)</f>
        <v>11.611111111111111</v>
      </c>
      <c r="F87" s="39">
        <f t="shared" si="4"/>
        <v>2.8956</v>
      </c>
      <c r="G87" s="39">
        <f t="shared" si="5"/>
        <v>44.679398331074999</v>
      </c>
      <c r="H87" s="39">
        <f>AVERAGE(G76:G84)</f>
        <v>41.97258520760434</v>
      </c>
      <c r="I87" s="45">
        <v>1.3</v>
      </c>
      <c r="J87" s="39">
        <f>AVERAGE(I76:I84)</f>
        <v>1.2725</v>
      </c>
      <c r="K87" s="45">
        <f>(9.81*(LN(I87)))+30.6</f>
        <v>33.173793434426088</v>
      </c>
      <c r="L87" s="39">
        <f>AVERAGE(K76:K84)</f>
        <v>32.609969778997524</v>
      </c>
      <c r="M87" s="45">
        <f>AVERAGE(L87,H87)</f>
        <v>37.291277493300932</v>
      </c>
    </row>
    <row r="88" spans="1:15" x14ac:dyDescent="0.2">
      <c r="A88" s="113">
        <v>4619970601</v>
      </c>
      <c r="B88" s="37" t="s">
        <v>229</v>
      </c>
      <c r="C88" s="38">
        <v>35584</v>
      </c>
      <c r="D88" s="39">
        <v>12</v>
      </c>
      <c r="F88" s="39">
        <f t="shared" si="4"/>
        <v>3.6576000000000004</v>
      </c>
      <c r="G88" s="39">
        <f t="shared" si="5"/>
        <v>41.313008325549511</v>
      </c>
      <c r="I88" s="45">
        <v>0.68</v>
      </c>
      <c r="K88" s="45">
        <f>(9.81*(LN(I88)))+30.6</f>
        <v>26.816651063234431</v>
      </c>
      <c r="O88" s="39">
        <v>13.88</v>
      </c>
    </row>
    <row r="89" spans="1:15" x14ac:dyDescent="0.2">
      <c r="A89" s="113">
        <v>4619970602</v>
      </c>
      <c r="B89" s="37" t="s">
        <v>229</v>
      </c>
      <c r="C89" s="38">
        <v>35592</v>
      </c>
      <c r="D89" s="39">
        <v>13.5</v>
      </c>
      <c r="F89" s="39">
        <f t="shared" si="4"/>
        <v>4.1147999999999998</v>
      </c>
      <c r="G89" s="39">
        <f t="shared" si="5"/>
        <v>39.615754781741025</v>
      </c>
      <c r="O89" s="39">
        <v>21.11</v>
      </c>
    </row>
    <row r="90" spans="1:15" x14ac:dyDescent="0.2">
      <c r="A90" s="113">
        <v>4619970603</v>
      </c>
      <c r="B90" s="37" t="s">
        <v>229</v>
      </c>
      <c r="C90" s="38">
        <v>35599</v>
      </c>
      <c r="D90" s="39">
        <v>10.5</v>
      </c>
      <c r="F90" s="39">
        <f t="shared" si="4"/>
        <v>3.2004000000000001</v>
      </c>
      <c r="G90" s="39">
        <f t="shared" si="5"/>
        <v>43.237195693268887</v>
      </c>
      <c r="I90" s="45">
        <v>0.63</v>
      </c>
      <c r="K90" s="45">
        <f>(9.81*(LN(I90)))+30.6</f>
        <v>26.067432141357759</v>
      </c>
      <c r="O90" s="39">
        <v>18.329999999999998</v>
      </c>
    </row>
    <row r="91" spans="1:15" x14ac:dyDescent="0.2">
      <c r="A91" s="113">
        <v>4619970604</v>
      </c>
      <c r="B91" s="37" t="s">
        <v>229</v>
      </c>
      <c r="C91" s="38">
        <v>35605</v>
      </c>
      <c r="D91" s="39">
        <v>13</v>
      </c>
      <c r="F91" s="39">
        <f t="shared" si="4"/>
        <v>3.9624000000000001</v>
      </c>
      <c r="G91" s="39">
        <f t="shared" si="5"/>
        <v>40.159592907973853</v>
      </c>
      <c r="O91" s="39">
        <v>29.44</v>
      </c>
    </row>
    <row r="92" spans="1:15" x14ac:dyDescent="0.2">
      <c r="A92" s="113">
        <v>4619970701</v>
      </c>
      <c r="B92" s="37" t="s">
        <v>229</v>
      </c>
      <c r="C92" s="38">
        <v>35612</v>
      </c>
      <c r="D92" s="39">
        <v>12.5</v>
      </c>
      <c r="F92" s="39">
        <f t="shared" si="4"/>
        <v>3.81</v>
      </c>
      <c r="G92" s="39">
        <f t="shared" si="5"/>
        <v>40.724763384512634</v>
      </c>
      <c r="I92" s="45">
        <v>0.93</v>
      </c>
      <c r="K92" s="45">
        <f>(9.81*(LN(I92)))+30.6</f>
        <v>29.888081503290266</v>
      </c>
      <c r="O92" s="39">
        <v>17.22</v>
      </c>
    </row>
    <row r="93" spans="1:15" x14ac:dyDescent="0.2">
      <c r="A93" s="113">
        <v>4619970702</v>
      </c>
      <c r="B93" s="37" t="s">
        <v>229</v>
      </c>
      <c r="C93" s="38">
        <v>35621</v>
      </c>
      <c r="D93" s="39">
        <v>13</v>
      </c>
      <c r="F93" s="39">
        <f t="shared" si="4"/>
        <v>3.9624000000000001</v>
      </c>
      <c r="G93" s="39">
        <f t="shared" si="5"/>
        <v>40.159592907973853</v>
      </c>
      <c r="O93" s="39">
        <v>13.33</v>
      </c>
    </row>
    <row r="94" spans="1:15" x14ac:dyDescent="0.2">
      <c r="A94" s="113">
        <v>4619970703</v>
      </c>
      <c r="B94" s="37" t="s">
        <v>229</v>
      </c>
      <c r="C94" s="38">
        <v>35627</v>
      </c>
      <c r="D94" s="39">
        <v>12.5</v>
      </c>
      <c r="F94" s="39">
        <f t="shared" si="4"/>
        <v>3.81</v>
      </c>
      <c r="G94" s="39">
        <f t="shared" si="5"/>
        <v>40.724763384512634</v>
      </c>
      <c r="I94" s="45">
        <v>0.52</v>
      </c>
      <c r="K94" s="45">
        <f>(9.81*(LN(I94)))+30.6</f>
        <v>24.184981354740628</v>
      </c>
      <c r="O94" s="39">
        <v>22.22</v>
      </c>
    </row>
    <row r="95" spans="1:15" x14ac:dyDescent="0.2">
      <c r="A95" s="113">
        <v>4619970704</v>
      </c>
      <c r="B95" s="37" t="s">
        <v>229</v>
      </c>
      <c r="C95" s="38">
        <v>35634</v>
      </c>
      <c r="D95" s="39">
        <v>9.5</v>
      </c>
      <c r="F95" s="39">
        <f t="shared" si="4"/>
        <v>2.8956</v>
      </c>
      <c r="G95" s="39">
        <f t="shared" si="5"/>
        <v>44.679398331074999</v>
      </c>
      <c r="O95" s="39">
        <v>26.11</v>
      </c>
    </row>
    <row r="96" spans="1:15" x14ac:dyDescent="0.2">
      <c r="A96" s="113">
        <v>4619970705</v>
      </c>
      <c r="B96" s="37" t="s">
        <v>229</v>
      </c>
      <c r="C96" s="38">
        <v>35640</v>
      </c>
      <c r="D96" s="39">
        <v>9</v>
      </c>
      <c r="F96" s="39">
        <f t="shared" si="4"/>
        <v>2.7432000000000003</v>
      </c>
      <c r="G96" s="39">
        <f t="shared" si="5"/>
        <v>45.458506989579675</v>
      </c>
      <c r="I96" s="45">
        <v>1.2</v>
      </c>
      <c r="K96" s="45">
        <f>(9.81*(LN(I96)))+30.6</f>
        <v>32.388574472148697</v>
      </c>
      <c r="O96" s="39">
        <v>15.55</v>
      </c>
    </row>
    <row r="97" spans="1:15" x14ac:dyDescent="0.2">
      <c r="A97" s="113">
        <v>4619970801</v>
      </c>
      <c r="B97" s="37" t="s">
        <v>229</v>
      </c>
      <c r="C97" s="38">
        <v>35647</v>
      </c>
      <c r="D97" s="39">
        <v>8.5</v>
      </c>
      <c r="F97" s="39">
        <f t="shared" si="4"/>
        <v>2.5908000000000002</v>
      </c>
      <c r="G97" s="39">
        <f t="shared" si="5"/>
        <v>46.28215973301333</v>
      </c>
      <c r="O97" s="39">
        <v>20</v>
      </c>
    </row>
    <row r="98" spans="1:15" x14ac:dyDescent="0.2">
      <c r="A98" s="113">
        <v>4619970802</v>
      </c>
      <c r="B98" s="37" t="s">
        <v>229</v>
      </c>
      <c r="C98" s="38">
        <v>35654</v>
      </c>
      <c r="D98" s="39">
        <v>9</v>
      </c>
      <c r="F98" s="39">
        <f t="shared" si="4"/>
        <v>2.7432000000000003</v>
      </c>
      <c r="G98" s="39">
        <f t="shared" si="5"/>
        <v>45.458506989579675</v>
      </c>
      <c r="I98" s="45">
        <v>1.7</v>
      </c>
      <c r="K98" s="45">
        <f>(9.81*(LN(I98)))+30.6</f>
        <v>35.805463142919891</v>
      </c>
      <c r="O98" s="39">
        <v>18.88</v>
      </c>
    </row>
    <row r="99" spans="1:15" x14ac:dyDescent="0.2">
      <c r="A99" s="113">
        <v>4619970803</v>
      </c>
      <c r="B99" s="37" t="s">
        <v>229</v>
      </c>
      <c r="C99" s="38">
        <v>35661</v>
      </c>
      <c r="D99" s="39">
        <v>9</v>
      </c>
      <c r="F99" s="39">
        <f t="shared" si="4"/>
        <v>2.7432000000000003</v>
      </c>
      <c r="G99" s="39">
        <f t="shared" si="5"/>
        <v>45.458506989579675</v>
      </c>
      <c r="O99" s="39">
        <v>21.11</v>
      </c>
    </row>
    <row r="100" spans="1:15" x14ac:dyDescent="0.2">
      <c r="A100" s="113">
        <v>4619970804</v>
      </c>
      <c r="B100" s="37" t="s">
        <v>229</v>
      </c>
      <c r="C100" s="38">
        <v>35668</v>
      </c>
      <c r="D100" s="39">
        <v>8.5</v>
      </c>
      <c r="F100" s="39">
        <f t="shared" si="4"/>
        <v>2.5908000000000002</v>
      </c>
      <c r="G100" s="39">
        <f t="shared" si="5"/>
        <v>46.28215973301333</v>
      </c>
      <c r="I100" s="45">
        <v>1.3</v>
      </c>
      <c r="K100" s="45">
        <f>(9.81*(LN(I100)))+30.6</f>
        <v>33.173793434426088</v>
      </c>
      <c r="O100" s="39">
        <v>16.66</v>
      </c>
    </row>
    <row r="101" spans="1:15" x14ac:dyDescent="0.2">
      <c r="A101" s="113">
        <v>4619970901</v>
      </c>
      <c r="B101" s="37" t="s">
        <v>229</v>
      </c>
      <c r="C101" s="38">
        <v>35675</v>
      </c>
      <c r="D101" s="39">
        <v>8</v>
      </c>
      <c r="F101" s="39">
        <f t="shared" si="4"/>
        <v>2.4384000000000001</v>
      </c>
      <c r="G101" s="39">
        <f t="shared" si="5"/>
        <v>47.155760533388161</v>
      </c>
      <c r="O101" s="39">
        <v>15.55</v>
      </c>
    </row>
    <row r="102" spans="1:15" x14ac:dyDescent="0.2">
      <c r="A102" s="113">
        <v>4619970902</v>
      </c>
      <c r="B102" s="37" t="s">
        <v>229</v>
      </c>
      <c r="C102" s="38">
        <v>35682</v>
      </c>
      <c r="D102" s="39">
        <v>10</v>
      </c>
      <c r="F102" s="39">
        <f t="shared" si="4"/>
        <v>3.048</v>
      </c>
      <c r="G102" s="39">
        <f t="shared" si="5"/>
        <v>43.940261958950401</v>
      </c>
      <c r="I102" s="45">
        <v>1.3</v>
      </c>
      <c r="K102" s="45">
        <f>(9.81*(LN(I102)))+30.6</f>
        <v>33.173793434426088</v>
      </c>
      <c r="O102" s="39">
        <v>14.44</v>
      </c>
    </row>
    <row r="103" spans="1:15" x14ac:dyDescent="0.2">
      <c r="A103" s="113">
        <v>4619971001</v>
      </c>
      <c r="B103" s="37" t="s">
        <v>229</v>
      </c>
      <c r="C103" s="38">
        <v>35705</v>
      </c>
      <c r="D103" s="39">
        <v>9</v>
      </c>
      <c r="E103" s="39">
        <f>AVERAGE(D88:D100)</f>
        <v>10.807692307692308</v>
      </c>
      <c r="F103" s="39">
        <f t="shared" si="4"/>
        <v>2.7432000000000003</v>
      </c>
      <c r="G103" s="39">
        <f t="shared" si="5"/>
        <v>45.458506989579675</v>
      </c>
      <c r="H103" s="39">
        <f>AVERAGE(G88:G100)</f>
        <v>43.042608473182547</v>
      </c>
      <c r="J103" s="39">
        <f>AVERAGE(I88:I100)</f>
        <v>0.99428571428571433</v>
      </c>
      <c r="L103" s="39">
        <f>AVERAGE(K88:K100)</f>
        <v>29.760711016016824</v>
      </c>
      <c r="M103" s="45">
        <f>AVERAGE(L103,H103)</f>
        <v>36.401659744599684</v>
      </c>
      <c r="O103" s="39">
        <v>14.44</v>
      </c>
    </row>
    <row r="104" spans="1:15" x14ac:dyDescent="0.2">
      <c r="A104" s="113">
        <v>4619980601</v>
      </c>
      <c r="B104" s="37" t="s">
        <v>229</v>
      </c>
      <c r="C104" s="38">
        <v>35949</v>
      </c>
      <c r="D104" s="39">
        <v>7.5</v>
      </c>
      <c r="F104" s="39">
        <f t="shared" si="4"/>
        <v>2.286</v>
      </c>
      <c r="G104" s="39">
        <f t="shared" si="5"/>
        <v>48.085760622980558</v>
      </c>
      <c r="I104" s="45">
        <v>1.1000000000000001</v>
      </c>
      <c r="K104" s="45">
        <f t="shared" ref="K104:K119" si="6">(9.81*(LN(I104)))+30.6</f>
        <v>31.534992863880429</v>
      </c>
    </row>
    <row r="105" spans="1:15" x14ac:dyDescent="0.2">
      <c r="A105" s="113">
        <v>4619980602</v>
      </c>
      <c r="B105" s="37" t="s">
        <v>229</v>
      </c>
      <c r="C105" s="38">
        <v>35955</v>
      </c>
      <c r="D105" s="39">
        <v>8</v>
      </c>
      <c r="F105" s="39">
        <f t="shared" si="4"/>
        <v>2.4384000000000001</v>
      </c>
      <c r="G105" s="39">
        <f t="shared" si="5"/>
        <v>47.155760533388161</v>
      </c>
    </row>
    <row r="106" spans="1:15" x14ac:dyDescent="0.2">
      <c r="A106" s="113">
        <v>4619980603</v>
      </c>
      <c r="B106" s="37" t="s">
        <v>229</v>
      </c>
      <c r="C106" s="38">
        <v>35963</v>
      </c>
      <c r="D106" s="39">
        <v>9</v>
      </c>
      <c r="F106" s="39">
        <f t="shared" si="4"/>
        <v>2.7432000000000003</v>
      </c>
      <c r="G106" s="39">
        <f t="shared" si="5"/>
        <v>45.458506989579675</v>
      </c>
      <c r="I106" s="45">
        <v>1.8</v>
      </c>
      <c r="K106" s="45">
        <f t="shared" si="6"/>
        <v>36.366187182689792</v>
      </c>
    </row>
    <row r="107" spans="1:15" x14ac:dyDescent="0.2">
      <c r="A107" s="113">
        <v>4619980604</v>
      </c>
      <c r="B107" s="37" t="s">
        <v>229</v>
      </c>
      <c r="C107" s="38">
        <v>35968</v>
      </c>
      <c r="D107" s="39">
        <v>8</v>
      </c>
      <c r="F107" s="39">
        <f t="shared" si="4"/>
        <v>2.4384000000000001</v>
      </c>
      <c r="G107" s="39">
        <f t="shared" si="5"/>
        <v>47.155760533388161</v>
      </c>
    </row>
    <row r="108" spans="1:15" x14ac:dyDescent="0.2">
      <c r="A108" s="113">
        <v>4619980701</v>
      </c>
      <c r="B108" s="37" t="s">
        <v>229</v>
      </c>
      <c r="C108" s="38">
        <v>35977</v>
      </c>
      <c r="D108" s="39">
        <v>9.5</v>
      </c>
      <c r="F108" s="39">
        <f t="shared" si="4"/>
        <v>2.8956</v>
      </c>
      <c r="G108" s="39">
        <f t="shared" si="5"/>
        <v>44.679398331074999</v>
      </c>
      <c r="I108" s="45">
        <v>1.1000000000000001</v>
      </c>
      <c r="K108" s="45">
        <f t="shared" si="6"/>
        <v>31.534992863880429</v>
      </c>
    </row>
    <row r="109" spans="1:15" x14ac:dyDescent="0.2">
      <c r="A109" s="113">
        <v>4619980702</v>
      </c>
      <c r="B109" s="37" t="s">
        <v>229</v>
      </c>
      <c r="C109" s="38">
        <v>35994</v>
      </c>
      <c r="D109" s="39">
        <v>11.5</v>
      </c>
      <c r="F109" s="39">
        <f t="shared" si="4"/>
        <v>3.5052000000000003</v>
      </c>
      <c r="G109" s="39">
        <f t="shared" si="5"/>
        <v>41.926292369324358</v>
      </c>
      <c r="I109" s="45">
        <v>0.81</v>
      </c>
      <c r="K109" s="45">
        <f t="shared" si="6"/>
        <v>28.532826682793448</v>
      </c>
    </row>
    <row r="110" spans="1:15" x14ac:dyDescent="0.2">
      <c r="A110" s="113">
        <v>4619980703</v>
      </c>
      <c r="B110" s="37" t="s">
        <v>229</v>
      </c>
      <c r="C110" s="38">
        <v>35998</v>
      </c>
      <c r="D110" s="39">
        <v>8.5</v>
      </c>
      <c r="F110" s="39">
        <f t="shared" si="4"/>
        <v>2.5908000000000002</v>
      </c>
      <c r="G110" s="39">
        <f t="shared" si="5"/>
        <v>46.28215973301333</v>
      </c>
    </row>
    <row r="111" spans="1:15" x14ac:dyDescent="0.2">
      <c r="A111" s="113">
        <v>4619980704</v>
      </c>
      <c r="B111" s="37" t="s">
        <v>229</v>
      </c>
      <c r="C111" s="38">
        <v>36004</v>
      </c>
      <c r="D111" s="39">
        <v>9</v>
      </c>
      <c r="F111" s="39">
        <f t="shared" si="4"/>
        <v>2.7432000000000003</v>
      </c>
      <c r="G111" s="39">
        <f t="shared" si="5"/>
        <v>45.458506989579675</v>
      </c>
      <c r="I111" s="45">
        <v>1.1000000000000001</v>
      </c>
      <c r="K111" s="45">
        <f t="shared" si="6"/>
        <v>31.534992863880429</v>
      </c>
    </row>
    <row r="112" spans="1:15" x14ac:dyDescent="0.2">
      <c r="A112" s="113">
        <v>4619980801</v>
      </c>
      <c r="B112" s="37" t="s">
        <v>229</v>
      </c>
      <c r="C112" s="38">
        <v>36011</v>
      </c>
      <c r="D112" s="39">
        <v>9</v>
      </c>
      <c r="F112" s="39">
        <f t="shared" si="4"/>
        <v>2.7432000000000003</v>
      </c>
      <c r="G112" s="39">
        <f t="shared" si="5"/>
        <v>45.458506989579675</v>
      </c>
    </row>
    <row r="113" spans="1:13" x14ac:dyDescent="0.2">
      <c r="A113" s="113">
        <v>4619980802</v>
      </c>
      <c r="B113" s="37" t="s">
        <v>229</v>
      </c>
      <c r="C113" s="38">
        <v>36019</v>
      </c>
      <c r="D113" s="39">
        <v>10.5</v>
      </c>
      <c r="F113" s="39">
        <f t="shared" si="4"/>
        <v>3.2004000000000001</v>
      </c>
      <c r="G113" s="39">
        <f t="shared" si="5"/>
        <v>43.237195693268887</v>
      </c>
      <c r="I113" s="45">
        <v>1.6</v>
      </c>
      <c r="K113" s="45">
        <f t="shared" si="6"/>
        <v>35.21073560290067</v>
      </c>
    </row>
    <row r="114" spans="1:13" x14ac:dyDescent="0.2">
      <c r="A114" s="113">
        <v>4619980803</v>
      </c>
      <c r="B114" s="37" t="s">
        <v>229</v>
      </c>
      <c r="C114" s="38">
        <v>36025</v>
      </c>
      <c r="D114" s="39">
        <v>10</v>
      </c>
      <c r="F114" s="39">
        <f t="shared" si="4"/>
        <v>3.048</v>
      </c>
      <c r="G114" s="39">
        <f t="shared" si="5"/>
        <v>43.940261958950401</v>
      </c>
    </row>
    <row r="115" spans="1:13" x14ac:dyDescent="0.2">
      <c r="A115" s="113">
        <v>4619980804</v>
      </c>
      <c r="B115" s="37" t="s">
        <v>229</v>
      </c>
      <c r="C115" s="38">
        <v>36032</v>
      </c>
      <c r="D115" s="39">
        <v>10.5</v>
      </c>
      <c r="F115" s="39">
        <f t="shared" si="4"/>
        <v>3.2004000000000001</v>
      </c>
      <c r="G115" s="39">
        <f t="shared" si="5"/>
        <v>43.237195693268887</v>
      </c>
      <c r="I115" s="45">
        <v>1.3</v>
      </c>
      <c r="K115" s="45">
        <f t="shared" si="6"/>
        <v>33.173793434426088</v>
      </c>
    </row>
    <row r="116" spans="1:13" x14ac:dyDescent="0.2">
      <c r="A116" s="113">
        <v>4619980805</v>
      </c>
      <c r="B116" s="37" t="s">
        <v>229</v>
      </c>
      <c r="C116" s="38">
        <v>36038</v>
      </c>
      <c r="D116" s="39">
        <v>12</v>
      </c>
      <c r="F116" s="39">
        <f t="shared" si="4"/>
        <v>3.6576000000000004</v>
      </c>
      <c r="G116" s="39">
        <f t="shared" si="5"/>
        <v>41.313008325549511</v>
      </c>
    </row>
    <row r="117" spans="1:13" x14ac:dyDescent="0.2">
      <c r="A117" s="113">
        <v>4619980901</v>
      </c>
      <c r="B117" s="37" t="s">
        <v>229</v>
      </c>
      <c r="C117" s="38">
        <v>36046</v>
      </c>
      <c r="D117" s="39">
        <v>11</v>
      </c>
      <c r="F117" s="39">
        <f t="shared" si="4"/>
        <v>3.3528000000000002</v>
      </c>
      <c r="G117" s="39">
        <f t="shared" si="5"/>
        <v>42.566842267970074</v>
      </c>
      <c r="I117" s="45">
        <v>1.6</v>
      </c>
      <c r="K117" s="45">
        <f t="shared" si="6"/>
        <v>35.21073560290067</v>
      </c>
    </row>
    <row r="118" spans="1:13" x14ac:dyDescent="0.2">
      <c r="A118" s="113">
        <v>4619980902</v>
      </c>
      <c r="B118" s="37" t="s">
        <v>229</v>
      </c>
      <c r="C118" s="38">
        <v>36054</v>
      </c>
      <c r="D118" s="39">
        <v>14</v>
      </c>
      <c r="F118" s="39">
        <f t="shared" si="4"/>
        <v>4.2671999999999999</v>
      </c>
      <c r="G118" s="39">
        <f t="shared" si="5"/>
        <v>39.091697029238723</v>
      </c>
    </row>
    <row r="119" spans="1:13" x14ac:dyDescent="0.2">
      <c r="A119" s="113">
        <v>4919980903</v>
      </c>
      <c r="B119" s="37" t="s">
        <v>229</v>
      </c>
      <c r="C119" s="38">
        <v>36060</v>
      </c>
      <c r="D119" s="39">
        <v>12.5</v>
      </c>
      <c r="E119" s="39">
        <f>AVERAGE(D104:D116)</f>
        <v>9.4615384615384617</v>
      </c>
      <c r="F119" s="39">
        <f t="shared" si="4"/>
        <v>3.81</v>
      </c>
      <c r="G119" s="39">
        <f t="shared" si="5"/>
        <v>40.724763384512634</v>
      </c>
      <c r="H119" s="39">
        <f>AVERAGE(G104:G116)</f>
        <v>44.876024212534325</v>
      </c>
      <c r="I119" s="45">
        <v>1.3</v>
      </c>
      <c r="J119" s="39">
        <f>AVERAGE(I104:I116)</f>
        <v>1.2585714285714287</v>
      </c>
      <c r="K119" s="45">
        <f t="shared" si="6"/>
        <v>33.173793434426088</v>
      </c>
      <c r="L119" s="39">
        <f>AVERAGE(K104:K116)</f>
        <v>32.555503070635901</v>
      </c>
      <c r="M119" s="45">
        <f>AVERAGE(H119,L119)</f>
        <v>38.715763641585113</v>
      </c>
    </row>
    <row r="120" spans="1:13" x14ac:dyDescent="0.2">
      <c r="A120" s="37">
        <v>4619990601</v>
      </c>
      <c r="B120" s="37" t="s">
        <v>229</v>
      </c>
      <c r="C120" s="74">
        <v>36319</v>
      </c>
      <c r="D120" s="39">
        <v>10</v>
      </c>
      <c r="F120" s="39">
        <f t="shared" si="4"/>
        <v>3.048</v>
      </c>
      <c r="G120" s="39">
        <f t="shared" si="5"/>
        <v>43.940261958950401</v>
      </c>
      <c r="I120" s="73"/>
    </row>
    <row r="121" spans="1:13" x14ac:dyDescent="0.2">
      <c r="A121" s="37">
        <v>4619990602</v>
      </c>
      <c r="B121" s="37" t="s">
        <v>229</v>
      </c>
      <c r="C121" s="74">
        <v>36329</v>
      </c>
      <c r="D121" s="39">
        <v>13</v>
      </c>
      <c r="F121" s="39">
        <f t="shared" si="4"/>
        <v>3.9624000000000001</v>
      </c>
      <c r="G121" s="39">
        <f t="shared" si="5"/>
        <v>40.159592907973853</v>
      </c>
      <c r="I121" s="73"/>
    </row>
    <row r="122" spans="1:13" x14ac:dyDescent="0.2">
      <c r="A122" s="37">
        <v>4619990603</v>
      </c>
      <c r="B122" s="37" t="s">
        <v>229</v>
      </c>
      <c r="C122" s="74">
        <v>36333</v>
      </c>
      <c r="D122" s="39">
        <v>10</v>
      </c>
      <c r="F122" s="39">
        <f t="shared" si="4"/>
        <v>3.048</v>
      </c>
      <c r="G122" s="39">
        <f t="shared" si="5"/>
        <v>43.940261958950401</v>
      </c>
      <c r="I122" s="73">
        <v>0.82</v>
      </c>
      <c r="K122" s="45">
        <f t="shared" ref="K122:K135" si="7">(9.81*(LN(I122)))+30.6</f>
        <v>28.653196291119148</v>
      </c>
    </row>
    <row r="123" spans="1:13" x14ac:dyDescent="0.2">
      <c r="A123" s="37">
        <v>4619990604</v>
      </c>
      <c r="B123" s="37" t="s">
        <v>229</v>
      </c>
      <c r="C123" s="74">
        <v>35976</v>
      </c>
      <c r="D123" s="39">
        <v>9.5</v>
      </c>
      <c r="F123" s="39">
        <f t="shared" si="4"/>
        <v>2.8956</v>
      </c>
      <c r="G123" s="39">
        <f t="shared" si="5"/>
        <v>44.679398331074999</v>
      </c>
      <c r="I123" s="73"/>
    </row>
    <row r="124" spans="1:13" x14ac:dyDescent="0.2">
      <c r="A124" s="37">
        <v>4619990701</v>
      </c>
      <c r="B124" s="37" t="s">
        <v>229</v>
      </c>
      <c r="C124" s="74">
        <v>36348</v>
      </c>
      <c r="D124" s="39">
        <v>10.5</v>
      </c>
      <c r="F124" s="39">
        <f t="shared" si="4"/>
        <v>3.2004000000000001</v>
      </c>
      <c r="G124" s="39">
        <f t="shared" si="5"/>
        <v>43.237195693268887</v>
      </c>
      <c r="I124" s="73">
        <v>1.33</v>
      </c>
      <c r="K124" s="45">
        <f t="shared" si="7"/>
        <v>33.397605423312228</v>
      </c>
    </row>
    <row r="125" spans="1:13" x14ac:dyDescent="0.2">
      <c r="A125" s="37">
        <v>4619990702</v>
      </c>
      <c r="B125" s="37" t="s">
        <v>229</v>
      </c>
      <c r="C125" s="74">
        <v>36354</v>
      </c>
      <c r="D125" s="39">
        <v>10</v>
      </c>
      <c r="F125" s="39">
        <f t="shared" si="4"/>
        <v>3.048</v>
      </c>
      <c r="G125" s="39">
        <f t="shared" si="5"/>
        <v>43.940261958950401</v>
      </c>
      <c r="I125" s="73"/>
    </row>
    <row r="126" spans="1:13" x14ac:dyDescent="0.2">
      <c r="A126" s="37">
        <v>4619990703</v>
      </c>
      <c r="B126" s="37" t="s">
        <v>229</v>
      </c>
      <c r="C126" s="74">
        <v>36361</v>
      </c>
      <c r="D126" s="39">
        <v>9.5</v>
      </c>
      <c r="F126" s="39">
        <f t="shared" si="4"/>
        <v>2.8956</v>
      </c>
      <c r="G126" s="39">
        <f t="shared" si="5"/>
        <v>44.679398331074999</v>
      </c>
      <c r="I126" s="73">
        <v>1.38</v>
      </c>
      <c r="K126" s="45">
        <f t="shared" si="7"/>
        <v>33.759639126849002</v>
      </c>
    </row>
    <row r="127" spans="1:13" x14ac:dyDescent="0.2">
      <c r="A127" s="37">
        <v>4619990704</v>
      </c>
      <c r="B127" s="37" t="s">
        <v>229</v>
      </c>
      <c r="C127" s="74">
        <v>36367</v>
      </c>
      <c r="D127" s="39">
        <v>8</v>
      </c>
      <c r="F127" s="39">
        <f t="shared" si="4"/>
        <v>2.4384000000000001</v>
      </c>
      <c r="G127" s="39">
        <f t="shared" si="5"/>
        <v>47.155760533388161</v>
      </c>
      <c r="I127" s="73"/>
    </row>
    <row r="128" spans="1:13" x14ac:dyDescent="0.2">
      <c r="A128" s="37">
        <v>4619990801</v>
      </c>
      <c r="B128" s="37" t="s">
        <v>229</v>
      </c>
      <c r="C128" s="74">
        <v>36375</v>
      </c>
      <c r="D128" s="39">
        <v>7</v>
      </c>
      <c r="F128" s="39">
        <f t="shared" si="4"/>
        <v>2.1335999999999999</v>
      </c>
      <c r="G128" s="39">
        <f t="shared" si="5"/>
        <v>49.079947901107531</v>
      </c>
      <c r="I128" s="73">
        <v>1.85</v>
      </c>
      <c r="K128" s="45">
        <f t="shared" si="7"/>
        <v>36.634971119475196</v>
      </c>
    </row>
    <row r="129" spans="1:13" x14ac:dyDescent="0.2">
      <c r="A129" s="37">
        <v>4619990802</v>
      </c>
      <c r="B129" s="37" t="s">
        <v>229</v>
      </c>
      <c r="C129" s="74">
        <v>36381</v>
      </c>
      <c r="D129" s="39">
        <v>8.5</v>
      </c>
      <c r="F129" s="39">
        <f t="shared" si="4"/>
        <v>2.5908000000000002</v>
      </c>
      <c r="G129" s="39">
        <f t="shared" si="5"/>
        <v>46.28215973301333</v>
      </c>
      <c r="I129" s="73"/>
    </row>
    <row r="130" spans="1:13" x14ac:dyDescent="0.2">
      <c r="A130" s="37">
        <v>4619990803</v>
      </c>
      <c r="B130" s="37" t="s">
        <v>229</v>
      </c>
      <c r="C130" s="74">
        <v>36389</v>
      </c>
      <c r="D130" s="39">
        <v>9.5</v>
      </c>
      <c r="F130" s="39">
        <f t="shared" si="4"/>
        <v>2.8956</v>
      </c>
      <c r="G130" s="39">
        <f t="shared" si="5"/>
        <v>44.679398331074999</v>
      </c>
      <c r="I130" s="73">
        <v>2.0499999999999998</v>
      </c>
      <c r="K130" s="45">
        <f t="shared" si="7"/>
        <v>37.642008370804611</v>
      </c>
    </row>
    <row r="131" spans="1:13" x14ac:dyDescent="0.2">
      <c r="A131" s="37">
        <v>4619990804</v>
      </c>
      <c r="B131" s="37" t="s">
        <v>229</v>
      </c>
      <c r="C131" s="74">
        <v>36396</v>
      </c>
      <c r="D131" s="39">
        <v>8.5</v>
      </c>
      <c r="F131" s="39">
        <f t="shared" si="4"/>
        <v>2.5908000000000002</v>
      </c>
      <c r="G131" s="39">
        <f t="shared" si="5"/>
        <v>46.28215973301333</v>
      </c>
      <c r="I131" s="73"/>
    </row>
    <row r="132" spans="1:13" x14ac:dyDescent="0.2">
      <c r="A132" s="37">
        <v>4619990805</v>
      </c>
      <c r="B132" s="37" t="s">
        <v>229</v>
      </c>
      <c r="C132" s="74">
        <v>36403</v>
      </c>
      <c r="D132" s="39">
        <v>11.5</v>
      </c>
      <c r="F132" s="39">
        <f t="shared" si="4"/>
        <v>3.5052000000000003</v>
      </c>
      <c r="G132" s="39">
        <f t="shared" si="5"/>
        <v>41.926292369324358</v>
      </c>
      <c r="I132" s="73">
        <v>1.23</v>
      </c>
      <c r="K132" s="45">
        <f t="shared" si="7"/>
        <v>32.630809001660239</v>
      </c>
    </row>
    <row r="133" spans="1:13" x14ac:dyDescent="0.2">
      <c r="A133" s="37">
        <v>4619990901</v>
      </c>
      <c r="B133" s="37" t="s">
        <v>229</v>
      </c>
      <c r="C133" s="74">
        <v>36410</v>
      </c>
      <c r="D133" s="39">
        <v>12</v>
      </c>
      <c r="F133" s="39">
        <f t="shared" si="4"/>
        <v>3.6576000000000004</v>
      </c>
      <c r="G133" s="39">
        <f t="shared" si="5"/>
        <v>41.313008325549511</v>
      </c>
      <c r="I133" s="73"/>
    </row>
    <row r="134" spans="1:13" x14ac:dyDescent="0.2">
      <c r="A134" s="37">
        <v>4619990902</v>
      </c>
      <c r="B134" s="37" t="s">
        <v>229</v>
      </c>
      <c r="C134" s="74">
        <v>36417</v>
      </c>
      <c r="D134" s="39">
        <v>10</v>
      </c>
      <c r="E134" s="39">
        <f>AVERAGE(D120:D132)</f>
        <v>9.6538461538461533</v>
      </c>
      <c r="F134" s="39">
        <f t="shared" si="4"/>
        <v>3.048</v>
      </c>
      <c r="G134" s="39">
        <f t="shared" si="5"/>
        <v>43.940261958950401</v>
      </c>
      <c r="H134" s="39">
        <f>AVERAGE(G120:G132)</f>
        <v>44.614006903166576</v>
      </c>
      <c r="I134" s="73">
        <v>1.53</v>
      </c>
      <c r="J134" s="39">
        <f>AVERAGE(I120:I132)</f>
        <v>1.4433333333333334</v>
      </c>
      <c r="K134" s="45">
        <f t="shared" si="7"/>
        <v>34.771876484316614</v>
      </c>
      <c r="L134" s="39">
        <f>AVERAGE(K120:K132)</f>
        <v>33.786371555536732</v>
      </c>
      <c r="M134" s="45">
        <f>AVERAGE(L134,H134)</f>
        <v>39.200189229351651</v>
      </c>
    </row>
    <row r="135" spans="1:13" x14ac:dyDescent="0.2">
      <c r="A135" s="37">
        <v>4620000501</v>
      </c>
      <c r="B135" s="37" t="s">
        <v>229</v>
      </c>
      <c r="C135" s="74">
        <v>36676</v>
      </c>
      <c r="D135" s="39">
        <v>10.5</v>
      </c>
      <c r="F135" s="39">
        <f t="shared" si="4"/>
        <v>3.2004000000000001</v>
      </c>
      <c r="G135" s="39">
        <f t="shared" si="5"/>
        <v>43.237195693268887</v>
      </c>
      <c r="I135" s="73">
        <v>0.52</v>
      </c>
      <c r="K135" s="45">
        <f t="shared" si="7"/>
        <v>24.184981354740628</v>
      </c>
    </row>
    <row r="136" spans="1:13" x14ac:dyDescent="0.2">
      <c r="A136" s="37">
        <v>4620000601</v>
      </c>
      <c r="B136" s="37" t="s">
        <v>229</v>
      </c>
      <c r="C136" s="74">
        <v>36683</v>
      </c>
      <c r="D136" s="39">
        <v>14</v>
      </c>
      <c r="F136" s="39">
        <f t="shared" si="4"/>
        <v>4.2671999999999999</v>
      </c>
      <c r="G136" s="39">
        <f t="shared" si="5"/>
        <v>39.091697029238723</v>
      </c>
      <c r="I136" s="73"/>
    </row>
    <row r="137" spans="1:13" x14ac:dyDescent="0.2">
      <c r="A137" s="37">
        <v>4620000602</v>
      </c>
      <c r="B137" s="37" t="s">
        <v>229</v>
      </c>
      <c r="C137" s="74">
        <v>36690</v>
      </c>
      <c r="D137" s="39">
        <v>11</v>
      </c>
      <c r="F137" s="39">
        <f t="shared" si="4"/>
        <v>3.3528000000000002</v>
      </c>
      <c r="G137" s="39">
        <f t="shared" si="5"/>
        <v>42.566842267970074</v>
      </c>
      <c r="I137" s="73">
        <v>0.9</v>
      </c>
      <c r="K137" s="45">
        <f>(9.81*(LN(I137)))+30.6</f>
        <v>29.566413341396725</v>
      </c>
    </row>
    <row r="138" spans="1:13" x14ac:dyDescent="0.2">
      <c r="A138" s="37">
        <v>4620000603</v>
      </c>
      <c r="B138" s="37" t="s">
        <v>229</v>
      </c>
      <c r="C138" s="74">
        <v>36698</v>
      </c>
      <c r="D138" s="39">
        <v>9</v>
      </c>
      <c r="F138" s="39">
        <f t="shared" si="4"/>
        <v>2.7432000000000003</v>
      </c>
      <c r="G138" s="39">
        <f t="shared" si="5"/>
        <v>45.458506989579675</v>
      </c>
      <c r="I138" s="73"/>
    </row>
    <row r="139" spans="1:13" x14ac:dyDescent="0.2">
      <c r="A139" s="37">
        <v>4620000604</v>
      </c>
      <c r="B139" s="37" t="s">
        <v>229</v>
      </c>
      <c r="C139" s="74">
        <v>36704</v>
      </c>
      <c r="D139" s="39">
        <v>10</v>
      </c>
      <c r="F139" s="39">
        <f t="shared" si="4"/>
        <v>3.048</v>
      </c>
      <c r="G139" s="39">
        <f t="shared" si="5"/>
        <v>43.940261958950401</v>
      </c>
      <c r="I139" s="73">
        <v>1.03</v>
      </c>
      <c r="K139" s="45">
        <f>(9.81*(LN(I139)))+30.6</f>
        <v>30.889971849989553</v>
      </c>
    </row>
    <row r="140" spans="1:13" x14ac:dyDescent="0.2">
      <c r="A140" s="37">
        <v>4620000701</v>
      </c>
      <c r="B140" s="37" t="s">
        <v>229</v>
      </c>
      <c r="C140" s="74">
        <v>36712</v>
      </c>
      <c r="D140" s="39">
        <v>12</v>
      </c>
      <c r="F140" s="39">
        <f t="shared" si="4"/>
        <v>3.6576000000000004</v>
      </c>
      <c r="G140" s="39">
        <f t="shared" si="5"/>
        <v>41.313008325549511</v>
      </c>
      <c r="I140" s="73"/>
    </row>
    <row r="141" spans="1:13" x14ac:dyDescent="0.2">
      <c r="A141" s="37">
        <v>4620000702</v>
      </c>
      <c r="B141" s="37" t="s">
        <v>229</v>
      </c>
      <c r="C141" s="74">
        <v>36718</v>
      </c>
      <c r="D141" s="39">
        <v>13.5</v>
      </c>
      <c r="F141" s="39">
        <f t="shared" si="4"/>
        <v>4.1147999999999998</v>
      </c>
      <c r="G141" s="39">
        <f t="shared" si="5"/>
        <v>39.615754781741025</v>
      </c>
      <c r="I141" s="73">
        <v>0.67</v>
      </c>
      <c r="K141" s="45">
        <f>(9.81*(LN(I141)))+30.6</f>
        <v>26.671315071682201</v>
      </c>
    </row>
    <row r="142" spans="1:13" x14ac:dyDescent="0.2">
      <c r="A142" s="37">
        <v>4620000703</v>
      </c>
      <c r="B142" s="37" t="s">
        <v>229</v>
      </c>
      <c r="C142" s="74">
        <v>36726</v>
      </c>
      <c r="D142" s="39">
        <v>12</v>
      </c>
      <c r="F142" s="39">
        <f t="shared" si="4"/>
        <v>3.6576000000000004</v>
      </c>
      <c r="G142" s="39">
        <f t="shared" si="5"/>
        <v>41.313008325549511</v>
      </c>
      <c r="I142" s="73"/>
    </row>
    <row r="143" spans="1:13" x14ac:dyDescent="0.2">
      <c r="A143" s="37">
        <v>4620000704</v>
      </c>
      <c r="B143" s="37" t="s">
        <v>229</v>
      </c>
      <c r="C143" s="74">
        <v>36732</v>
      </c>
      <c r="D143" s="39">
        <v>10.5</v>
      </c>
      <c r="F143" s="39">
        <f t="shared" si="4"/>
        <v>3.2004000000000001</v>
      </c>
      <c r="G143" s="39">
        <f t="shared" si="5"/>
        <v>43.237195693268887</v>
      </c>
      <c r="I143" s="73">
        <v>1.03</v>
      </c>
      <c r="K143" s="45">
        <f>(9.81*(LN(I143)))+30.6</f>
        <v>30.889971849989553</v>
      </c>
    </row>
    <row r="144" spans="1:13" x14ac:dyDescent="0.2">
      <c r="A144" s="37">
        <v>4620000801</v>
      </c>
      <c r="B144" s="37" t="s">
        <v>229</v>
      </c>
      <c r="C144" s="74">
        <v>36741</v>
      </c>
      <c r="D144" s="39">
        <v>12</v>
      </c>
      <c r="F144" s="39">
        <f t="shared" si="4"/>
        <v>3.6576000000000004</v>
      </c>
      <c r="G144" s="39">
        <f t="shared" si="5"/>
        <v>41.313008325549511</v>
      </c>
      <c r="I144" s="73"/>
    </row>
    <row r="145" spans="1:13" x14ac:dyDescent="0.2">
      <c r="A145" s="37">
        <v>4620000802</v>
      </c>
      <c r="B145" s="37" t="s">
        <v>229</v>
      </c>
      <c r="C145" s="74">
        <v>36746</v>
      </c>
      <c r="D145" s="39">
        <v>11</v>
      </c>
      <c r="F145" s="39">
        <f t="shared" si="4"/>
        <v>3.3528000000000002</v>
      </c>
      <c r="G145" s="39">
        <f t="shared" si="5"/>
        <v>42.566842267970074</v>
      </c>
      <c r="I145" s="73">
        <v>1.06</v>
      </c>
      <c r="K145" s="45">
        <f>(9.81*(LN(I145)))+30.6</f>
        <v>31.171617988696205</v>
      </c>
    </row>
    <row r="146" spans="1:13" x14ac:dyDescent="0.2">
      <c r="A146" s="37">
        <v>4620000803</v>
      </c>
      <c r="B146" s="37" t="s">
        <v>229</v>
      </c>
      <c r="C146" s="74">
        <v>36753</v>
      </c>
      <c r="D146" s="39">
        <v>11.5</v>
      </c>
      <c r="F146" s="39">
        <f t="shared" si="4"/>
        <v>3.5052000000000003</v>
      </c>
      <c r="G146" s="39">
        <f t="shared" si="5"/>
        <v>41.926292369324358</v>
      </c>
      <c r="I146" s="73"/>
    </row>
    <row r="147" spans="1:13" x14ac:dyDescent="0.2">
      <c r="A147" s="37">
        <v>4620000804</v>
      </c>
      <c r="B147" s="37" t="s">
        <v>229</v>
      </c>
      <c r="C147" s="74">
        <v>36760</v>
      </c>
      <c r="D147" s="39">
        <v>13</v>
      </c>
      <c r="F147" s="39">
        <f t="shared" si="4"/>
        <v>3.9624000000000001</v>
      </c>
      <c r="G147" s="39">
        <f t="shared" si="5"/>
        <v>40.159592907973853</v>
      </c>
      <c r="I147" s="73">
        <v>0.93</v>
      </c>
      <c r="K147" s="45">
        <f>(9.81*(LN(I147)))+30.6</f>
        <v>29.888081503290266</v>
      </c>
    </row>
    <row r="148" spans="1:13" x14ac:dyDescent="0.2">
      <c r="A148" s="37">
        <v>4620000805</v>
      </c>
      <c r="B148" s="37" t="s">
        <v>229</v>
      </c>
      <c r="C148" s="74">
        <v>36767</v>
      </c>
      <c r="D148" s="39">
        <v>15</v>
      </c>
      <c r="F148" s="39">
        <f t="shared" si="4"/>
        <v>4.5720000000000001</v>
      </c>
      <c r="G148" s="39">
        <f t="shared" si="5"/>
        <v>38.097509751111744</v>
      </c>
      <c r="I148" s="73"/>
    </row>
    <row r="149" spans="1:13" x14ac:dyDescent="0.2">
      <c r="A149" s="37">
        <v>4620000901</v>
      </c>
      <c r="B149" s="37" t="s">
        <v>229</v>
      </c>
      <c r="C149" s="74">
        <v>36774</v>
      </c>
      <c r="D149" s="39">
        <v>13.5</v>
      </c>
      <c r="F149" s="39">
        <f t="shared" si="4"/>
        <v>4.1147999999999998</v>
      </c>
      <c r="G149" s="39">
        <f t="shared" si="5"/>
        <v>39.615754781741025</v>
      </c>
      <c r="I149" s="73">
        <v>1.1399999999999999</v>
      </c>
      <c r="K149" s="45">
        <f>(9.81*(LN(I149)))+30.6</f>
        <v>31.885387254206826</v>
      </c>
    </row>
    <row r="150" spans="1:13" x14ac:dyDescent="0.2">
      <c r="A150" s="37">
        <v>4620000902</v>
      </c>
      <c r="B150" s="37" t="s">
        <v>229</v>
      </c>
      <c r="C150" s="74">
        <v>36781</v>
      </c>
      <c r="D150" s="39">
        <v>13</v>
      </c>
      <c r="F150" s="39">
        <f t="shared" si="4"/>
        <v>3.9624000000000001</v>
      </c>
      <c r="G150" s="39">
        <f t="shared" si="5"/>
        <v>40.159592907973853</v>
      </c>
      <c r="I150" s="73"/>
    </row>
    <row r="151" spans="1:13" x14ac:dyDescent="0.2">
      <c r="A151" s="37">
        <v>4620000903</v>
      </c>
      <c r="B151" s="37" t="s">
        <v>229</v>
      </c>
      <c r="C151" s="74">
        <v>36788</v>
      </c>
      <c r="D151" s="39">
        <v>12.5</v>
      </c>
      <c r="E151" s="39">
        <f>AVERAGE(D136:D148)</f>
        <v>11.884615384615385</v>
      </c>
      <c r="F151" s="39">
        <f t="shared" si="4"/>
        <v>3.81</v>
      </c>
      <c r="G151" s="39">
        <f t="shared" si="5"/>
        <v>40.724763384512634</v>
      </c>
      <c r="H151" s="39">
        <f>AVERAGE(G136:G148)</f>
        <v>41.584578537982864</v>
      </c>
      <c r="I151" s="73">
        <v>0.73</v>
      </c>
      <c r="J151" s="39">
        <f>AVERAGE(I136:I148)</f>
        <v>0.93666666666666654</v>
      </c>
      <c r="K151" s="45">
        <f>(9.81*(LN(I151)))+30.6</f>
        <v>27.512687593122543</v>
      </c>
      <c r="L151" s="39">
        <f>AVERAGE(K136:K148)</f>
        <v>29.84622860084075</v>
      </c>
      <c r="M151" s="45">
        <f>AVERAGE(L151,H151)</f>
        <v>35.715403569411805</v>
      </c>
    </row>
    <row r="152" spans="1:13" x14ac:dyDescent="0.2">
      <c r="A152" s="37">
        <v>4620010601</v>
      </c>
      <c r="B152" s="37" t="s">
        <v>229</v>
      </c>
      <c r="C152" s="74">
        <v>37055</v>
      </c>
      <c r="D152" s="39">
        <v>26</v>
      </c>
      <c r="F152" s="39">
        <f t="shared" si="4"/>
        <v>7.9248000000000003</v>
      </c>
      <c r="G152" s="39">
        <f t="shared" si="5"/>
        <v>30.171342036105038</v>
      </c>
      <c r="I152" s="73">
        <v>0.6</v>
      </c>
      <c r="K152" s="45">
        <f t="shared" ref="K152:K166" si="8">(9.81*(LN(I152)))+30.6</f>
        <v>25.588800630855634</v>
      </c>
    </row>
    <row r="153" spans="1:13" x14ac:dyDescent="0.2">
      <c r="A153" s="37">
        <v>4620010602</v>
      </c>
      <c r="B153" s="37" t="s">
        <v>229</v>
      </c>
      <c r="C153" s="74">
        <v>37062</v>
      </c>
      <c r="D153" s="39">
        <v>23</v>
      </c>
      <c r="F153" s="39">
        <f t="shared" si="4"/>
        <v>7.0104000000000006</v>
      </c>
      <c r="G153" s="39">
        <f t="shared" si="5"/>
        <v>31.938041497455547</v>
      </c>
      <c r="I153" s="73"/>
    </row>
    <row r="154" spans="1:13" x14ac:dyDescent="0.2">
      <c r="A154" s="37">
        <v>4620010603</v>
      </c>
      <c r="B154" s="37" t="s">
        <v>229</v>
      </c>
      <c r="C154" s="74">
        <v>37068</v>
      </c>
      <c r="D154" s="39">
        <v>21</v>
      </c>
      <c r="F154" s="39">
        <f t="shared" si="4"/>
        <v>6.4008000000000003</v>
      </c>
      <c r="G154" s="39">
        <f t="shared" si="5"/>
        <v>33.248944821400073</v>
      </c>
      <c r="I154" s="73">
        <v>0.57999999999999996</v>
      </c>
      <c r="K154" s="45">
        <f t="shared" si="8"/>
        <v>25.256226408917197</v>
      </c>
    </row>
    <row r="155" spans="1:13" x14ac:dyDescent="0.2">
      <c r="A155" s="37">
        <v>4620010701</v>
      </c>
      <c r="B155" s="37" t="s">
        <v>229</v>
      </c>
      <c r="C155" s="74">
        <v>37075</v>
      </c>
      <c r="D155" s="39">
        <v>18</v>
      </c>
      <c r="F155" s="39">
        <f t="shared" si="4"/>
        <v>5.4864000000000006</v>
      </c>
      <c r="G155" s="39">
        <f t="shared" si="5"/>
        <v>35.470256117710861</v>
      </c>
      <c r="I155" s="73"/>
    </row>
    <row r="156" spans="1:13" x14ac:dyDescent="0.2">
      <c r="A156" s="37">
        <v>4620010702</v>
      </c>
      <c r="B156" s="37" t="s">
        <v>229</v>
      </c>
      <c r="C156" s="74">
        <v>37082</v>
      </c>
      <c r="D156" s="39">
        <v>18</v>
      </c>
      <c r="F156" s="39">
        <f t="shared" si="4"/>
        <v>5.4864000000000006</v>
      </c>
      <c r="G156" s="39">
        <f t="shared" si="5"/>
        <v>35.470256117710861</v>
      </c>
      <c r="I156" s="73">
        <v>0.8</v>
      </c>
      <c r="K156" s="45">
        <f t="shared" si="8"/>
        <v>28.410961761607602</v>
      </c>
    </row>
    <row r="157" spans="1:13" x14ac:dyDescent="0.2">
      <c r="A157" s="37">
        <v>4620010703</v>
      </c>
      <c r="B157" s="37" t="s">
        <v>229</v>
      </c>
      <c r="C157" s="74">
        <v>37083</v>
      </c>
      <c r="D157" s="39">
        <v>13</v>
      </c>
      <c r="F157" s="39">
        <f t="shared" si="4"/>
        <v>3.9624000000000001</v>
      </c>
      <c r="G157" s="39">
        <f t="shared" si="5"/>
        <v>40.159592907973853</v>
      </c>
      <c r="I157" s="73"/>
    </row>
    <row r="158" spans="1:13" x14ac:dyDescent="0.2">
      <c r="A158" s="37">
        <v>4620010704</v>
      </c>
      <c r="B158" s="37" t="s">
        <v>229</v>
      </c>
      <c r="C158" s="74">
        <v>37089</v>
      </c>
      <c r="D158" s="39">
        <v>15</v>
      </c>
      <c r="F158" s="39">
        <f t="shared" si="4"/>
        <v>4.5720000000000001</v>
      </c>
      <c r="G158" s="39">
        <f t="shared" si="5"/>
        <v>38.097509751111744</v>
      </c>
      <c r="I158" s="73"/>
    </row>
    <row r="159" spans="1:13" x14ac:dyDescent="0.2">
      <c r="A159" s="37">
        <v>4620010705</v>
      </c>
      <c r="B159" s="37" t="s">
        <v>229</v>
      </c>
      <c r="C159" s="74">
        <v>37090</v>
      </c>
      <c r="D159" s="39">
        <v>14</v>
      </c>
      <c r="F159" s="39">
        <f t="shared" si="4"/>
        <v>4.2671999999999999</v>
      </c>
      <c r="G159" s="39">
        <f t="shared" si="5"/>
        <v>39.091697029238723</v>
      </c>
      <c r="I159" s="73">
        <v>0.93</v>
      </c>
      <c r="K159" s="45">
        <f t="shared" si="8"/>
        <v>29.888081503290266</v>
      </c>
    </row>
    <row r="160" spans="1:13" x14ac:dyDescent="0.2">
      <c r="A160" s="37">
        <v>4620010706</v>
      </c>
      <c r="B160" s="37" t="s">
        <v>229</v>
      </c>
      <c r="C160" s="74">
        <v>37096</v>
      </c>
      <c r="D160" s="39">
        <v>12.5</v>
      </c>
      <c r="F160" s="39">
        <f>D160*0.3048</f>
        <v>3.81</v>
      </c>
      <c r="G160" s="39">
        <f xml:space="preserve"> 60-(14.41*(LN(F160)))</f>
        <v>40.724763384512634</v>
      </c>
      <c r="I160" s="73">
        <v>0.98</v>
      </c>
      <c r="K160" s="45">
        <f t="shared" si="8"/>
        <v>30.401811441215134</v>
      </c>
    </row>
    <row r="161" spans="1:13" x14ac:dyDescent="0.2">
      <c r="A161" s="37">
        <v>4620010707</v>
      </c>
      <c r="B161" s="37" t="s">
        <v>229</v>
      </c>
      <c r="C161" s="74">
        <v>37103</v>
      </c>
      <c r="D161" s="39">
        <v>8</v>
      </c>
      <c r="F161" s="39">
        <f>D161*0.3048</f>
        <v>2.4384000000000001</v>
      </c>
      <c r="G161" s="39">
        <f xml:space="preserve"> 60-(14.41*(LN(F161)))</f>
        <v>47.155760533388161</v>
      </c>
      <c r="I161" s="73"/>
    </row>
    <row r="162" spans="1:13" x14ac:dyDescent="0.2">
      <c r="A162" s="37">
        <v>4620010801</v>
      </c>
      <c r="B162" s="37" t="s">
        <v>229</v>
      </c>
      <c r="C162" s="74">
        <v>37110</v>
      </c>
      <c r="D162" s="39">
        <v>6.5</v>
      </c>
      <c r="F162" s="39">
        <f>D162*0.3048</f>
        <v>1.9812000000000001</v>
      </c>
      <c r="G162" s="39">
        <f xml:space="preserve"> 60-(14.41*(LN(F162)))</f>
        <v>50.147843779842667</v>
      </c>
      <c r="I162" s="73">
        <v>2.2000000000000002</v>
      </c>
      <c r="K162" s="45">
        <f t="shared" si="8"/>
        <v>38.334766705173493</v>
      </c>
    </row>
    <row r="163" spans="1:13" x14ac:dyDescent="0.2">
      <c r="A163" s="37">
        <v>4620010802</v>
      </c>
      <c r="B163" s="37" t="s">
        <v>229</v>
      </c>
      <c r="C163" s="74">
        <v>37117</v>
      </c>
      <c r="D163" s="39">
        <v>6.5</v>
      </c>
      <c r="F163" s="39">
        <f>D163*0.3048</f>
        <v>1.9812000000000001</v>
      </c>
      <c r="G163" s="39">
        <f xml:space="preserve"> 60-(14.41*(LN(F163)))</f>
        <v>50.147843779842667</v>
      </c>
      <c r="I163" s="73"/>
    </row>
    <row r="164" spans="1:13" x14ac:dyDescent="0.2">
      <c r="A164" s="37">
        <v>4620010803</v>
      </c>
      <c r="B164" s="37" t="s">
        <v>229</v>
      </c>
      <c r="C164" s="74">
        <v>37124</v>
      </c>
      <c r="D164" s="39">
        <v>9.5</v>
      </c>
      <c r="F164" s="39">
        <f t="shared" ref="F164:F295" si="9">D164*0.3048</f>
        <v>2.8956</v>
      </c>
      <c r="G164" s="39">
        <f t="shared" ref="G164:G295" si="10" xml:space="preserve"> 60-(14.41*(LN(F164)))</f>
        <v>44.679398331074999</v>
      </c>
      <c r="I164" s="73">
        <v>2.1</v>
      </c>
      <c r="K164" s="45">
        <f t="shared" si="8"/>
        <v>37.878405351795195</v>
      </c>
    </row>
    <row r="165" spans="1:13" x14ac:dyDescent="0.2">
      <c r="A165" s="37">
        <v>4620010804</v>
      </c>
      <c r="B165" s="37" t="s">
        <v>229</v>
      </c>
      <c r="C165" s="74">
        <v>37131</v>
      </c>
      <c r="D165" s="39">
        <v>9</v>
      </c>
      <c r="F165" s="39">
        <f t="shared" si="9"/>
        <v>2.7432000000000003</v>
      </c>
      <c r="G165" s="39">
        <f t="shared" si="10"/>
        <v>45.458506989579675</v>
      </c>
      <c r="I165" s="73"/>
    </row>
    <row r="166" spans="1:13" x14ac:dyDescent="0.2">
      <c r="A166" s="37">
        <v>4620010901</v>
      </c>
      <c r="B166" s="37" t="s">
        <v>229</v>
      </c>
      <c r="C166" s="74">
        <v>37138</v>
      </c>
      <c r="D166" s="39">
        <v>10.5</v>
      </c>
      <c r="E166" s="39">
        <f>AVERAGE(D152:D165)</f>
        <v>14.285714285714286</v>
      </c>
      <c r="F166" s="39">
        <f t="shared" si="9"/>
        <v>3.2004000000000001</v>
      </c>
      <c r="G166" s="39">
        <f t="shared" si="10"/>
        <v>43.237195693268887</v>
      </c>
      <c r="H166" s="39">
        <f>AVERAGE(G152:G165)</f>
        <v>40.14012550549625</v>
      </c>
      <c r="I166" s="73">
        <v>1.8</v>
      </c>
      <c r="J166" s="39">
        <f>AVERAGE(I152:I165)</f>
        <v>1.17</v>
      </c>
      <c r="K166" s="45">
        <f t="shared" si="8"/>
        <v>36.366187182689792</v>
      </c>
      <c r="L166" s="39">
        <f>AVERAGE(K152:K165)</f>
        <v>30.822721971836359</v>
      </c>
      <c r="M166" s="45">
        <f>AVERAGE(H166,L166)</f>
        <v>35.481423738666308</v>
      </c>
    </row>
    <row r="167" spans="1:13" x14ac:dyDescent="0.2">
      <c r="A167" s="37">
        <v>4620020601</v>
      </c>
      <c r="B167" s="37" t="s">
        <v>229</v>
      </c>
      <c r="C167" s="74">
        <v>37418</v>
      </c>
      <c r="D167" s="39">
        <v>13</v>
      </c>
      <c r="F167" s="39">
        <f t="shared" si="9"/>
        <v>3.9624000000000001</v>
      </c>
      <c r="G167" s="39">
        <f t="shared" si="10"/>
        <v>40.159592907973853</v>
      </c>
      <c r="I167" s="73">
        <v>0.43</v>
      </c>
      <c r="K167" s="45">
        <f>(9.81*(LN(I167)))+30.6</f>
        <v>22.320653610410673</v>
      </c>
    </row>
    <row r="168" spans="1:13" x14ac:dyDescent="0.2">
      <c r="A168" s="37">
        <v>4620020602</v>
      </c>
      <c r="B168" s="37" t="s">
        <v>229</v>
      </c>
      <c r="C168" s="74">
        <v>37425</v>
      </c>
      <c r="D168" s="39">
        <v>21</v>
      </c>
      <c r="F168" s="39">
        <f t="shared" si="9"/>
        <v>6.4008000000000003</v>
      </c>
      <c r="G168" s="39">
        <f t="shared" si="10"/>
        <v>33.248944821400073</v>
      </c>
      <c r="I168" s="73"/>
    </row>
    <row r="169" spans="1:13" x14ac:dyDescent="0.2">
      <c r="A169" s="37">
        <v>4620020603</v>
      </c>
      <c r="B169" s="37" t="s">
        <v>229</v>
      </c>
      <c r="C169" s="74">
        <v>37432</v>
      </c>
      <c r="D169" s="39">
        <v>21.5</v>
      </c>
      <c r="F169" s="39">
        <f t="shared" si="9"/>
        <v>6.5532000000000004</v>
      </c>
      <c r="G169" s="39">
        <f t="shared" si="10"/>
        <v>32.909870353719171</v>
      </c>
      <c r="I169" s="73">
        <v>0.44</v>
      </c>
      <c r="K169" s="45">
        <f>(9.81*(LN(I169)))+30.6</f>
        <v>22.546180784194966</v>
      </c>
    </row>
    <row r="170" spans="1:13" x14ac:dyDescent="0.2">
      <c r="A170" s="37">
        <v>4620020701</v>
      </c>
      <c r="B170" s="37" t="s">
        <v>229</v>
      </c>
      <c r="C170" s="74">
        <v>37439</v>
      </c>
      <c r="D170" s="39">
        <v>20</v>
      </c>
      <c r="F170" s="39">
        <f t="shared" si="9"/>
        <v>6.0960000000000001</v>
      </c>
      <c r="G170" s="39">
        <f t="shared" si="10"/>
        <v>33.952011087081587</v>
      </c>
      <c r="I170" s="73"/>
    </row>
    <row r="171" spans="1:13" x14ac:dyDescent="0.2">
      <c r="A171" s="37">
        <v>4620020702</v>
      </c>
      <c r="B171" s="37" t="s">
        <v>229</v>
      </c>
      <c r="C171" s="74">
        <v>37446</v>
      </c>
      <c r="D171" s="39">
        <v>20</v>
      </c>
      <c r="F171" s="39">
        <f t="shared" si="9"/>
        <v>6.0960000000000001</v>
      </c>
      <c r="G171" s="39">
        <f t="shared" si="10"/>
        <v>33.952011087081587</v>
      </c>
      <c r="I171" s="73">
        <v>0.55000000000000004</v>
      </c>
      <c r="K171" s="45">
        <f>(9.81*(LN(I171)))+30.6</f>
        <v>24.735219022587366</v>
      </c>
    </row>
    <row r="172" spans="1:13" x14ac:dyDescent="0.2">
      <c r="A172" s="37">
        <v>4620020703</v>
      </c>
      <c r="B172" s="37" t="s">
        <v>229</v>
      </c>
      <c r="C172" s="74">
        <v>37454</v>
      </c>
      <c r="D172" s="39">
        <v>23.5</v>
      </c>
      <c r="F172" s="39">
        <f t="shared" si="9"/>
        <v>7.1628000000000007</v>
      </c>
      <c r="G172" s="39">
        <f t="shared" si="10"/>
        <v>31.628137080221464</v>
      </c>
      <c r="I172" s="73"/>
    </row>
    <row r="173" spans="1:13" x14ac:dyDescent="0.2">
      <c r="A173" s="37">
        <v>4620020704</v>
      </c>
      <c r="B173" s="37" t="s">
        <v>229</v>
      </c>
      <c r="C173" s="74">
        <v>37460</v>
      </c>
      <c r="D173" s="39">
        <v>16.5</v>
      </c>
      <c r="F173" s="39">
        <f t="shared" si="9"/>
        <v>5.0292000000000003</v>
      </c>
      <c r="G173" s="39">
        <f t="shared" si="10"/>
        <v>36.724090060131431</v>
      </c>
      <c r="I173" s="73">
        <v>1.1599999999999999</v>
      </c>
      <c r="K173" s="45">
        <f>(9.81*(LN(I173)))+30.6</f>
        <v>32.056000250210261</v>
      </c>
    </row>
    <row r="174" spans="1:13" x14ac:dyDescent="0.2">
      <c r="A174" s="37">
        <v>4620020705</v>
      </c>
      <c r="B174" s="37" t="s">
        <v>229</v>
      </c>
      <c r="C174" s="74">
        <v>37467</v>
      </c>
      <c r="D174" s="39">
        <v>12</v>
      </c>
      <c r="F174" s="39">
        <f t="shared" si="9"/>
        <v>3.6576000000000004</v>
      </c>
      <c r="G174" s="39">
        <f t="shared" si="10"/>
        <v>41.313008325549511</v>
      </c>
      <c r="I174" s="73"/>
    </row>
    <row r="175" spans="1:13" x14ac:dyDescent="0.2">
      <c r="A175" s="37">
        <v>4620020801</v>
      </c>
      <c r="B175" s="37" t="s">
        <v>229</v>
      </c>
      <c r="C175" s="74">
        <v>37474</v>
      </c>
      <c r="D175" s="39">
        <v>9.5</v>
      </c>
      <c r="F175" s="39">
        <f t="shared" si="9"/>
        <v>2.8956</v>
      </c>
      <c r="G175" s="39">
        <f t="shared" si="10"/>
        <v>44.679398331074999</v>
      </c>
      <c r="I175" s="73">
        <v>1.85</v>
      </c>
      <c r="K175" s="45">
        <f>(9.81*(LN(I175)))+30.6</f>
        <v>36.634971119475196</v>
      </c>
    </row>
    <row r="176" spans="1:13" x14ac:dyDescent="0.2">
      <c r="A176" s="37">
        <v>4620020802</v>
      </c>
      <c r="B176" s="37" t="s">
        <v>229</v>
      </c>
      <c r="C176" s="74">
        <v>37481</v>
      </c>
      <c r="D176" s="39">
        <v>8.5</v>
      </c>
      <c r="F176" s="39">
        <f t="shared" si="9"/>
        <v>2.5908000000000002</v>
      </c>
      <c r="G176" s="39">
        <f t="shared" si="10"/>
        <v>46.28215973301333</v>
      </c>
      <c r="I176" s="73"/>
    </row>
    <row r="177" spans="1:14" x14ac:dyDescent="0.2">
      <c r="A177" s="37">
        <v>4620020803</v>
      </c>
      <c r="B177" s="37" t="s">
        <v>229</v>
      </c>
      <c r="C177" s="74">
        <v>37488</v>
      </c>
      <c r="D177" s="39">
        <v>10</v>
      </c>
      <c r="F177" s="39">
        <f t="shared" si="9"/>
        <v>3.048</v>
      </c>
      <c r="G177" s="39">
        <f t="shared" si="10"/>
        <v>43.940261958950401</v>
      </c>
      <c r="I177" s="73">
        <v>2.1</v>
      </c>
      <c r="K177" s="45">
        <f>(9.81*(LN(I177)))+30.6</f>
        <v>37.878405351795195</v>
      </c>
    </row>
    <row r="178" spans="1:14" x14ac:dyDescent="0.2">
      <c r="A178" s="37">
        <v>4620020804</v>
      </c>
      <c r="B178" s="37" t="s">
        <v>229</v>
      </c>
      <c r="C178" s="74">
        <v>37496</v>
      </c>
      <c r="D178" s="39">
        <v>11</v>
      </c>
      <c r="F178" s="39">
        <f t="shared" si="9"/>
        <v>3.3528000000000002</v>
      </c>
      <c r="G178" s="39">
        <f t="shared" si="10"/>
        <v>42.566842267970074</v>
      </c>
      <c r="I178" s="73"/>
    </row>
    <row r="179" spans="1:14" x14ac:dyDescent="0.2">
      <c r="A179" s="37">
        <v>4620020901</v>
      </c>
      <c r="B179" s="37" t="s">
        <v>229</v>
      </c>
      <c r="C179" s="74">
        <v>37502</v>
      </c>
      <c r="D179" s="39">
        <v>10.5</v>
      </c>
      <c r="F179" s="39">
        <f t="shared" si="9"/>
        <v>3.2004000000000001</v>
      </c>
      <c r="G179" s="39">
        <f t="shared" si="10"/>
        <v>43.237195693268887</v>
      </c>
      <c r="I179" s="73">
        <v>1.8</v>
      </c>
      <c r="K179" s="45">
        <f>(9.81*(LN(I179)))+30.6</f>
        <v>36.366187182689792</v>
      </c>
    </row>
    <row r="180" spans="1:14" x14ac:dyDescent="0.2">
      <c r="A180" s="37">
        <v>4620020902</v>
      </c>
      <c r="B180" s="37" t="s">
        <v>229</v>
      </c>
      <c r="C180" s="74">
        <v>37509</v>
      </c>
      <c r="D180" s="39">
        <v>11.5</v>
      </c>
      <c r="F180" s="39">
        <f t="shared" si="9"/>
        <v>3.5052000000000003</v>
      </c>
      <c r="G180" s="39">
        <f t="shared" si="10"/>
        <v>41.926292369324358</v>
      </c>
      <c r="I180" s="73"/>
    </row>
    <row r="181" spans="1:14" x14ac:dyDescent="0.2">
      <c r="A181" s="37">
        <v>4620020903</v>
      </c>
      <c r="B181" s="37" t="s">
        <v>229</v>
      </c>
      <c r="C181" s="74">
        <v>37516</v>
      </c>
      <c r="D181" s="39">
        <v>12.5</v>
      </c>
      <c r="E181" s="39">
        <f>AVERAGE(D167:D178)</f>
        <v>15.541666666666666</v>
      </c>
      <c r="F181" s="39">
        <f t="shared" si="9"/>
        <v>3.81</v>
      </c>
      <c r="G181" s="39">
        <f t="shared" si="10"/>
        <v>40.724763384512634</v>
      </c>
      <c r="H181" s="39">
        <f>AVERAGE(G167:G178)</f>
        <v>38.446360667847294</v>
      </c>
      <c r="I181" s="73">
        <v>1.33</v>
      </c>
      <c r="J181" s="39">
        <f>AVERAGE(I167:I178)</f>
        <v>1.0883333333333332</v>
      </c>
      <c r="K181" s="45">
        <f>(9.81*(LN(I181)))+30.6</f>
        <v>33.397605423312228</v>
      </c>
      <c r="L181" s="39">
        <f>AVERAGE(K167:K178)</f>
        <v>29.361905023112275</v>
      </c>
      <c r="M181" s="45">
        <f>AVERAGE(L181,H181)</f>
        <v>33.904132845479786</v>
      </c>
    </row>
    <row r="182" spans="1:14" x14ac:dyDescent="0.2">
      <c r="A182" s="37">
        <v>4620030601</v>
      </c>
      <c r="B182" s="37" t="s">
        <v>229</v>
      </c>
      <c r="C182" s="76">
        <v>37783</v>
      </c>
      <c r="D182" s="72">
        <v>19.5</v>
      </c>
      <c r="F182" s="39">
        <f t="shared" si="9"/>
        <v>5.9436</v>
      </c>
      <c r="G182" s="39">
        <f t="shared" si="10"/>
        <v>34.316840700135202</v>
      </c>
      <c r="I182" s="73"/>
      <c r="N182" s="72">
        <v>18</v>
      </c>
    </row>
    <row r="183" spans="1:14" x14ac:dyDescent="0.2">
      <c r="A183" s="37">
        <v>4620030602</v>
      </c>
      <c r="B183" s="37" t="s">
        <v>229</v>
      </c>
      <c r="C183" s="76">
        <v>37789</v>
      </c>
      <c r="D183" s="72">
        <v>22</v>
      </c>
      <c r="F183" s="39">
        <f t="shared" si="9"/>
        <v>6.7056000000000004</v>
      </c>
      <c r="G183" s="39">
        <f t="shared" si="10"/>
        <v>32.57859139610126</v>
      </c>
      <c r="I183" s="73"/>
      <c r="N183" s="72">
        <v>21</v>
      </c>
    </row>
    <row r="184" spans="1:14" x14ac:dyDescent="0.2">
      <c r="A184" s="37">
        <v>4620030603</v>
      </c>
      <c r="B184" s="37" t="s">
        <v>229</v>
      </c>
      <c r="C184" s="76">
        <v>37796</v>
      </c>
      <c r="D184" s="72">
        <v>17</v>
      </c>
      <c r="F184" s="39">
        <f t="shared" si="9"/>
        <v>5.1816000000000004</v>
      </c>
      <c r="G184" s="39">
        <f t="shared" si="10"/>
        <v>36.293908861144516</v>
      </c>
      <c r="I184" s="73">
        <v>0.73</v>
      </c>
      <c r="K184" s="45">
        <f>(9.81*(LN(I184)))+30.6</f>
        <v>27.512687593122543</v>
      </c>
      <c r="N184" s="72">
        <v>22.8</v>
      </c>
    </row>
    <row r="185" spans="1:14" x14ac:dyDescent="0.2">
      <c r="A185" s="37">
        <v>4620030701</v>
      </c>
      <c r="B185" s="37" t="s">
        <v>229</v>
      </c>
      <c r="C185" s="76">
        <v>37803</v>
      </c>
      <c r="D185" s="72">
        <v>18.5</v>
      </c>
      <c r="F185" s="39">
        <f t="shared" si="9"/>
        <v>5.6388000000000007</v>
      </c>
      <c r="G185" s="39">
        <f t="shared" si="10"/>
        <v>35.075436899660133</v>
      </c>
      <c r="I185" s="73"/>
      <c r="N185" s="72">
        <v>23</v>
      </c>
    </row>
    <row r="186" spans="1:14" x14ac:dyDescent="0.2">
      <c r="A186" s="37">
        <v>4620030702</v>
      </c>
      <c r="B186" s="37" t="s">
        <v>229</v>
      </c>
      <c r="C186" s="76">
        <v>37810</v>
      </c>
      <c r="D186" s="72">
        <v>15</v>
      </c>
      <c r="F186" s="39">
        <f t="shared" si="9"/>
        <v>4.5720000000000001</v>
      </c>
      <c r="G186" s="39">
        <f t="shared" si="10"/>
        <v>38.097509751111744</v>
      </c>
      <c r="I186" s="73">
        <v>1.2</v>
      </c>
      <c r="K186" s="45">
        <f>(9.81*(LN(I186)))+30.6</f>
        <v>32.388574472148697</v>
      </c>
      <c r="N186" s="72">
        <v>23.8</v>
      </c>
    </row>
    <row r="187" spans="1:14" x14ac:dyDescent="0.2">
      <c r="A187" s="37">
        <v>4620030703</v>
      </c>
      <c r="B187" s="37" t="s">
        <v>229</v>
      </c>
      <c r="C187" s="76">
        <v>37817</v>
      </c>
      <c r="D187" s="72">
        <v>14</v>
      </c>
      <c r="F187" s="39">
        <f t="shared" si="9"/>
        <v>4.2671999999999999</v>
      </c>
      <c r="G187" s="39">
        <f t="shared" si="10"/>
        <v>39.091697029238723</v>
      </c>
      <c r="I187" s="73"/>
      <c r="N187" s="72">
        <v>23</v>
      </c>
    </row>
    <row r="188" spans="1:14" x14ac:dyDescent="0.2">
      <c r="A188" s="37">
        <v>4620030704</v>
      </c>
      <c r="B188" s="37" t="s">
        <v>229</v>
      </c>
      <c r="C188" s="76">
        <v>37825</v>
      </c>
      <c r="D188" s="72">
        <v>11</v>
      </c>
      <c r="F188" s="39">
        <f t="shared" si="9"/>
        <v>3.3528000000000002</v>
      </c>
      <c r="G188" s="39">
        <f t="shared" si="10"/>
        <v>42.566842267970074</v>
      </c>
      <c r="I188" s="73">
        <v>1.62</v>
      </c>
      <c r="K188" s="45">
        <f>(9.81*(LN(I188)))+30.6</f>
        <v>35.332600524086516</v>
      </c>
      <c r="N188" s="72">
        <v>23.4</v>
      </c>
    </row>
    <row r="189" spans="1:14" x14ac:dyDescent="0.2">
      <c r="A189" s="37">
        <v>4620030705</v>
      </c>
      <c r="B189" s="37" t="s">
        <v>229</v>
      </c>
      <c r="C189" s="76">
        <v>37831</v>
      </c>
      <c r="D189" s="72">
        <v>12</v>
      </c>
      <c r="F189" s="39">
        <f t="shared" si="9"/>
        <v>3.6576000000000004</v>
      </c>
      <c r="G189" s="39">
        <f t="shared" si="10"/>
        <v>41.313008325549511</v>
      </c>
      <c r="I189" s="73"/>
      <c r="N189" s="72">
        <v>23</v>
      </c>
    </row>
    <row r="190" spans="1:14" x14ac:dyDescent="0.2">
      <c r="A190" s="37">
        <v>4620030801</v>
      </c>
      <c r="B190" s="37" t="s">
        <v>229</v>
      </c>
      <c r="C190" s="76">
        <v>37838</v>
      </c>
      <c r="D190" s="72"/>
      <c r="I190" s="73">
        <v>1.1399999999999999</v>
      </c>
      <c r="K190" s="45">
        <f>(9.81*(LN(I190)))+30.6</f>
        <v>31.885387254206826</v>
      </c>
      <c r="N190" s="72"/>
    </row>
    <row r="191" spans="1:14" x14ac:dyDescent="0.2">
      <c r="A191" s="37">
        <v>4620030802</v>
      </c>
      <c r="B191" s="37" t="s">
        <v>229</v>
      </c>
      <c r="C191" s="76">
        <v>37845</v>
      </c>
      <c r="D191" s="72">
        <v>9</v>
      </c>
      <c r="F191" s="39">
        <f t="shared" si="9"/>
        <v>2.7432000000000003</v>
      </c>
      <c r="G191" s="39">
        <f t="shared" si="10"/>
        <v>45.458506989579675</v>
      </c>
      <c r="I191" s="73"/>
      <c r="N191" s="72">
        <v>24</v>
      </c>
    </row>
    <row r="192" spans="1:14" x14ac:dyDescent="0.2">
      <c r="A192" s="37">
        <v>4620030803</v>
      </c>
      <c r="B192" s="37" t="s">
        <v>229</v>
      </c>
      <c r="C192" s="76">
        <v>37852</v>
      </c>
      <c r="D192" s="72">
        <v>8</v>
      </c>
      <c r="F192" s="39">
        <f t="shared" si="9"/>
        <v>2.4384000000000001</v>
      </c>
      <c r="G192" s="39">
        <f t="shared" si="10"/>
        <v>47.155760533388161</v>
      </c>
      <c r="I192" s="73">
        <v>1.8</v>
      </c>
      <c r="K192" s="45">
        <f>(9.81*(LN(I192)))+30.6</f>
        <v>36.366187182689792</v>
      </c>
      <c r="N192" s="72">
        <v>25.6</v>
      </c>
    </row>
    <row r="193" spans="1:14" x14ac:dyDescent="0.2">
      <c r="A193" s="37">
        <v>4620030804</v>
      </c>
      <c r="B193" s="37" t="s">
        <v>229</v>
      </c>
      <c r="C193" s="76">
        <v>37859</v>
      </c>
      <c r="D193" s="72">
        <v>9</v>
      </c>
      <c r="F193" s="39">
        <f t="shared" si="9"/>
        <v>2.7432000000000003</v>
      </c>
      <c r="G193" s="39">
        <f t="shared" si="10"/>
        <v>45.458506989579675</v>
      </c>
      <c r="I193" s="73"/>
      <c r="N193" s="72">
        <v>25</v>
      </c>
    </row>
    <row r="194" spans="1:14" x14ac:dyDescent="0.2">
      <c r="A194" s="37">
        <v>4620030901</v>
      </c>
      <c r="B194" s="37" t="s">
        <v>229</v>
      </c>
      <c r="C194" s="76">
        <v>37866</v>
      </c>
      <c r="D194" s="72">
        <v>10.5</v>
      </c>
      <c r="F194" s="39">
        <f t="shared" si="9"/>
        <v>3.2004000000000001</v>
      </c>
      <c r="G194" s="39">
        <f t="shared" si="10"/>
        <v>43.237195693268887</v>
      </c>
      <c r="I194" s="73">
        <v>1.5</v>
      </c>
      <c r="K194" s="45">
        <f>(9.81*(LN(I194)))+30.6</f>
        <v>34.577612710541096</v>
      </c>
      <c r="N194" s="72">
        <v>22</v>
      </c>
    </row>
    <row r="195" spans="1:14" x14ac:dyDescent="0.2">
      <c r="A195" s="37">
        <v>4620030902</v>
      </c>
      <c r="B195" s="37" t="s">
        <v>229</v>
      </c>
      <c r="C195" s="76">
        <v>37872</v>
      </c>
      <c r="D195" s="72">
        <v>8.5</v>
      </c>
      <c r="F195" s="39">
        <f t="shared" si="9"/>
        <v>2.5908000000000002</v>
      </c>
      <c r="G195" s="39">
        <f t="shared" si="10"/>
        <v>46.28215973301333</v>
      </c>
      <c r="I195" s="73"/>
      <c r="N195" s="72">
        <v>23</v>
      </c>
    </row>
    <row r="196" spans="1:14" x14ac:dyDescent="0.2">
      <c r="A196" s="37">
        <v>4620030903</v>
      </c>
      <c r="B196" s="37" t="s">
        <v>229</v>
      </c>
      <c r="C196" s="76">
        <v>37880</v>
      </c>
      <c r="D196" s="72">
        <v>14</v>
      </c>
      <c r="E196" s="57">
        <f>AVERAGE(D182:D193)</f>
        <v>14.090909090909092</v>
      </c>
      <c r="F196" s="39">
        <f t="shared" si="9"/>
        <v>4.2671999999999999</v>
      </c>
      <c r="G196" s="39">
        <f t="shared" si="10"/>
        <v>39.091697029238723</v>
      </c>
      <c r="H196" s="57">
        <f>AVERAGE(G182:G193)</f>
        <v>39.76423724940534</v>
      </c>
      <c r="I196" s="73">
        <v>1.34</v>
      </c>
      <c r="J196" s="57">
        <f>AVERAGE(I182:I193)</f>
        <v>1.2979999999999998</v>
      </c>
      <c r="K196" s="45">
        <f>(9.81*(LN(I196)))+30.6</f>
        <v>33.471088912975269</v>
      </c>
      <c r="L196" s="57">
        <f>AVERAGE(K182:K193)</f>
        <v>32.697087405250876</v>
      </c>
      <c r="M196" s="45">
        <f>AVERAGE(L196,H196)</f>
        <v>36.230662327328105</v>
      </c>
      <c r="N196" s="72">
        <v>21.5</v>
      </c>
    </row>
    <row r="197" spans="1:14" x14ac:dyDescent="0.2">
      <c r="A197" s="37">
        <v>4620040601</v>
      </c>
      <c r="B197" s="37" t="s">
        <v>229</v>
      </c>
      <c r="C197" s="38">
        <v>38146</v>
      </c>
      <c r="D197" s="39">
        <v>20</v>
      </c>
      <c r="F197" s="39">
        <f t="shared" si="9"/>
        <v>6.0960000000000001</v>
      </c>
      <c r="G197" s="39">
        <f t="shared" si="10"/>
        <v>33.952011087081587</v>
      </c>
      <c r="I197" s="45">
        <v>0.43</v>
      </c>
      <c r="K197" s="45">
        <f>(9.81*(LN(I197)))+30.6</f>
        <v>22.320653610410673</v>
      </c>
      <c r="N197" s="39">
        <v>19</v>
      </c>
    </row>
    <row r="198" spans="1:14" x14ac:dyDescent="0.2">
      <c r="A198" s="37">
        <v>4620040602</v>
      </c>
      <c r="B198" s="37" t="s">
        <v>229</v>
      </c>
      <c r="C198" s="38">
        <v>38153</v>
      </c>
      <c r="D198" s="39">
        <v>22</v>
      </c>
      <c r="F198" s="39">
        <f t="shared" si="9"/>
        <v>6.7056000000000004</v>
      </c>
      <c r="G198" s="39">
        <f t="shared" si="10"/>
        <v>32.57859139610126</v>
      </c>
      <c r="N198" s="39">
        <v>21</v>
      </c>
    </row>
    <row r="199" spans="1:14" x14ac:dyDescent="0.2">
      <c r="A199" s="37">
        <v>4620040603</v>
      </c>
      <c r="B199" s="37" t="s">
        <v>229</v>
      </c>
      <c r="C199" s="38">
        <v>38160</v>
      </c>
      <c r="D199" s="39">
        <v>21</v>
      </c>
      <c r="F199" s="39">
        <f t="shared" si="9"/>
        <v>6.4008000000000003</v>
      </c>
      <c r="G199" s="39">
        <f t="shared" si="10"/>
        <v>33.248944821400073</v>
      </c>
      <c r="I199" s="45">
        <v>0.54</v>
      </c>
      <c r="K199" s="45">
        <f>(9.81*(LN(I199)))+30.6</f>
        <v>24.555213972252357</v>
      </c>
      <c r="N199" s="39">
        <v>19</v>
      </c>
    </row>
    <row r="200" spans="1:14" x14ac:dyDescent="0.2">
      <c r="A200" s="37">
        <v>4620040604</v>
      </c>
      <c r="B200" s="37" t="s">
        <v>229</v>
      </c>
      <c r="C200" s="38">
        <v>38168</v>
      </c>
      <c r="D200" s="39">
        <v>19</v>
      </c>
      <c r="F200" s="39">
        <f t="shared" si="9"/>
        <v>5.7911999999999999</v>
      </c>
      <c r="G200" s="39">
        <f t="shared" si="10"/>
        <v>34.691147459206192</v>
      </c>
      <c r="N200" s="39">
        <v>21</v>
      </c>
    </row>
    <row r="201" spans="1:14" x14ac:dyDescent="0.2">
      <c r="A201" s="37">
        <v>4620040701</v>
      </c>
      <c r="B201" s="37" t="s">
        <v>229</v>
      </c>
      <c r="C201" s="38">
        <v>38174</v>
      </c>
      <c r="D201" s="39">
        <v>20</v>
      </c>
      <c r="F201" s="39">
        <f t="shared" si="9"/>
        <v>6.0960000000000001</v>
      </c>
      <c r="G201" s="39">
        <f t="shared" si="10"/>
        <v>33.952011087081587</v>
      </c>
      <c r="I201" s="45">
        <v>0.56000000000000005</v>
      </c>
      <c r="K201" s="45">
        <f>(9.81*(LN(I201)))+30.6</f>
        <v>24.91198056156864</v>
      </c>
      <c r="N201" s="39">
        <v>22</v>
      </c>
    </row>
    <row r="202" spans="1:14" x14ac:dyDescent="0.2">
      <c r="A202" s="37">
        <v>4620040702</v>
      </c>
      <c r="B202" s="37" t="s">
        <v>229</v>
      </c>
      <c r="C202" s="38">
        <v>38180</v>
      </c>
      <c r="D202" s="39">
        <v>26</v>
      </c>
      <c r="F202" s="39">
        <f t="shared" si="9"/>
        <v>7.9248000000000003</v>
      </c>
      <c r="G202" s="39">
        <f t="shared" si="10"/>
        <v>30.171342036105038</v>
      </c>
      <c r="N202" s="39">
        <v>23</v>
      </c>
    </row>
    <row r="203" spans="1:14" x14ac:dyDescent="0.2">
      <c r="A203" s="37">
        <v>4620040703</v>
      </c>
      <c r="B203" s="37" t="s">
        <v>229</v>
      </c>
      <c r="C203" s="38">
        <v>38189</v>
      </c>
      <c r="D203" s="39">
        <v>22</v>
      </c>
      <c r="F203" s="39">
        <f t="shared" si="9"/>
        <v>6.7056000000000004</v>
      </c>
      <c r="G203" s="39">
        <f t="shared" si="10"/>
        <v>32.57859139610126</v>
      </c>
      <c r="I203" s="45">
        <v>0.73</v>
      </c>
      <c r="K203" s="45">
        <f>(9.81*(LN(I203)))+30.6</f>
        <v>27.512687593122543</v>
      </c>
      <c r="N203" s="39">
        <v>23</v>
      </c>
    </row>
    <row r="204" spans="1:14" x14ac:dyDescent="0.2">
      <c r="A204" s="37">
        <v>4620040704</v>
      </c>
      <c r="B204" s="37" t="s">
        <v>229</v>
      </c>
      <c r="C204" s="38">
        <v>38194</v>
      </c>
      <c r="D204" s="39">
        <v>18</v>
      </c>
      <c r="F204" s="39">
        <f t="shared" si="9"/>
        <v>5.4864000000000006</v>
      </c>
      <c r="G204" s="39">
        <f t="shared" si="10"/>
        <v>35.470256117710861</v>
      </c>
      <c r="N204" s="39">
        <v>24</v>
      </c>
    </row>
    <row r="205" spans="1:14" x14ac:dyDescent="0.2">
      <c r="A205" s="37">
        <v>4620040801</v>
      </c>
      <c r="B205" s="37" t="s">
        <v>229</v>
      </c>
      <c r="C205" s="38">
        <v>38202</v>
      </c>
      <c r="D205" s="39">
        <v>14.5</v>
      </c>
      <c r="F205" s="39">
        <f t="shared" si="9"/>
        <v>4.4196</v>
      </c>
      <c r="G205" s="39">
        <f t="shared" si="10"/>
        <v>38.586031110758313</v>
      </c>
      <c r="I205" s="45">
        <v>1.2</v>
      </c>
      <c r="K205" s="45">
        <f>(9.81*(LN(I205)))+30.6</f>
        <v>32.388574472148697</v>
      </c>
      <c r="N205" s="39">
        <v>24</v>
      </c>
    </row>
    <row r="206" spans="1:14" x14ac:dyDescent="0.2">
      <c r="A206" s="37">
        <v>4620040802</v>
      </c>
      <c r="B206" s="37" t="s">
        <v>229</v>
      </c>
      <c r="C206" s="38">
        <v>38212</v>
      </c>
      <c r="D206" s="39">
        <v>11</v>
      </c>
      <c r="F206" s="39">
        <f t="shared" si="9"/>
        <v>3.3528000000000002</v>
      </c>
      <c r="G206" s="39">
        <f t="shared" si="10"/>
        <v>42.566842267970074</v>
      </c>
      <c r="N206" s="39">
        <v>22</v>
      </c>
    </row>
    <row r="207" spans="1:14" x14ac:dyDescent="0.2">
      <c r="A207" s="37">
        <v>4620040803</v>
      </c>
      <c r="B207" s="37" t="s">
        <v>229</v>
      </c>
      <c r="C207" s="38">
        <v>38216</v>
      </c>
      <c r="D207" s="39">
        <v>10</v>
      </c>
      <c r="F207" s="39">
        <f t="shared" si="9"/>
        <v>3.048</v>
      </c>
      <c r="G207" s="39">
        <f t="shared" si="10"/>
        <v>43.940261958950401</v>
      </c>
      <c r="I207" s="45">
        <v>1.8</v>
      </c>
      <c r="K207" s="45">
        <f>(9.81*(LN(I207)))+30.6</f>
        <v>36.366187182689792</v>
      </c>
      <c r="N207" s="39">
        <v>21</v>
      </c>
    </row>
    <row r="208" spans="1:14" x14ac:dyDescent="0.2">
      <c r="A208" s="37">
        <v>4620040804</v>
      </c>
      <c r="B208" s="37" t="s">
        <v>229</v>
      </c>
      <c r="C208" s="38">
        <v>38223</v>
      </c>
      <c r="D208" s="39">
        <v>11</v>
      </c>
      <c r="F208" s="39">
        <f t="shared" si="9"/>
        <v>3.3528000000000002</v>
      </c>
      <c r="G208" s="39">
        <f t="shared" si="10"/>
        <v>42.566842267970074</v>
      </c>
      <c r="N208" s="39">
        <v>21</v>
      </c>
    </row>
    <row r="209" spans="1:14" x14ac:dyDescent="0.2">
      <c r="A209" s="37">
        <v>4620040805</v>
      </c>
      <c r="B209" s="37" t="s">
        <v>229</v>
      </c>
      <c r="C209" s="38">
        <v>38230</v>
      </c>
      <c r="D209" s="39">
        <v>9</v>
      </c>
      <c r="F209" s="39">
        <f t="shared" si="9"/>
        <v>2.7432000000000003</v>
      </c>
      <c r="G209" s="39">
        <f t="shared" si="10"/>
        <v>45.458506989579675</v>
      </c>
      <c r="I209" s="45">
        <v>0.96</v>
      </c>
      <c r="K209" s="45">
        <f>(9.81*(LN(I209)))+30.6</f>
        <v>30.199536233756298</v>
      </c>
      <c r="N209" s="39">
        <v>20</v>
      </c>
    </row>
    <row r="210" spans="1:14" x14ac:dyDescent="0.2">
      <c r="A210" s="37">
        <v>4620040901</v>
      </c>
      <c r="B210" s="37" t="s">
        <v>229</v>
      </c>
      <c r="C210" s="38">
        <v>38237</v>
      </c>
      <c r="D210" s="39">
        <v>11.5</v>
      </c>
      <c r="F210" s="39">
        <f t="shared" si="9"/>
        <v>3.5052000000000003</v>
      </c>
      <c r="G210" s="39">
        <f t="shared" si="10"/>
        <v>41.926292369324358</v>
      </c>
      <c r="N210" s="39">
        <v>21</v>
      </c>
    </row>
    <row r="211" spans="1:14" x14ac:dyDescent="0.2">
      <c r="A211" s="37">
        <v>4620040902</v>
      </c>
      <c r="B211" s="37" t="s">
        <v>229</v>
      </c>
      <c r="C211" s="38">
        <v>38244</v>
      </c>
      <c r="D211" s="39">
        <v>12</v>
      </c>
      <c r="E211" s="39">
        <f>AVERAGE(D197:D209)</f>
        <v>17.192307692307693</v>
      </c>
      <c r="F211" s="39">
        <f t="shared" si="9"/>
        <v>3.6576000000000004</v>
      </c>
      <c r="G211" s="39">
        <f t="shared" si="10"/>
        <v>41.313008325549511</v>
      </c>
      <c r="H211" s="39">
        <f>AVERAGE(G197:G209)</f>
        <v>36.904721538155108</v>
      </c>
      <c r="I211" s="45">
        <v>0.85</v>
      </c>
      <c r="J211" s="39">
        <f>AVERAGE(I197:I209)</f>
        <v>0.88857142857142857</v>
      </c>
      <c r="K211" s="45">
        <f>(9.81*(LN(I211)))+30.6</f>
        <v>29.00568930162683</v>
      </c>
      <c r="L211" s="39">
        <f>AVERAGE(K197:K209)</f>
        <v>28.322119089421285</v>
      </c>
      <c r="M211" s="45">
        <f>AVERAGE(L211,H211)</f>
        <v>32.613420313788197</v>
      </c>
      <c r="N211" s="39">
        <v>22</v>
      </c>
    </row>
    <row r="212" spans="1:14" x14ac:dyDescent="0.2">
      <c r="A212" s="37">
        <v>4620050601</v>
      </c>
      <c r="B212" s="37" t="s">
        <v>229</v>
      </c>
      <c r="C212" s="38">
        <v>38511</v>
      </c>
      <c r="D212" s="39">
        <v>21</v>
      </c>
      <c r="E212" s="29"/>
      <c r="F212" s="39">
        <f t="shared" si="9"/>
        <v>6.4008000000000003</v>
      </c>
      <c r="G212" s="39">
        <f t="shared" si="10"/>
        <v>33.248944821400073</v>
      </c>
      <c r="H212" s="29"/>
      <c r="I212" s="30">
        <v>0.42</v>
      </c>
      <c r="J212" s="29"/>
      <c r="K212" s="45">
        <f>(9.81*(LN(I212)))+30.6</f>
        <v>22.089819430816668</v>
      </c>
      <c r="N212" s="39">
        <v>20</v>
      </c>
    </row>
    <row r="213" spans="1:14" x14ac:dyDescent="0.2">
      <c r="A213" s="37">
        <v>4620050602</v>
      </c>
      <c r="B213" s="37" t="s">
        <v>229</v>
      </c>
      <c r="C213" s="38">
        <v>38517</v>
      </c>
      <c r="D213" s="39">
        <v>21</v>
      </c>
      <c r="E213" s="29"/>
      <c r="F213" s="39">
        <f t="shared" si="9"/>
        <v>6.4008000000000003</v>
      </c>
      <c r="G213" s="39">
        <f t="shared" si="10"/>
        <v>33.248944821400073</v>
      </c>
      <c r="H213" s="29"/>
      <c r="J213" s="29"/>
      <c r="N213" s="39">
        <v>24</v>
      </c>
    </row>
    <row r="214" spans="1:14" x14ac:dyDescent="0.2">
      <c r="A214" s="37">
        <v>4620050603</v>
      </c>
      <c r="B214" s="37" t="s">
        <v>229</v>
      </c>
      <c r="C214" s="38">
        <v>38524</v>
      </c>
      <c r="E214" s="29"/>
      <c r="H214" s="29"/>
      <c r="I214" s="30">
        <v>1.23</v>
      </c>
      <c r="J214" s="29"/>
      <c r="K214" s="45">
        <f>(9.81*(LN(I214)))+30.6</f>
        <v>32.630809001660239</v>
      </c>
    </row>
    <row r="215" spans="1:14" x14ac:dyDescent="0.2">
      <c r="A215" s="37">
        <v>4620050701</v>
      </c>
      <c r="B215" s="37" t="s">
        <v>229</v>
      </c>
      <c r="C215" s="38">
        <v>38538</v>
      </c>
      <c r="E215" s="29"/>
      <c r="H215" s="29"/>
      <c r="I215" s="30">
        <v>2.02</v>
      </c>
      <c r="J215" s="29"/>
      <c r="K215" s="45">
        <f>(9.81*(LN(I215)))+30.6</f>
        <v>37.497386586962648</v>
      </c>
    </row>
    <row r="216" spans="1:14" x14ac:dyDescent="0.2">
      <c r="A216" s="37">
        <v>4620050702</v>
      </c>
      <c r="B216" s="37" t="s">
        <v>229</v>
      </c>
      <c r="C216" s="38">
        <v>38545</v>
      </c>
      <c r="D216" s="39">
        <v>17</v>
      </c>
      <c r="E216" s="29"/>
      <c r="F216" s="39">
        <f t="shared" si="9"/>
        <v>5.1816000000000004</v>
      </c>
      <c r="G216" s="39">
        <f t="shared" si="10"/>
        <v>36.293908861144516</v>
      </c>
      <c r="H216" s="29"/>
      <c r="J216" s="29"/>
      <c r="N216" s="39">
        <v>24</v>
      </c>
    </row>
    <row r="217" spans="1:14" x14ac:dyDescent="0.2">
      <c r="A217" s="37">
        <v>4620050703</v>
      </c>
      <c r="B217" s="37" t="s">
        <v>229</v>
      </c>
      <c r="C217" s="38">
        <v>38552</v>
      </c>
      <c r="D217" s="39">
        <v>15</v>
      </c>
      <c r="E217" s="29"/>
      <c r="F217" s="39">
        <f t="shared" si="9"/>
        <v>4.5720000000000001</v>
      </c>
      <c r="G217" s="39">
        <f t="shared" si="10"/>
        <v>38.097509751111744</v>
      </c>
      <c r="H217" s="29"/>
      <c r="I217" s="30">
        <v>1.55</v>
      </c>
      <c r="J217" s="29"/>
      <c r="K217" s="45">
        <f>(9.81*(LN(I217)))+30.6</f>
        <v>34.899280872434638</v>
      </c>
      <c r="N217" s="39">
        <v>26</v>
      </c>
    </row>
    <row r="218" spans="1:14" x14ac:dyDescent="0.2">
      <c r="A218" s="37">
        <v>4620050704</v>
      </c>
      <c r="B218" s="37" t="s">
        <v>229</v>
      </c>
      <c r="C218" s="38">
        <v>38560</v>
      </c>
      <c r="D218" s="39">
        <v>12</v>
      </c>
      <c r="F218" s="39">
        <f t="shared" si="9"/>
        <v>3.6576000000000004</v>
      </c>
      <c r="G218" s="39">
        <f t="shared" si="10"/>
        <v>41.313008325549511</v>
      </c>
      <c r="N218" s="39">
        <v>25</v>
      </c>
    </row>
    <row r="219" spans="1:14" x14ac:dyDescent="0.2">
      <c r="A219" s="37">
        <v>4620050801</v>
      </c>
      <c r="B219" s="37" t="s">
        <v>229</v>
      </c>
      <c r="C219" s="38">
        <v>38567</v>
      </c>
      <c r="D219" s="39">
        <v>8</v>
      </c>
      <c r="E219" s="29"/>
      <c r="F219" s="39">
        <f t="shared" si="9"/>
        <v>2.4384000000000001</v>
      </c>
      <c r="G219" s="39">
        <f t="shared" si="10"/>
        <v>47.155760533388161</v>
      </c>
      <c r="H219" s="29"/>
      <c r="I219" s="30">
        <v>1.23</v>
      </c>
      <c r="J219" s="29"/>
      <c r="K219" s="45">
        <f>(9.81*(LN(I219)))+30.6</f>
        <v>32.630809001660239</v>
      </c>
      <c r="N219" s="39">
        <v>26</v>
      </c>
    </row>
    <row r="220" spans="1:14" x14ac:dyDescent="0.2">
      <c r="A220" s="37">
        <v>4620050802</v>
      </c>
      <c r="B220" s="37" t="s">
        <v>229</v>
      </c>
      <c r="C220" s="38">
        <v>38573</v>
      </c>
      <c r="D220" s="39">
        <v>7.5</v>
      </c>
      <c r="F220" s="39">
        <f t="shared" si="9"/>
        <v>2.286</v>
      </c>
      <c r="G220" s="39">
        <f t="shared" si="10"/>
        <v>48.085760622980558</v>
      </c>
      <c r="N220" s="39">
        <v>27</v>
      </c>
    </row>
    <row r="221" spans="1:14" x14ac:dyDescent="0.2">
      <c r="A221" s="37">
        <v>4620050803</v>
      </c>
      <c r="B221" s="37" t="s">
        <v>229</v>
      </c>
      <c r="C221" s="38">
        <v>38580</v>
      </c>
      <c r="D221" s="39">
        <v>8.5</v>
      </c>
      <c r="E221" s="29"/>
      <c r="F221" s="39">
        <f t="shared" si="9"/>
        <v>2.5908000000000002</v>
      </c>
      <c r="G221" s="39">
        <f t="shared" si="10"/>
        <v>46.28215973301333</v>
      </c>
      <c r="H221" s="29"/>
      <c r="I221" s="30">
        <v>1.85</v>
      </c>
      <c r="J221" s="29"/>
      <c r="K221" s="45">
        <f>(9.81*(LN(I221)))+30.6</f>
        <v>36.634971119475196</v>
      </c>
      <c r="N221" s="39">
        <v>25</v>
      </c>
    </row>
    <row r="222" spans="1:14" x14ac:dyDescent="0.2">
      <c r="A222" s="37">
        <v>4620050804</v>
      </c>
      <c r="B222" s="37" t="s">
        <v>229</v>
      </c>
      <c r="C222" s="38">
        <v>38588</v>
      </c>
      <c r="D222" s="39">
        <v>9</v>
      </c>
      <c r="F222" s="39">
        <f t="shared" si="9"/>
        <v>2.7432000000000003</v>
      </c>
      <c r="G222" s="39">
        <f t="shared" si="10"/>
        <v>45.458506989579675</v>
      </c>
      <c r="N222" s="39">
        <v>24</v>
      </c>
    </row>
    <row r="223" spans="1:14" x14ac:dyDescent="0.2">
      <c r="A223" s="37">
        <v>4620050805</v>
      </c>
      <c r="B223" s="37" t="s">
        <v>229</v>
      </c>
      <c r="C223" s="38">
        <v>38594</v>
      </c>
      <c r="D223" s="39">
        <v>10</v>
      </c>
      <c r="E223" s="29"/>
      <c r="F223" s="39">
        <f t="shared" si="9"/>
        <v>3.048</v>
      </c>
      <c r="G223" s="39">
        <f t="shared" si="10"/>
        <v>43.940261958950401</v>
      </c>
      <c r="H223" s="29"/>
      <c r="I223" s="30">
        <v>2.12</v>
      </c>
      <c r="J223" s="29"/>
      <c r="K223" s="45">
        <f>(9.81*(LN(I223)))+30.6</f>
        <v>37.971391829989273</v>
      </c>
      <c r="N223" s="39">
        <v>22</v>
      </c>
    </row>
    <row r="224" spans="1:14" x14ac:dyDescent="0.2">
      <c r="A224" s="37">
        <v>4620050901</v>
      </c>
      <c r="B224" s="37" t="s">
        <v>229</v>
      </c>
      <c r="C224" s="38">
        <v>38601</v>
      </c>
      <c r="D224" s="39">
        <v>10</v>
      </c>
      <c r="E224" s="39">
        <f>AVERAGE(D212:D223)</f>
        <v>12.9</v>
      </c>
      <c r="F224" s="39">
        <f t="shared" si="9"/>
        <v>3.048</v>
      </c>
      <c r="G224" s="39">
        <f t="shared" si="10"/>
        <v>43.940261958950401</v>
      </c>
      <c r="H224" s="39">
        <f>AVERAGE(G212:G223)</f>
        <v>41.312476641851802</v>
      </c>
      <c r="J224" s="39">
        <f>AVERAGE(I212:I223)</f>
        <v>1.4885714285714282</v>
      </c>
      <c r="L224" s="39">
        <f>AVERAGE(K212:K223)</f>
        <v>33.479209691856987</v>
      </c>
      <c r="M224" s="45">
        <f>AVERAGE(L224,H224)</f>
        <v>37.395843166854391</v>
      </c>
      <c r="N224" s="39">
        <v>22</v>
      </c>
    </row>
    <row r="225" spans="1:16" x14ac:dyDescent="0.2">
      <c r="A225" s="37">
        <v>4620060601</v>
      </c>
      <c r="B225" s="37" t="s">
        <v>229</v>
      </c>
      <c r="C225" s="38">
        <v>38875</v>
      </c>
      <c r="D225" s="39">
        <v>19</v>
      </c>
      <c r="F225" s="39">
        <f t="shared" si="9"/>
        <v>5.7911999999999999</v>
      </c>
      <c r="G225" s="39">
        <f t="shared" si="10"/>
        <v>34.691147459206192</v>
      </c>
      <c r="N225" s="39">
        <v>22</v>
      </c>
      <c r="P225" s="37" t="s">
        <v>558</v>
      </c>
    </row>
    <row r="226" spans="1:16" x14ac:dyDescent="0.2">
      <c r="A226" s="37">
        <v>4620060602</v>
      </c>
      <c r="B226" s="37" t="s">
        <v>229</v>
      </c>
      <c r="C226" s="38">
        <v>38881</v>
      </c>
      <c r="D226" s="39">
        <v>22</v>
      </c>
      <c r="F226" s="39">
        <f t="shared" si="9"/>
        <v>6.7056000000000004</v>
      </c>
      <c r="G226" s="39">
        <f t="shared" si="10"/>
        <v>32.57859139610126</v>
      </c>
      <c r="I226" s="37">
        <v>0.37</v>
      </c>
      <c r="K226" s="45">
        <f>(9.81*(LN(I226)))+30.6</f>
        <v>20.846385198496666</v>
      </c>
      <c r="N226" s="39">
        <v>20</v>
      </c>
      <c r="P226" s="37" t="s">
        <v>559</v>
      </c>
    </row>
    <row r="227" spans="1:16" x14ac:dyDescent="0.2">
      <c r="A227" s="37">
        <v>4620060603</v>
      </c>
      <c r="B227" s="37" t="s">
        <v>229</v>
      </c>
      <c r="C227" s="38">
        <v>38888</v>
      </c>
      <c r="D227" s="39">
        <v>27</v>
      </c>
      <c r="F227" s="39">
        <f t="shared" si="9"/>
        <v>8.2295999999999996</v>
      </c>
      <c r="G227" s="39">
        <f t="shared" si="10"/>
        <v>29.627503909872214</v>
      </c>
      <c r="N227" s="39">
        <v>21</v>
      </c>
      <c r="P227" s="37" t="s">
        <v>560</v>
      </c>
    </row>
    <row r="228" spans="1:16" x14ac:dyDescent="0.2">
      <c r="A228" s="37">
        <v>4620060604</v>
      </c>
      <c r="B228" s="37" t="s">
        <v>229</v>
      </c>
      <c r="C228" s="38">
        <v>38895</v>
      </c>
      <c r="D228" s="39">
        <v>28</v>
      </c>
      <c r="F228" s="39">
        <f t="shared" si="9"/>
        <v>8.5343999999999998</v>
      </c>
      <c r="G228" s="39">
        <f t="shared" si="10"/>
        <v>29.103446157369909</v>
      </c>
      <c r="I228" s="37">
        <v>0.82</v>
      </c>
      <c r="K228" s="45">
        <f>(9.81*(LN(I228)))+30.6</f>
        <v>28.653196291119148</v>
      </c>
      <c r="N228" s="39">
        <v>22</v>
      </c>
      <c r="P228" s="37" t="s">
        <v>561</v>
      </c>
    </row>
    <row r="229" spans="1:16" x14ac:dyDescent="0.2">
      <c r="A229" s="37">
        <v>4620060701</v>
      </c>
      <c r="B229" s="37" t="s">
        <v>229</v>
      </c>
      <c r="C229" s="38">
        <v>38901</v>
      </c>
      <c r="D229" s="39">
        <v>29</v>
      </c>
      <c r="F229" s="39">
        <f t="shared" si="9"/>
        <v>8.8391999999999999</v>
      </c>
      <c r="G229" s="39">
        <f t="shared" si="10"/>
        <v>28.597780238889502</v>
      </c>
      <c r="N229" s="39">
        <v>23</v>
      </c>
      <c r="P229" s="37" t="s">
        <v>562</v>
      </c>
    </row>
    <row r="230" spans="1:16" x14ac:dyDescent="0.2">
      <c r="A230" s="37">
        <v>4620060702</v>
      </c>
      <c r="B230" s="37" t="s">
        <v>229</v>
      </c>
      <c r="C230" s="38">
        <v>38908</v>
      </c>
      <c r="D230" s="39">
        <v>20</v>
      </c>
      <c r="F230" s="39">
        <f t="shared" si="9"/>
        <v>6.0960000000000001</v>
      </c>
      <c r="G230" s="39">
        <f t="shared" si="10"/>
        <v>33.952011087081587</v>
      </c>
      <c r="I230" s="37">
        <v>1.28</v>
      </c>
      <c r="K230" s="45">
        <f>(9.81*(LN(I230)))+30.6</f>
        <v>33.02169736450827</v>
      </c>
      <c r="N230" s="39">
        <v>23</v>
      </c>
      <c r="P230" s="37" t="s">
        <v>563</v>
      </c>
    </row>
    <row r="231" spans="1:16" x14ac:dyDescent="0.2">
      <c r="A231" s="37">
        <v>4620060703</v>
      </c>
      <c r="B231" s="37" t="s">
        <v>229</v>
      </c>
      <c r="C231" s="38">
        <v>38917</v>
      </c>
      <c r="D231" s="39">
        <v>12</v>
      </c>
      <c r="F231" s="39">
        <f t="shared" si="9"/>
        <v>3.6576000000000004</v>
      </c>
      <c r="G231" s="39">
        <f t="shared" si="10"/>
        <v>41.313008325549511</v>
      </c>
      <c r="N231" s="39">
        <v>25</v>
      </c>
      <c r="P231" s="37" t="s">
        <v>562</v>
      </c>
    </row>
    <row r="232" spans="1:16" x14ac:dyDescent="0.2">
      <c r="A232" s="37">
        <v>4620060704</v>
      </c>
      <c r="B232" s="37" t="s">
        <v>229</v>
      </c>
      <c r="C232" s="38">
        <v>38923</v>
      </c>
      <c r="D232" s="39">
        <v>12</v>
      </c>
      <c r="F232" s="39">
        <f t="shared" si="9"/>
        <v>3.6576000000000004</v>
      </c>
      <c r="G232" s="39">
        <f t="shared" si="10"/>
        <v>41.313008325549511</v>
      </c>
      <c r="I232" s="37">
        <v>1.23</v>
      </c>
      <c r="K232" s="45">
        <f>(9.81*(LN(I232)))+30.6</f>
        <v>32.630809001660239</v>
      </c>
      <c r="N232" s="39">
        <v>24.5</v>
      </c>
      <c r="P232" s="37" t="s">
        <v>562</v>
      </c>
    </row>
    <row r="233" spans="1:16" x14ac:dyDescent="0.2">
      <c r="A233" s="37">
        <v>4620060801</v>
      </c>
      <c r="B233" s="37" t="s">
        <v>229</v>
      </c>
      <c r="C233" s="38">
        <v>38931</v>
      </c>
      <c r="D233" s="39">
        <v>9</v>
      </c>
      <c r="F233" s="39">
        <f t="shared" si="9"/>
        <v>2.7432000000000003</v>
      </c>
      <c r="G233" s="39">
        <f t="shared" si="10"/>
        <v>45.458506989579675</v>
      </c>
      <c r="N233" s="39">
        <v>27</v>
      </c>
      <c r="P233" s="37" t="s">
        <v>564</v>
      </c>
    </row>
    <row r="234" spans="1:16" x14ac:dyDescent="0.2">
      <c r="A234" s="37">
        <v>4620060802</v>
      </c>
      <c r="B234" s="37" t="s">
        <v>229</v>
      </c>
      <c r="C234" s="38">
        <v>38937</v>
      </c>
      <c r="D234" s="39">
        <v>9</v>
      </c>
      <c r="F234" s="39">
        <f t="shared" si="9"/>
        <v>2.7432000000000003</v>
      </c>
      <c r="G234" s="39">
        <f t="shared" si="10"/>
        <v>45.458506989579675</v>
      </c>
      <c r="I234" s="37">
        <v>2.17</v>
      </c>
      <c r="K234" s="45">
        <f>(9.81*(LN(I234)))+30.6</f>
        <v>38.200073513688736</v>
      </c>
      <c r="N234" s="39">
        <v>25.5</v>
      </c>
      <c r="P234" s="37" t="s">
        <v>562</v>
      </c>
    </row>
    <row r="235" spans="1:16" x14ac:dyDescent="0.2">
      <c r="A235" s="37">
        <v>4620060803</v>
      </c>
      <c r="B235" s="37" t="s">
        <v>229</v>
      </c>
      <c r="C235" s="38">
        <v>38945</v>
      </c>
      <c r="D235" s="39">
        <v>11</v>
      </c>
      <c r="F235" s="39">
        <f t="shared" si="9"/>
        <v>3.3528000000000002</v>
      </c>
      <c r="G235" s="39">
        <f t="shared" si="10"/>
        <v>42.566842267970074</v>
      </c>
      <c r="N235" s="39">
        <v>24</v>
      </c>
      <c r="P235" s="37" t="s">
        <v>565</v>
      </c>
    </row>
    <row r="236" spans="1:16" x14ac:dyDescent="0.2">
      <c r="A236" s="37">
        <v>4620060804</v>
      </c>
      <c r="B236" s="37" t="s">
        <v>229</v>
      </c>
      <c r="C236" s="38">
        <v>38951</v>
      </c>
      <c r="D236" s="39">
        <v>11</v>
      </c>
      <c r="F236" s="39">
        <f t="shared" si="9"/>
        <v>3.3528000000000002</v>
      </c>
      <c r="G236" s="39">
        <f t="shared" si="10"/>
        <v>42.566842267970074</v>
      </c>
      <c r="I236" s="37">
        <v>1.37</v>
      </c>
      <c r="K236" s="45">
        <f>(9.81*(LN(I236)))+30.6</f>
        <v>33.68829335783073</v>
      </c>
      <c r="N236" s="39">
        <v>23</v>
      </c>
      <c r="P236" s="37" t="s">
        <v>562</v>
      </c>
    </row>
    <row r="237" spans="1:16" x14ac:dyDescent="0.2">
      <c r="A237" s="37">
        <v>4620060805</v>
      </c>
      <c r="B237" s="37" t="s">
        <v>229</v>
      </c>
      <c r="C237" s="38">
        <v>38958</v>
      </c>
      <c r="D237" s="39">
        <v>12</v>
      </c>
      <c r="F237" s="39">
        <f t="shared" si="9"/>
        <v>3.6576000000000004</v>
      </c>
      <c r="G237" s="39">
        <f t="shared" si="10"/>
        <v>41.313008325549511</v>
      </c>
      <c r="N237" s="39">
        <v>23</v>
      </c>
      <c r="P237" s="37" t="s">
        <v>566</v>
      </c>
    </row>
    <row r="238" spans="1:16" x14ac:dyDescent="0.2">
      <c r="A238" s="37">
        <v>4620060901</v>
      </c>
      <c r="B238" s="37" t="s">
        <v>229</v>
      </c>
      <c r="C238" s="38">
        <v>38965</v>
      </c>
      <c r="D238" s="39">
        <v>14</v>
      </c>
      <c r="E238" s="39">
        <f>AVERAGE(D225:D237)</f>
        <v>17</v>
      </c>
      <c r="F238" s="39">
        <f t="shared" si="9"/>
        <v>4.2671999999999999</v>
      </c>
      <c r="G238" s="39">
        <f t="shared" si="10"/>
        <v>39.091697029238723</v>
      </c>
      <c r="H238" s="39">
        <f>AVERAGE(G225:G237)</f>
        <v>37.580015672328358</v>
      </c>
      <c r="I238" s="37">
        <v>1.23</v>
      </c>
      <c r="J238" s="39">
        <f>AVERAGE(I225:I237)</f>
        <v>1.2066666666666666</v>
      </c>
      <c r="K238" s="45">
        <f>(9.81*(LN(I238)))+30.6</f>
        <v>32.630809001660239</v>
      </c>
      <c r="L238" s="39">
        <f>AVERAGE(K225:K237)</f>
        <v>31.173409121217301</v>
      </c>
      <c r="M238" s="45">
        <f>AVERAGE(L238,H238)</f>
        <v>34.376712396772831</v>
      </c>
      <c r="N238" s="39">
        <v>21</v>
      </c>
      <c r="P238" s="37" t="s">
        <v>567</v>
      </c>
    </row>
    <row r="239" spans="1:16" x14ac:dyDescent="0.2">
      <c r="A239" s="37">
        <v>4620070501</v>
      </c>
      <c r="B239" s="37" t="s">
        <v>229</v>
      </c>
      <c r="C239" s="38">
        <v>39231</v>
      </c>
      <c r="D239" s="39">
        <v>27</v>
      </c>
      <c r="F239" s="39">
        <f t="shared" si="9"/>
        <v>8.2295999999999996</v>
      </c>
      <c r="G239" s="39">
        <f t="shared" si="10"/>
        <v>29.627503909872214</v>
      </c>
      <c r="I239" s="45">
        <v>0.3</v>
      </c>
      <c r="K239" s="45">
        <f>(9.81*(LN(I239)))+30.6</f>
        <v>18.78902678956257</v>
      </c>
      <c r="N239" s="39">
        <v>17</v>
      </c>
      <c r="P239" s="37" t="s">
        <v>818</v>
      </c>
    </row>
    <row r="240" spans="1:16" x14ac:dyDescent="0.2">
      <c r="A240" s="37">
        <v>4620070601</v>
      </c>
      <c r="B240" s="37" t="s">
        <v>229</v>
      </c>
      <c r="C240" s="38">
        <v>39239</v>
      </c>
      <c r="D240" s="39">
        <v>34</v>
      </c>
      <c r="F240" s="39">
        <f t="shared" si="9"/>
        <v>10.363200000000001</v>
      </c>
      <c r="G240" s="39">
        <f t="shared" si="10"/>
        <v>26.305657989275709</v>
      </c>
      <c r="N240" s="39">
        <v>19</v>
      </c>
      <c r="P240" s="37" t="s">
        <v>819</v>
      </c>
    </row>
    <row r="241" spans="1:18" x14ac:dyDescent="0.2">
      <c r="A241" s="37">
        <v>4620070602</v>
      </c>
      <c r="B241" s="37" t="s">
        <v>229</v>
      </c>
      <c r="C241" s="38">
        <v>39245</v>
      </c>
      <c r="D241" s="39">
        <v>30</v>
      </c>
      <c r="F241" s="39">
        <f t="shared" si="9"/>
        <v>9.1440000000000001</v>
      </c>
      <c r="G241" s="39">
        <f t="shared" si="10"/>
        <v>28.109258879242937</v>
      </c>
      <c r="I241" s="45">
        <v>0.4</v>
      </c>
      <c r="K241" s="45">
        <f>(9.81*(LN(I241)))+30.6</f>
        <v>21.611187920314542</v>
      </c>
      <c r="N241" s="39">
        <v>21</v>
      </c>
      <c r="P241" s="37" t="s">
        <v>572</v>
      </c>
    </row>
    <row r="242" spans="1:18" x14ac:dyDescent="0.2">
      <c r="A242" s="37">
        <v>4620070603</v>
      </c>
      <c r="B242" s="37" t="s">
        <v>229</v>
      </c>
      <c r="C242" s="38">
        <v>39253</v>
      </c>
      <c r="D242" s="39">
        <v>28</v>
      </c>
      <c r="F242" s="39">
        <f t="shared" si="9"/>
        <v>8.5343999999999998</v>
      </c>
      <c r="G242" s="39">
        <f t="shared" si="10"/>
        <v>29.103446157369909</v>
      </c>
      <c r="N242" s="39">
        <v>23</v>
      </c>
      <c r="P242" s="37" t="s">
        <v>820</v>
      </c>
    </row>
    <row r="243" spans="1:18" x14ac:dyDescent="0.2">
      <c r="A243" s="37">
        <v>4620070604</v>
      </c>
      <c r="B243" s="37" t="s">
        <v>229</v>
      </c>
      <c r="C243" s="38">
        <v>39259</v>
      </c>
      <c r="D243" s="39">
        <v>29</v>
      </c>
      <c r="F243" s="39">
        <f t="shared" si="9"/>
        <v>8.8391999999999999</v>
      </c>
      <c r="G243" s="39">
        <f t="shared" si="10"/>
        <v>28.597780238889502</v>
      </c>
      <c r="I243" s="45">
        <v>0.32</v>
      </c>
      <c r="K243" s="45">
        <f>(9.81*(LN(I243)))+30.6</f>
        <v>19.422149681922143</v>
      </c>
      <c r="N243" s="39">
        <v>24</v>
      </c>
      <c r="P243" s="37" t="s">
        <v>572</v>
      </c>
    </row>
    <row r="244" spans="1:18" x14ac:dyDescent="0.2">
      <c r="A244" s="37">
        <v>4620070701</v>
      </c>
      <c r="B244" s="37" t="s">
        <v>229</v>
      </c>
      <c r="C244" s="38">
        <v>39266</v>
      </c>
      <c r="D244" s="39">
        <v>26</v>
      </c>
      <c r="F244" s="39">
        <f t="shared" si="9"/>
        <v>7.9248000000000003</v>
      </c>
      <c r="G244" s="39">
        <f t="shared" si="10"/>
        <v>30.171342036105038</v>
      </c>
      <c r="N244" s="39">
        <v>23</v>
      </c>
      <c r="P244" s="37" t="s">
        <v>821</v>
      </c>
    </row>
    <row r="245" spans="1:18" x14ac:dyDescent="0.2">
      <c r="A245" s="37">
        <v>4620070702</v>
      </c>
      <c r="B245" s="37" t="s">
        <v>229</v>
      </c>
      <c r="C245" s="38">
        <v>39273</v>
      </c>
      <c r="D245" s="39">
        <v>22</v>
      </c>
      <c r="F245" s="39">
        <f t="shared" si="9"/>
        <v>6.7056000000000004</v>
      </c>
      <c r="G245" s="39">
        <f t="shared" si="10"/>
        <v>32.57859139610126</v>
      </c>
      <c r="I245" s="45">
        <v>0.8</v>
      </c>
      <c r="K245" s="45">
        <f>(9.81*(LN(I245)))+30.6</f>
        <v>28.410961761607602</v>
      </c>
      <c r="N245" s="39">
        <v>24</v>
      </c>
      <c r="P245" s="37" t="s">
        <v>796</v>
      </c>
    </row>
    <row r="246" spans="1:18" x14ac:dyDescent="0.2">
      <c r="A246" s="37">
        <v>4620070703</v>
      </c>
      <c r="B246" s="37" t="s">
        <v>229</v>
      </c>
      <c r="C246" s="38">
        <v>39279</v>
      </c>
      <c r="D246" s="39">
        <v>25</v>
      </c>
      <c r="F246" s="39">
        <f t="shared" si="9"/>
        <v>7.62</v>
      </c>
      <c r="G246" s="39">
        <f t="shared" si="10"/>
        <v>30.736512512643824</v>
      </c>
      <c r="N246" s="39">
        <v>23</v>
      </c>
      <c r="P246" s="37" t="s">
        <v>822</v>
      </c>
    </row>
    <row r="247" spans="1:18" x14ac:dyDescent="0.2">
      <c r="A247" s="37">
        <v>4620070704</v>
      </c>
      <c r="B247" s="37" t="s">
        <v>229</v>
      </c>
      <c r="C247" s="38">
        <v>39288</v>
      </c>
      <c r="D247" s="39">
        <v>23</v>
      </c>
      <c r="F247" s="39">
        <f t="shared" si="9"/>
        <v>7.0104000000000006</v>
      </c>
      <c r="G247" s="39">
        <f t="shared" si="10"/>
        <v>31.938041497455547</v>
      </c>
      <c r="I247" s="45">
        <v>0.79</v>
      </c>
      <c r="K247" s="45">
        <f>(9.81*(LN(I247)))+30.6</f>
        <v>28.287563908158305</v>
      </c>
      <c r="N247" s="39">
        <v>23</v>
      </c>
      <c r="P247" s="37" t="s">
        <v>823</v>
      </c>
    </row>
    <row r="248" spans="1:18" x14ac:dyDescent="0.2">
      <c r="A248" s="37">
        <v>4620070705</v>
      </c>
      <c r="B248" s="37" t="s">
        <v>229</v>
      </c>
      <c r="C248" s="38">
        <v>39294</v>
      </c>
      <c r="D248" s="39">
        <v>18</v>
      </c>
      <c r="F248" s="39">
        <f t="shared" si="9"/>
        <v>5.4864000000000006</v>
      </c>
      <c r="G248" s="39">
        <f t="shared" si="10"/>
        <v>35.470256117710861</v>
      </c>
      <c r="N248" s="39">
        <v>25</v>
      </c>
      <c r="P248" s="37" t="s">
        <v>820</v>
      </c>
    </row>
    <row r="249" spans="1:18" x14ac:dyDescent="0.2">
      <c r="A249" s="37">
        <v>4620070801</v>
      </c>
      <c r="B249" s="37" t="s">
        <v>229</v>
      </c>
      <c r="C249" s="38">
        <v>39301</v>
      </c>
      <c r="D249" s="39">
        <v>14</v>
      </c>
      <c r="F249" s="39">
        <f t="shared" si="9"/>
        <v>4.2671999999999999</v>
      </c>
      <c r="G249" s="39">
        <f t="shared" si="10"/>
        <v>39.091697029238723</v>
      </c>
      <c r="I249" s="45">
        <v>1.08</v>
      </c>
      <c r="K249" s="45">
        <f>(9.81*(LN(I249)))+30.6</f>
        <v>31.354987813545421</v>
      </c>
      <c r="N249" s="39">
        <v>25</v>
      </c>
      <c r="P249" s="37" t="s">
        <v>824</v>
      </c>
    </row>
    <row r="250" spans="1:18" x14ac:dyDescent="0.2">
      <c r="A250" s="37">
        <v>4620070802</v>
      </c>
      <c r="B250" s="37" t="s">
        <v>229</v>
      </c>
      <c r="C250" s="38">
        <v>39308</v>
      </c>
      <c r="D250" s="39">
        <v>18</v>
      </c>
      <c r="F250" s="39">
        <f t="shared" si="9"/>
        <v>5.4864000000000006</v>
      </c>
      <c r="G250" s="39">
        <f t="shared" si="10"/>
        <v>35.470256117710861</v>
      </c>
      <c r="N250" s="39">
        <v>25</v>
      </c>
      <c r="P250" s="37" t="s">
        <v>572</v>
      </c>
    </row>
    <row r="251" spans="1:18" x14ac:dyDescent="0.2">
      <c r="A251" s="37">
        <v>4620070803</v>
      </c>
      <c r="B251" s="37" t="s">
        <v>229</v>
      </c>
      <c r="C251" s="38">
        <v>39314</v>
      </c>
      <c r="D251" s="39">
        <v>14</v>
      </c>
      <c r="F251" s="39">
        <f t="shared" si="9"/>
        <v>4.2671999999999999</v>
      </c>
      <c r="G251" s="39">
        <f t="shared" si="10"/>
        <v>39.091697029238723</v>
      </c>
      <c r="I251" s="45">
        <v>0.91</v>
      </c>
      <c r="K251" s="45">
        <f>(9.81*(LN(I251)))+30.6</f>
        <v>29.674812234387126</v>
      </c>
      <c r="N251" s="39">
        <v>21.8</v>
      </c>
      <c r="P251" s="37" t="s">
        <v>825</v>
      </c>
    </row>
    <row r="252" spans="1:18" x14ac:dyDescent="0.2">
      <c r="A252" s="37">
        <v>4620070804</v>
      </c>
      <c r="B252" s="37" t="s">
        <v>229</v>
      </c>
      <c r="C252" s="38">
        <v>39323</v>
      </c>
      <c r="D252" s="39">
        <v>19</v>
      </c>
      <c r="F252" s="39">
        <f t="shared" si="9"/>
        <v>5.7911999999999999</v>
      </c>
      <c r="G252" s="39">
        <f t="shared" si="10"/>
        <v>34.691147459206192</v>
      </c>
      <c r="N252" s="39">
        <v>22</v>
      </c>
      <c r="P252" s="37" t="s">
        <v>826</v>
      </c>
    </row>
    <row r="253" spans="1:18" x14ac:dyDescent="0.2">
      <c r="A253" s="37">
        <v>4620070901</v>
      </c>
      <c r="B253" s="37" t="s">
        <v>229</v>
      </c>
      <c r="C253" s="38">
        <v>39329</v>
      </c>
      <c r="D253" s="39">
        <v>13</v>
      </c>
      <c r="F253" s="39">
        <f t="shared" si="9"/>
        <v>3.9624000000000001</v>
      </c>
      <c r="G253" s="39">
        <f t="shared" si="10"/>
        <v>40.159592907973853</v>
      </c>
      <c r="I253" s="45">
        <v>1</v>
      </c>
      <c r="K253" s="45">
        <f>(9.81*(LN(I253)))+30.6</f>
        <v>30.6</v>
      </c>
      <c r="N253" s="39">
        <v>22</v>
      </c>
      <c r="P253" s="37" t="s">
        <v>827</v>
      </c>
    </row>
    <row r="254" spans="1:18" x14ac:dyDescent="0.2">
      <c r="A254" s="37">
        <v>4620070902</v>
      </c>
      <c r="B254" s="37" t="s">
        <v>229</v>
      </c>
      <c r="C254" s="38">
        <v>39336</v>
      </c>
      <c r="D254" s="39">
        <v>25</v>
      </c>
      <c r="E254" s="39">
        <f>AVERAGE(D240:D252)</f>
        <v>23.076923076923077</v>
      </c>
      <c r="F254" s="39">
        <f t="shared" si="9"/>
        <v>7.62</v>
      </c>
      <c r="G254" s="39">
        <f t="shared" si="10"/>
        <v>30.736512512643824</v>
      </c>
      <c r="H254" s="39">
        <f>AVERAGE(G240:G252)</f>
        <v>32.411975727706853</v>
      </c>
      <c r="J254" s="39">
        <f>AVERAGE(I240:I252)</f>
        <v>0.71666666666666667</v>
      </c>
      <c r="L254" s="39">
        <f>AVERAGE(K240:K252)</f>
        <v>26.460277219989191</v>
      </c>
      <c r="M254" s="45">
        <f>AVERAGE(L254,H254)</f>
        <v>29.43612647384802</v>
      </c>
      <c r="N254" s="39">
        <v>20</v>
      </c>
      <c r="P254" s="37" t="s">
        <v>792</v>
      </c>
    </row>
    <row r="255" spans="1:18" x14ac:dyDescent="0.2">
      <c r="A255" s="37">
        <v>4620080601</v>
      </c>
      <c r="B255" s="37" t="s">
        <v>229</v>
      </c>
      <c r="C255" s="38">
        <v>39602</v>
      </c>
      <c r="D255" s="39">
        <v>39</v>
      </c>
      <c r="F255" s="39">
        <f t="shared" si="9"/>
        <v>11.8872</v>
      </c>
      <c r="G255" s="39">
        <f t="shared" si="10"/>
        <v>24.328589828266395</v>
      </c>
      <c r="I255" s="37">
        <v>0.34</v>
      </c>
      <c r="K255" s="45">
        <f>(9.81*(LN(I255)))+30.6</f>
        <v>20.016877221941371</v>
      </c>
      <c r="N255" s="39">
        <v>15</v>
      </c>
      <c r="O255" s="39">
        <v>12.777777777777779</v>
      </c>
      <c r="P255" s="37" t="s">
        <v>583</v>
      </c>
      <c r="Q255" s="37">
        <v>55</v>
      </c>
      <c r="R255" s="37">
        <f>(Q255-32)*(5/9)</f>
        <v>12.777777777777779</v>
      </c>
    </row>
    <row r="256" spans="1:18" x14ac:dyDescent="0.2">
      <c r="A256" s="37">
        <v>4620080602</v>
      </c>
      <c r="B256" s="37" t="s">
        <v>229</v>
      </c>
      <c r="C256" s="38">
        <v>39609</v>
      </c>
      <c r="D256" s="39">
        <v>29</v>
      </c>
      <c r="F256" s="39">
        <f t="shared" si="9"/>
        <v>8.8391999999999999</v>
      </c>
      <c r="G256" s="39">
        <f t="shared" si="10"/>
        <v>28.597780238889502</v>
      </c>
      <c r="N256" s="39">
        <v>19</v>
      </c>
      <c r="O256" s="39">
        <v>20.555555555555557</v>
      </c>
      <c r="P256" s="37" t="s">
        <v>991</v>
      </c>
      <c r="Q256" s="37">
        <v>69</v>
      </c>
      <c r="R256" s="37">
        <f t="shared" ref="R256:R295" si="11">(Q256-32)*(5/9)</f>
        <v>20.555555555555557</v>
      </c>
    </row>
    <row r="257" spans="1:18" x14ac:dyDescent="0.2">
      <c r="A257" s="37">
        <v>4620080603</v>
      </c>
      <c r="B257" s="37" t="s">
        <v>229</v>
      </c>
      <c r="C257" s="38">
        <v>39616</v>
      </c>
      <c r="D257" s="39">
        <v>25</v>
      </c>
      <c r="F257" s="39">
        <f t="shared" si="9"/>
        <v>7.62</v>
      </c>
      <c r="G257" s="39">
        <f t="shared" si="10"/>
        <v>30.736512512643824</v>
      </c>
      <c r="I257" s="37">
        <v>0.74</v>
      </c>
      <c r="K257" s="45">
        <f>(9.81*(LN(I257)))+30.6</f>
        <v>27.64615903978973</v>
      </c>
      <c r="N257" s="39">
        <v>18</v>
      </c>
      <c r="O257" s="39">
        <v>11.111111111111111</v>
      </c>
      <c r="P257" s="37" t="s">
        <v>992</v>
      </c>
      <c r="Q257" s="37">
        <v>52</v>
      </c>
      <c r="R257" s="37">
        <f t="shared" si="11"/>
        <v>11.111111111111111</v>
      </c>
    </row>
    <row r="258" spans="1:18" x14ac:dyDescent="0.2">
      <c r="A258" s="37">
        <v>4620080604</v>
      </c>
      <c r="B258" s="37" t="s">
        <v>229</v>
      </c>
      <c r="C258" s="38">
        <v>39628</v>
      </c>
      <c r="D258" s="39">
        <v>27</v>
      </c>
      <c r="F258" s="39">
        <f t="shared" si="9"/>
        <v>8.2295999999999996</v>
      </c>
      <c r="G258" s="39">
        <f t="shared" si="10"/>
        <v>29.627503909872214</v>
      </c>
      <c r="N258" s="39">
        <v>20</v>
      </c>
      <c r="O258" s="39">
        <v>13.333333333333334</v>
      </c>
      <c r="P258" s="37" t="s">
        <v>571</v>
      </c>
      <c r="Q258" s="37">
        <v>56</v>
      </c>
      <c r="R258" s="37">
        <f t="shared" si="11"/>
        <v>13.333333333333334</v>
      </c>
    </row>
    <row r="259" spans="1:18" x14ac:dyDescent="0.2">
      <c r="A259" s="37">
        <v>4620080701</v>
      </c>
      <c r="B259" s="37" t="s">
        <v>229</v>
      </c>
      <c r="C259" s="38">
        <v>39630</v>
      </c>
      <c r="D259" s="39">
        <v>23</v>
      </c>
      <c r="F259" s="39">
        <f t="shared" si="9"/>
        <v>7.0104000000000006</v>
      </c>
      <c r="G259" s="39">
        <f t="shared" si="10"/>
        <v>31.938041497455547</v>
      </c>
      <c r="I259" s="37">
        <v>2.16</v>
      </c>
      <c r="K259" s="45">
        <f>(9.81*(LN(I259)))+30.6</f>
        <v>38.154761654838488</v>
      </c>
      <c r="N259" s="39">
        <v>22</v>
      </c>
      <c r="O259" s="39">
        <v>19.444444444444446</v>
      </c>
      <c r="P259" s="37" t="s">
        <v>974</v>
      </c>
      <c r="Q259" s="37">
        <v>67</v>
      </c>
      <c r="R259" s="37">
        <f t="shared" si="11"/>
        <v>19.444444444444446</v>
      </c>
    </row>
    <row r="260" spans="1:18" x14ac:dyDescent="0.2">
      <c r="A260" s="37">
        <v>4620080702</v>
      </c>
      <c r="B260" s="37" t="s">
        <v>229</v>
      </c>
      <c r="C260" s="38">
        <v>39637</v>
      </c>
      <c r="D260" s="39">
        <v>19</v>
      </c>
      <c r="F260" s="39">
        <f t="shared" si="9"/>
        <v>5.7911999999999999</v>
      </c>
      <c r="G260" s="39">
        <f t="shared" si="10"/>
        <v>34.691147459206192</v>
      </c>
      <c r="N260" s="39">
        <v>23</v>
      </c>
      <c r="O260" s="39">
        <v>23.888888888888889</v>
      </c>
      <c r="P260" s="37" t="s">
        <v>994</v>
      </c>
      <c r="Q260" s="37">
        <v>75</v>
      </c>
      <c r="R260" s="37">
        <f t="shared" si="11"/>
        <v>23.888888888888889</v>
      </c>
    </row>
    <row r="261" spans="1:18" x14ac:dyDescent="0.2">
      <c r="A261" s="37">
        <v>4620080703</v>
      </c>
      <c r="B261" s="37" t="s">
        <v>229</v>
      </c>
      <c r="C261" s="38">
        <v>39644</v>
      </c>
      <c r="D261" s="39">
        <v>15</v>
      </c>
      <c r="F261" s="39">
        <f t="shared" si="9"/>
        <v>4.5720000000000001</v>
      </c>
      <c r="G261" s="39">
        <f t="shared" si="10"/>
        <v>38.097509751111744</v>
      </c>
      <c r="I261" s="37">
        <v>2.8</v>
      </c>
      <c r="K261" s="45">
        <f>(9.81*(LN(I261)))+30.6</f>
        <v>40.70056648254716</v>
      </c>
      <c r="N261" s="39">
        <v>23</v>
      </c>
      <c r="O261" s="39">
        <v>18.888888888888889</v>
      </c>
      <c r="P261" s="37" t="s">
        <v>995</v>
      </c>
      <c r="Q261" s="37">
        <v>66</v>
      </c>
      <c r="R261" s="37">
        <f t="shared" si="11"/>
        <v>18.888888888888889</v>
      </c>
    </row>
    <row r="262" spans="1:18" x14ac:dyDescent="0.2">
      <c r="A262" s="37">
        <v>4620080704</v>
      </c>
      <c r="B262" s="37" t="s">
        <v>229</v>
      </c>
      <c r="C262" s="38">
        <v>39651</v>
      </c>
      <c r="D262" s="39">
        <v>10</v>
      </c>
      <c r="F262" s="39">
        <f t="shared" si="9"/>
        <v>3.048</v>
      </c>
      <c r="G262" s="39">
        <f t="shared" si="10"/>
        <v>43.940261958950401</v>
      </c>
      <c r="N262" s="39">
        <v>29</v>
      </c>
      <c r="O262" s="39">
        <v>17.222222222222221</v>
      </c>
      <c r="P262" s="37" t="s">
        <v>571</v>
      </c>
      <c r="Q262" s="37">
        <v>63</v>
      </c>
      <c r="R262" s="37">
        <f t="shared" si="11"/>
        <v>17.222222222222221</v>
      </c>
    </row>
    <row r="263" spans="1:18" x14ac:dyDescent="0.2">
      <c r="A263" s="37">
        <v>4620080705</v>
      </c>
      <c r="B263" s="37" t="s">
        <v>229</v>
      </c>
      <c r="C263" s="38">
        <v>39658</v>
      </c>
      <c r="D263" s="39">
        <v>10</v>
      </c>
      <c r="F263" s="39">
        <f t="shared" si="9"/>
        <v>3.048</v>
      </c>
      <c r="G263" s="39">
        <f t="shared" si="10"/>
        <v>43.940261958950401</v>
      </c>
      <c r="I263" s="37">
        <v>2.16</v>
      </c>
      <c r="K263" s="45">
        <f>(9.81*(LN(I263)))+30.6</f>
        <v>38.154761654838488</v>
      </c>
      <c r="N263" s="39">
        <v>24</v>
      </c>
      <c r="O263" s="39">
        <v>20.555555555555557</v>
      </c>
      <c r="P263" s="37" t="s">
        <v>993</v>
      </c>
      <c r="Q263" s="37">
        <v>69</v>
      </c>
      <c r="R263" s="37">
        <f t="shared" si="11"/>
        <v>20.555555555555557</v>
      </c>
    </row>
    <row r="264" spans="1:18" x14ac:dyDescent="0.2">
      <c r="A264" s="37">
        <v>4620080801</v>
      </c>
      <c r="B264" s="37" t="s">
        <v>229</v>
      </c>
      <c r="C264" s="38">
        <v>39665</v>
      </c>
      <c r="D264" s="39">
        <v>12</v>
      </c>
      <c r="F264" s="39">
        <f t="shared" si="9"/>
        <v>3.6576000000000004</v>
      </c>
      <c r="G264" s="39">
        <f t="shared" si="10"/>
        <v>41.313008325549511</v>
      </c>
      <c r="N264" s="39">
        <v>24.5</v>
      </c>
      <c r="O264" s="39">
        <v>20.555555555555557</v>
      </c>
      <c r="P264" s="37" t="s">
        <v>572</v>
      </c>
      <c r="Q264" s="37">
        <v>69</v>
      </c>
      <c r="R264" s="37">
        <f t="shared" si="11"/>
        <v>20.555555555555557</v>
      </c>
    </row>
    <row r="265" spans="1:18" x14ac:dyDescent="0.2">
      <c r="A265" s="37">
        <v>4620080802</v>
      </c>
      <c r="B265" s="37" t="s">
        <v>229</v>
      </c>
      <c r="C265" s="38">
        <v>39672</v>
      </c>
      <c r="D265" s="39">
        <v>14</v>
      </c>
      <c r="F265" s="39">
        <f t="shared" si="9"/>
        <v>4.2671999999999999</v>
      </c>
      <c r="G265" s="39">
        <f t="shared" si="10"/>
        <v>39.091697029238723</v>
      </c>
      <c r="I265" s="37">
        <v>2.1800000000000002</v>
      </c>
      <c r="K265" s="45">
        <f>(9.81*(LN(I265)))+30.6</f>
        <v>38.24517704141779</v>
      </c>
      <c r="N265" s="39">
        <v>22</v>
      </c>
      <c r="O265" s="39">
        <v>18.333333333333336</v>
      </c>
      <c r="P265" s="37" t="s">
        <v>822</v>
      </c>
      <c r="Q265" s="37">
        <v>65</v>
      </c>
      <c r="R265" s="37">
        <f t="shared" si="11"/>
        <v>18.333333333333336</v>
      </c>
    </row>
    <row r="266" spans="1:18" x14ac:dyDescent="0.2">
      <c r="A266" s="37">
        <v>4620080803</v>
      </c>
      <c r="B266" s="37" t="s">
        <v>229</v>
      </c>
      <c r="C266" s="38">
        <v>39679</v>
      </c>
      <c r="D266" s="39">
        <v>14</v>
      </c>
      <c r="F266" s="39">
        <f t="shared" si="9"/>
        <v>4.2671999999999999</v>
      </c>
      <c r="G266" s="39">
        <f t="shared" si="10"/>
        <v>39.091697029238723</v>
      </c>
      <c r="N266" s="39">
        <v>23</v>
      </c>
      <c r="O266" s="39">
        <v>11.666666666666668</v>
      </c>
      <c r="P266" s="37" t="s">
        <v>572</v>
      </c>
      <c r="Q266" s="37">
        <v>53</v>
      </c>
      <c r="R266" s="37">
        <f t="shared" si="11"/>
        <v>11.666666666666668</v>
      </c>
    </row>
    <row r="267" spans="1:18" x14ac:dyDescent="0.2">
      <c r="A267" s="37">
        <v>4620080804</v>
      </c>
      <c r="B267" s="37" t="s">
        <v>229</v>
      </c>
      <c r="C267" s="38">
        <v>39686</v>
      </c>
      <c r="D267" s="39">
        <v>15</v>
      </c>
      <c r="F267" s="39">
        <f t="shared" si="9"/>
        <v>4.5720000000000001</v>
      </c>
      <c r="G267" s="39">
        <f t="shared" si="10"/>
        <v>38.097509751111744</v>
      </c>
      <c r="I267" s="37">
        <v>0.75</v>
      </c>
      <c r="K267" s="45">
        <f>(9.81*(LN(I267)))+30.6</f>
        <v>27.777838869248029</v>
      </c>
      <c r="N267" s="39">
        <v>22.5</v>
      </c>
      <c r="O267" s="39">
        <v>13.888888888888889</v>
      </c>
      <c r="P267" s="37" t="s">
        <v>974</v>
      </c>
      <c r="Q267" s="37">
        <v>57</v>
      </c>
      <c r="R267" s="37">
        <f t="shared" si="11"/>
        <v>13.888888888888889</v>
      </c>
    </row>
    <row r="268" spans="1:18" x14ac:dyDescent="0.2">
      <c r="A268" s="37">
        <v>4620080901</v>
      </c>
      <c r="B268" s="37" t="s">
        <v>229</v>
      </c>
      <c r="C268" s="38">
        <v>39692</v>
      </c>
      <c r="D268" s="39">
        <v>19</v>
      </c>
      <c r="F268" s="39">
        <f t="shared" si="9"/>
        <v>5.7911999999999999</v>
      </c>
      <c r="G268" s="39">
        <f t="shared" si="10"/>
        <v>34.691147459206192</v>
      </c>
      <c r="N268" s="39">
        <v>29</v>
      </c>
      <c r="O268" s="39">
        <v>31.666666666666668</v>
      </c>
      <c r="P268" s="37" t="s">
        <v>996</v>
      </c>
      <c r="Q268" s="37">
        <v>89</v>
      </c>
      <c r="R268" s="37">
        <f t="shared" si="11"/>
        <v>31.666666666666668</v>
      </c>
    </row>
    <row r="269" spans="1:18" x14ac:dyDescent="0.2">
      <c r="A269" s="37">
        <v>4620080902</v>
      </c>
      <c r="B269" s="37" t="s">
        <v>229</v>
      </c>
      <c r="C269" s="38">
        <v>39700</v>
      </c>
      <c r="D269" s="39">
        <v>16</v>
      </c>
      <c r="E269" s="39">
        <f>AVERAGE(D255:D267)</f>
        <v>19.384615384615383</v>
      </c>
      <c r="F269" s="39">
        <f t="shared" si="9"/>
        <v>4.8768000000000002</v>
      </c>
      <c r="G269" s="39">
        <f t="shared" si="10"/>
        <v>37.167509661519347</v>
      </c>
      <c r="H269" s="39">
        <f>AVERAGE(G255:G267)</f>
        <v>35.653193942344991</v>
      </c>
      <c r="I269" s="37">
        <v>0.94</v>
      </c>
      <c r="J269" s="39">
        <f>AVERAGE(I255:I267)</f>
        <v>1.5899999999999999</v>
      </c>
      <c r="K269" s="45">
        <f>(9.81*(LN(I269)))+30.6</f>
        <v>29.993002289525563</v>
      </c>
      <c r="L269" s="39">
        <f>AVERAGE(K255:K267)</f>
        <v>32.956591709231574</v>
      </c>
      <c r="M269" s="45">
        <f>AVERAGE(L269,H269)</f>
        <v>34.304892825788286</v>
      </c>
      <c r="N269" s="39">
        <v>20.5</v>
      </c>
      <c r="O269" s="39">
        <v>12.777777777777779</v>
      </c>
      <c r="P269" s="37" t="s">
        <v>997</v>
      </c>
      <c r="Q269" s="37">
        <v>55</v>
      </c>
      <c r="R269" s="37">
        <f t="shared" si="11"/>
        <v>12.777777777777779</v>
      </c>
    </row>
    <row r="270" spans="1:18" x14ac:dyDescent="0.2">
      <c r="A270" s="37">
        <v>4620090601</v>
      </c>
      <c r="B270" s="37" t="s">
        <v>229</v>
      </c>
      <c r="C270" s="38">
        <v>39974</v>
      </c>
      <c r="D270" s="39">
        <v>28</v>
      </c>
      <c r="F270" s="39">
        <f t="shared" si="9"/>
        <v>8.5343999999999998</v>
      </c>
      <c r="G270" s="39">
        <f t="shared" si="10"/>
        <v>29.103446157369909</v>
      </c>
      <c r="I270" s="37">
        <v>0.33</v>
      </c>
      <c r="K270" s="45">
        <f>(9.81*(LN(I270)))+30.6</f>
        <v>19.724019653442994</v>
      </c>
      <c r="N270" s="39">
        <v>15</v>
      </c>
      <c r="O270" s="39">
        <v>12.777777777777779</v>
      </c>
      <c r="P270" s="37" t="s">
        <v>27</v>
      </c>
      <c r="Q270" s="37">
        <v>55</v>
      </c>
      <c r="R270" s="37">
        <f t="shared" si="11"/>
        <v>12.777777777777779</v>
      </c>
    </row>
    <row r="271" spans="1:18" x14ac:dyDescent="0.2">
      <c r="A271" s="37">
        <v>4620090602</v>
      </c>
      <c r="B271" s="37" t="s">
        <v>229</v>
      </c>
      <c r="C271" s="38">
        <v>39979</v>
      </c>
      <c r="D271" s="39">
        <v>26</v>
      </c>
      <c r="F271" s="39">
        <f t="shared" si="9"/>
        <v>7.9248000000000003</v>
      </c>
      <c r="G271" s="39">
        <f t="shared" si="10"/>
        <v>30.171342036105038</v>
      </c>
      <c r="I271" s="38"/>
      <c r="N271" s="39">
        <v>20</v>
      </c>
      <c r="O271" s="39">
        <v>20.555555555555557</v>
      </c>
      <c r="P271" s="37" t="s">
        <v>28</v>
      </c>
      <c r="Q271" s="37">
        <v>69</v>
      </c>
      <c r="R271" s="37">
        <f t="shared" si="11"/>
        <v>20.555555555555557</v>
      </c>
    </row>
    <row r="272" spans="1:18" x14ac:dyDescent="0.2">
      <c r="A272" s="37">
        <v>4620090603</v>
      </c>
      <c r="B272" s="37" t="s">
        <v>229</v>
      </c>
      <c r="C272" s="38">
        <v>39987</v>
      </c>
      <c r="D272" s="39">
        <v>30</v>
      </c>
      <c r="F272" s="39">
        <f t="shared" si="9"/>
        <v>9.1440000000000001</v>
      </c>
      <c r="G272" s="39">
        <f t="shared" si="10"/>
        <v>28.109258879242937</v>
      </c>
      <c r="I272" s="37">
        <v>0.33</v>
      </c>
      <c r="K272" s="45">
        <f>(9.81*(LN(I272)))+30.6</f>
        <v>19.724019653442994</v>
      </c>
      <c r="N272" s="39">
        <v>23</v>
      </c>
      <c r="O272" s="39">
        <v>25</v>
      </c>
      <c r="P272" s="37" t="s">
        <v>29</v>
      </c>
      <c r="Q272" s="37">
        <v>77</v>
      </c>
      <c r="R272" s="37">
        <f t="shared" si="11"/>
        <v>25</v>
      </c>
    </row>
    <row r="273" spans="1:18" x14ac:dyDescent="0.2">
      <c r="A273" s="37">
        <v>4620090604</v>
      </c>
      <c r="B273" s="37" t="s">
        <v>229</v>
      </c>
      <c r="C273" s="38">
        <v>39994</v>
      </c>
      <c r="D273" s="39">
        <v>22</v>
      </c>
      <c r="F273" s="39">
        <f t="shared" si="9"/>
        <v>6.7056000000000004</v>
      </c>
      <c r="G273" s="39">
        <f t="shared" si="10"/>
        <v>32.57859139610126</v>
      </c>
      <c r="I273" s="38"/>
      <c r="N273" s="39">
        <v>21</v>
      </c>
      <c r="O273" s="39">
        <v>15</v>
      </c>
      <c r="P273" s="37" t="s">
        <v>30</v>
      </c>
      <c r="Q273" s="37">
        <v>59</v>
      </c>
      <c r="R273" s="37">
        <f t="shared" si="11"/>
        <v>15</v>
      </c>
    </row>
    <row r="274" spans="1:18" x14ac:dyDescent="0.2">
      <c r="A274" s="37">
        <v>4620090701</v>
      </c>
      <c r="B274" s="37" t="s">
        <v>229</v>
      </c>
      <c r="C274" s="38">
        <v>40002</v>
      </c>
      <c r="D274" s="39">
        <v>25</v>
      </c>
      <c r="F274" s="39">
        <f t="shared" si="9"/>
        <v>7.62</v>
      </c>
      <c r="G274" s="39">
        <f t="shared" si="10"/>
        <v>30.736512512643824</v>
      </c>
      <c r="I274" s="37">
        <v>0.63</v>
      </c>
      <c r="K274" s="45">
        <f>(9.81*(LN(I274)))+30.6</f>
        <v>26.067432141357759</v>
      </c>
      <c r="N274" s="39">
        <v>19</v>
      </c>
      <c r="O274" s="39">
        <v>16.111111111111111</v>
      </c>
      <c r="P274" s="37" t="s">
        <v>31</v>
      </c>
      <c r="Q274" s="37">
        <v>61</v>
      </c>
      <c r="R274" s="37">
        <f t="shared" si="11"/>
        <v>16.111111111111111</v>
      </c>
    </row>
    <row r="275" spans="1:18" x14ac:dyDescent="0.2">
      <c r="A275" s="37">
        <v>4620090702</v>
      </c>
      <c r="B275" s="37" t="s">
        <v>229</v>
      </c>
      <c r="C275" s="38">
        <v>40008</v>
      </c>
      <c r="D275" s="39">
        <v>22</v>
      </c>
      <c r="F275" s="39">
        <f t="shared" si="9"/>
        <v>6.7056000000000004</v>
      </c>
      <c r="G275" s="39">
        <f t="shared" si="10"/>
        <v>32.57859139610126</v>
      </c>
      <c r="I275" s="38"/>
      <c r="N275" s="39">
        <v>21</v>
      </c>
      <c r="O275" s="39">
        <v>12.777777777777779</v>
      </c>
      <c r="P275" s="37" t="s">
        <v>32</v>
      </c>
      <c r="Q275" s="37">
        <v>55</v>
      </c>
      <c r="R275" s="37">
        <f t="shared" si="11"/>
        <v>12.777777777777779</v>
      </c>
    </row>
    <row r="276" spans="1:18" x14ac:dyDescent="0.2">
      <c r="A276" s="37">
        <v>4620090703</v>
      </c>
      <c r="B276" s="37" t="s">
        <v>229</v>
      </c>
      <c r="C276" s="38">
        <v>40015</v>
      </c>
      <c r="D276" s="39">
        <v>23</v>
      </c>
      <c r="F276" s="39">
        <f t="shared" si="9"/>
        <v>7.0104000000000006</v>
      </c>
      <c r="G276" s="39">
        <f t="shared" si="10"/>
        <v>31.938041497455547</v>
      </c>
      <c r="I276" s="37">
        <v>0.66</v>
      </c>
      <c r="K276" s="45">
        <f>(9.81*(LN(I276)))+30.6</f>
        <v>26.523793494736061</v>
      </c>
      <c r="N276" s="39">
        <v>21</v>
      </c>
      <c r="O276" s="39">
        <v>20</v>
      </c>
      <c r="P276" s="37" t="s">
        <v>33</v>
      </c>
      <c r="Q276" s="37">
        <v>68</v>
      </c>
      <c r="R276" s="37">
        <f t="shared" si="11"/>
        <v>20</v>
      </c>
    </row>
    <row r="277" spans="1:18" x14ac:dyDescent="0.2">
      <c r="A277" s="37">
        <v>4620090704</v>
      </c>
      <c r="B277" s="37" t="s">
        <v>229</v>
      </c>
      <c r="C277" s="38">
        <v>40022</v>
      </c>
      <c r="D277" s="39">
        <v>18</v>
      </c>
      <c r="F277" s="39">
        <f t="shared" si="9"/>
        <v>5.4864000000000006</v>
      </c>
      <c r="G277" s="39">
        <f t="shared" si="10"/>
        <v>35.470256117710861</v>
      </c>
      <c r="I277" s="38"/>
      <c r="N277" s="39">
        <v>22</v>
      </c>
      <c r="O277" s="39">
        <v>19.444444444444446</v>
      </c>
      <c r="P277" s="37" t="s">
        <v>34</v>
      </c>
      <c r="Q277" s="37">
        <v>67</v>
      </c>
      <c r="R277" s="37">
        <f t="shared" si="11"/>
        <v>19.444444444444446</v>
      </c>
    </row>
    <row r="278" spans="1:18" x14ac:dyDescent="0.2">
      <c r="A278" s="37">
        <v>4620090801</v>
      </c>
      <c r="B278" s="37" t="s">
        <v>229</v>
      </c>
      <c r="C278" s="38">
        <v>40031</v>
      </c>
      <c r="D278" s="39">
        <v>19</v>
      </c>
      <c r="F278" s="39">
        <f t="shared" si="9"/>
        <v>5.7911999999999999</v>
      </c>
      <c r="G278" s="39">
        <f t="shared" si="10"/>
        <v>34.691147459206192</v>
      </c>
      <c r="I278" s="37">
        <v>1.31</v>
      </c>
      <c r="K278" s="45">
        <f>(9.81*(LN(I278)))+30.6</f>
        <v>33.248966216060126</v>
      </c>
      <c r="N278" s="39">
        <v>21</v>
      </c>
      <c r="O278" s="39">
        <v>18.333333333333336</v>
      </c>
      <c r="P278" s="37" t="s">
        <v>37</v>
      </c>
      <c r="Q278" s="37">
        <v>65</v>
      </c>
      <c r="R278" s="37">
        <f t="shared" si="11"/>
        <v>18.333333333333336</v>
      </c>
    </row>
    <row r="279" spans="1:18" x14ac:dyDescent="0.2">
      <c r="A279" s="37">
        <v>4620090802</v>
      </c>
      <c r="B279" s="37" t="s">
        <v>229</v>
      </c>
      <c r="C279" s="38">
        <v>40036</v>
      </c>
      <c r="D279" s="39">
        <v>15</v>
      </c>
      <c r="F279" s="39">
        <f t="shared" si="9"/>
        <v>4.5720000000000001</v>
      </c>
      <c r="G279" s="39">
        <f t="shared" si="10"/>
        <v>38.097509751111744</v>
      </c>
      <c r="N279" s="39">
        <v>23</v>
      </c>
      <c r="O279" s="39">
        <v>17.777777777777779</v>
      </c>
      <c r="P279" s="37" t="s">
        <v>39</v>
      </c>
      <c r="Q279" s="37">
        <v>64</v>
      </c>
      <c r="R279" s="37">
        <f t="shared" si="11"/>
        <v>17.777777777777779</v>
      </c>
    </row>
    <row r="280" spans="1:18" x14ac:dyDescent="0.2">
      <c r="A280" s="37">
        <v>4620090803</v>
      </c>
      <c r="B280" s="37" t="s">
        <v>229</v>
      </c>
      <c r="C280" s="38">
        <v>40043</v>
      </c>
      <c r="D280" s="39">
        <v>14</v>
      </c>
      <c r="F280" s="39">
        <f t="shared" si="9"/>
        <v>4.2671999999999999</v>
      </c>
      <c r="G280" s="39">
        <f t="shared" si="10"/>
        <v>39.091697029238723</v>
      </c>
      <c r="I280" s="37">
        <v>1.62</v>
      </c>
      <c r="K280" s="45">
        <f>(9.81*(LN(I280)))+30.6</f>
        <v>35.332600524086516</v>
      </c>
      <c r="N280" s="39">
        <v>24</v>
      </c>
      <c r="O280" s="39">
        <v>21.111111111111111</v>
      </c>
      <c r="P280" s="37" t="s">
        <v>38</v>
      </c>
      <c r="Q280" s="37">
        <v>70</v>
      </c>
      <c r="R280" s="37">
        <f t="shared" si="11"/>
        <v>21.111111111111111</v>
      </c>
    </row>
    <row r="281" spans="1:18" x14ac:dyDescent="0.2">
      <c r="A281" s="37">
        <v>4620090804</v>
      </c>
      <c r="B281" s="37" t="s">
        <v>229</v>
      </c>
      <c r="C281" s="38">
        <v>40050</v>
      </c>
      <c r="D281" s="39">
        <v>15</v>
      </c>
      <c r="F281" s="39">
        <f t="shared" si="9"/>
        <v>4.5720000000000001</v>
      </c>
      <c r="G281" s="39">
        <f t="shared" si="10"/>
        <v>38.097509751111744</v>
      </c>
      <c r="N281" s="39">
        <v>23</v>
      </c>
      <c r="O281" s="39">
        <v>18.333333333333336</v>
      </c>
      <c r="P281" s="37" t="s">
        <v>36</v>
      </c>
      <c r="Q281" s="37">
        <v>65</v>
      </c>
      <c r="R281" s="37">
        <f t="shared" si="11"/>
        <v>18.333333333333336</v>
      </c>
    </row>
    <row r="282" spans="1:18" x14ac:dyDescent="0.2">
      <c r="A282" s="37">
        <v>4620090805</v>
      </c>
      <c r="B282" s="37" t="s">
        <v>229</v>
      </c>
      <c r="C282" s="38">
        <v>40056</v>
      </c>
      <c r="D282" s="39">
        <v>14</v>
      </c>
      <c r="E282" s="39">
        <f>AVERAGE(D270:D282)</f>
        <v>20.846153846153847</v>
      </c>
      <c r="F282" s="39">
        <f t="shared" si="9"/>
        <v>4.2671999999999999</v>
      </c>
      <c r="G282" s="39">
        <f t="shared" si="10"/>
        <v>39.091697029238723</v>
      </c>
      <c r="H282" s="39">
        <f>AVERAGE(G270:G282)</f>
        <v>33.827353924049056</v>
      </c>
      <c r="I282" s="37">
        <v>1.96</v>
      </c>
      <c r="J282" s="39">
        <f>AVERAGE(I270:I282)</f>
        <v>0.9771428571428572</v>
      </c>
      <c r="K282" s="45">
        <f>(9.81*(LN(I282)))+30.6</f>
        <v>37.201585282508198</v>
      </c>
      <c r="L282" s="39">
        <f>AVERAGE(K270:K282)</f>
        <v>28.260345280804948</v>
      </c>
      <c r="M282" s="45">
        <f>AVERAGE(L282,H282)</f>
        <v>31.043849602427002</v>
      </c>
      <c r="N282" s="39">
        <v>21</v>
      </c>
      <c r="O282" s="39">
        <v>17.222222222222221</v>
      </c>
      <c r="P282" s="37" t="s">
        <v>35</v>
      </c>
      <c r="Q282" s="37">
        <v>63</v>
      </c>
      <c r="R282" s="37">
        <f t="shared" si="11"/>
        <v>17.222222222222221</v>
      </c>
    </row>
    <row r="283" spans="1:18" x14ac:dyDescent="0.2">
      <c r="A283" s="37">
        <v>4620100601</v>
      </c>
      <c r="B283" s="37" t="s">
        <v>229</v>
      </c>
      <c r="C283" s="38">
        <v>40337</v>
      </c>
      <c r="D283" s="39">
        <v>27</v>
      </c>
      <c r="F283" s="39">
        <f t="shared" si="9"/>
        <v>8.2295999999999996</v>
      </c>
      <c r="G283" s="39">
        <f t="shared" si="10"/>
        <v>29.627503909872214</v>
      </c>
      <c r="I283" s="46">
        <v>0.5</v>
      </c>
      <c r="K283" s="45">
        <f>(9.81*(LN(I283)))+30.6</f>
        <v>23.800226158706938</v>
      </c>
      <c r="N283" s="39">
        <v>20.2</v>
      </c>
      <c r="O283" s="39">
        <v>13.333333333333334</v>
      </c>
      <c r="P283" s="37" t="s">
        <v>86</v>
      </c>
      <c r="Q283" s="37">
        <v>56</v>
      </c>
      <c r="R283" s="37">
        <f t="shared" si="11"/>
        <v>13.333333333333334</v>
      </c>
    </row>
    <row r="284" spans="1:18" x14ac:dyDescent="0.2">
      <c r="A284" s="37">
        <v>4620100602</v>
      </c>
      <c r="B284" s="37" t="s">
        <v>229</v>
      </c>
      <c r="C284" s="38">
        <v>40344</v>
      </c>
      <c r="D284" s="39">
        <v>26</v>
      </c>
      <c r="F284" s="39">
        <f t="shared" si="9"/>
        <v>7.9248000000000003</v>
      </c>
      <c r="G284" s="39">
        <f t="shared" si="10"/>
        <v>30.171342036105038</v>
      </c>
      <c r="H284" s="78"/>
      <c r="N284" s="39">
        <v>20</v>
      </c>
      <c r="O284" s="39">
        <v>15.555555555555557</v>
      </c>
      <c r="P284" s="37" t="s">
        <v>87</v>
      </c>
      <c r="Q284" s="37">
        <v>60</v>
      </c>
      <c r="R284" s="37">
        <f t="shared" si="11"/>
        <v>15.555555555555557</v>
      </c>
    </row>
    <row r="285" spans="1:18" x14ac:dyDescent="0.2">
      <c r="A285" s="37">
        <v>4620100603</v>
      </c>
      <c r="B285" s="37" t="s">
        <v>229</v>
      </c>
      <c r="C285" s="38">
        <v>40350</v>
      </c>
      <c r="D285" s="39">
        <v>19</v>
      </c>
      <c r="F285" s="39">
        <f t="shared" si="9"/>
        <v>5.7911999999999999</v>
      </c>
      <c r="G285" s="39">
        <f t="shared" si="10"/>
        <v>34.691147459206192</v>
      </c>
      <c r="H285" s="78"/>
      <c r="I285" s="46">
        <v>0.8</v>
      </c>
      <c r="K285" s="45">
        <f>(9.81*(LN(I285)))+30.6</f>
        <v>28.410961761607602</v>
      </c>
      <c r="N285" s="39">
        <v>24</v>
      </c>
      <c r="O285" s="39">
        <v>25.555555555555557</v>
      </c>
      <c r="P285" s="37" t="s">
        <v>88</v>
      </c>
      <c r="Q285" s="37">
        <v>78</v>
      </c>
      <c r="R285" s="37">
        <f t="shared" si="11"/>
        <v>25.555555555555557</v>
      </c>
    </row>
    <row r="286" spans="1:18" x14ac:dyDescent="0.2">
      <c r="A286" s="37">
        <v>4620100604</v>
      </c>
      <c r="B286" s="37" t="s">
        <v>229</v>
      </c>
      <c r="C286" s="38">
        <v>40359</v>
      </c>
      <c r="D286" s="39">
        <v>16</v>
      </c>
      <c r="F286" s="39">
        <f t="shared" si="9"/>
        <v>4.8768000000000002</v>
      </c>
      <c r="G286" s="39">
        <f t="shared" si="10"/>
        <v>37.167509661519347</v>
      </c>
      <c r="H286" s="78"/>
      <c r="N286" s="39">
        <v>20</v>
      </c>
      <c r="O286" s="39">
        <v>13.333333333333334</v>
      </c>
      <c r="P286" s="37" t="s">
        <v>89</v>
      </c>
      <c r="Q286" s="37">
        <v>56</v>
      </c>
      <c r="R286" s="37">
        <f t="shared" si="11"/>
        <v>13.333333333333334</v>
      </c>
    </row>
    <row r="287" spans="1:18" x14ac:dyDescent="0.2">
      <c r="A287" s="37">
        <v>4620100701</v>
      </c>
      <c r="B287" s="37" t="s">
        <v>229</v>
      </c>
      <c r="C287" s="38">
        <v>40365</v>
      </c>
      <c r="D287" s="39">
        <v>18</v>
      </c>
      <c r="F287" s="39">
        <f t="shared" si="9"/>
        <v>5.4864000000000006</v>
      </c>
      <c r="G287" s="39">
        <f t="shared" si="10"/>
        <v>35.470256117710861</v>
      </c>
      <c r="H287" s="78"/>
      <c r="I287" s="46">
        <v>1.1000000000000001</v>
      </c>
      <c r="K287" s="45">
        <f>(9.81*(LN(I287)))+30.6</f>
        <v>31.534992863880429</v>
      </c>
      <c r="N287" s="39">
        <v>22.7</v>
      </c>
      <c r="O287" s="39">
        <v>27.777777777777779</v>
      </c>
      <c r="P287" s="37" t="s">
        <v>90</v>
      </c>
      <c r="Q287" s="37">
        <v>82</v>
      </c>
      <c r="R287" s="37">
        <f t="shared" si="11"/>
        <v>27.777777777777779</v>
      </c>
    </row>
    <row r="288" spans="1:18" x14ac:dyDescent="0.2">
      <c r="A288" s="37">
        <v>4620100702</v>
      </c>
      <c r="B288" s="37" t="s">
        <v>229</v>
      </c>
      <c r="C288" s="38">
        <v>40372</v>
      </c>
      <c r="D288" s="39">
        <v>23</v>
      </c>
      <c r="F288" s="39">
        <f t="shared" si="9"/>
        <v>7.0104000000000006</v>
      </c>
      <c r="G288" s="39">
        <f t="shared" si="10"/>
        <v>31.938041497455547</v>
      </c>
      <c r="H288" s="78"/>
      <c r="N288" s="39">
        <v>26</v>
      </c>
      <c r="O288" s="39">
        <v>24.444444444444446</v>
      </c>
      <c r="P288" s="37" t="s">
        <v>91</v>
      </c>
      <c r="Q288" s="37">
        <v>76</v>
      </c>
      <c r="R288" s="37">
        <f t="shared" si="11"/>
        <v>24.444444444444446</v>
      </c>
    </row>
    <row r="289" spans="1:18" x14ac:dyDescent="0.2">
      <c r="A289" s="37">
        <v>4620100703</v>
      </c>
      <c r="B289" s="37" t="s">
        <v>229</v>
      </c>
      <c r="C289" s="38">
        <v>40379</v>
      </c>
      <c r="D289" s="39">
        <v>18</v>
      </c>
      <c r="F289" s="39">
        <f t="shared" si="9"/>
        <v>5.4864000000000006</v>
      </c>
      <c r="G289" s="39">
        <f t="shared" si="10"/>
        <v>35.470256117710861</v>
      </c>
      <c r="H289" s="78"/>
      <c r="I289" s="46">
        <v>1.7</v>
      </c>
      <c r="K289" s="45">
        <f>(9.81*(LN(I289)))+30.6</f>
        <v>35.805463142919891</v>
      </c>
      <c r="N289" s="39">
        <v>26</v>
      </c>
      <c r="O289" s="39">
        <v>22.222222222222221</v>
      </c>
      <c r="P289" s="37" t="s">
        <v>92</v>
      </c>
      <c r="Q289" s="37">
        <v>72</v>
      </c>
      <c r="R289" s="37">
        <f t="shared" si="11"/>
        <v>22.222222222222221</v>
      </c>
    </row>
    <row r="290" spans="1:18" x14ac:dyDescent="0.2">
      <c r="A290" s="37">
        <v>4620100704</v>
      </c>
      <c r="B290" s="37" t="s">
        <v>229</v>
      </c>
      <c r="C290" s="38">
        <v>40386</v>
      </c>
      <c r="D290" s="39">
        <v>17</v>
      </c>
      <c r="F290" s="39">
        <f t="shared" si="9"/>
        <v>5.1816000000000004</v>
      </c>
      <c r="G290" s="39">
        <f t="shared" si="10"/>
        <v>36.293908861144516</v>
      </c>
      <c r="H290" s="78"/>
      <c r="N290" s="39">
        <v>25</v>
      </c>
      <c r="O290" s="39">
        <v>26.111111111111111</v>
      </c>
      <c r="P290" s="37" t="s">
        <v>93</v>
      </c>
      <c r="Q290" s="37">
        <v>79</v>
      </c>
      <c r="R290" s="37">
        <f t="shared" si="11"/>
        <v>26.111111111111111</v>
      </c>
    </row>
    <row r="291" spans="1:18" x14ac:dyDescent="0.2">
      <c r="A291" s="37">
        <v>4620100801</v>
      </c>
      <c r="B291" s="37" t="s">
        <v>229</v>
      </c>
      <c r="C291" s="38">
        <v>40393</v>
      </c>
      <c r="D291" s="39">
        <v>12</v>
      </c>
      <c r="F291" s="39">
        <f t="shared" si="9"/>
        <v>3.6576000000000004</v>
      </c>
      <c r="G291" s="39">
        <f t="shared" si="10"/>
        <v>41.313008325549511</v>
      </c>
      <c r="I291" s="46">
        <v>1.6</v>
      </c>
      <c r="K291" s="45">
        <f>(9.81*(LN(I291)))+30.6</f>
        <v>35.21073560290067</v>
      </c>
      <c r="N291" s="39">
        <v>25</v>
      </c>
      <c r="O291" s="39">
        <v>24.444444444444446</v>
      </c>
      <c r="P291" s="37" t="s">
        <v>94</v>
      </c>
      <c r="Q291" s="37">
        <v>76</v>
      </c>
      <c r="R291" s="37">
        <f t="shared" si="11"/>
        <v>24.444444444444446</v>
      </c>
    </row>
    <row r="292" spans="1:18" x14ac:dyDescent="0.2">
      <c r="A292" s="37">
        <v>4620100802</v>
      </c>
      <c r="B292" s="37" t="s">
        <v>229</v>
      </c>
      <c r="C292" s="38">
        <v>40400</v>
      </c>
      <c r="D292" s="39">
        <v>11</v>
      </c>
      <c r="F292" s="39">
        <f t="shared" si="9"/>
        <v>3.3528000000000002</v>
      </c>
      <c r="G292" s="39">
        <f t="shared" si="10"/>
        <v>42.566842267970074</v>
      </c>
      <c r="N292" s="39">
        <v>26</v>
      </c>
      <c r="O292" s="39">
        <v>27.222222222222225</v>
      </c>
      <c r="P292" s="37" t="s">
        <v>95</v>
      </c>
      <c r="Q292" s="37">
        <v>81</v>
      </c>
      <c r="R292" s="37">
        <f t="shared" si="11"/>
        <v>27.222222222222225</v>
      </c>
    </row>
    <row r="293" spans="1:18" x14ac:dyDescent="0.2">
      <c r="A293" s="37">
        <v>4620100803</v>
      </c>
      <c r="B293" s="37" t="s">
        <v>229</v>
      </c>
      <c r="C293" s="38">
        <v>40407</v>
      </c>
      <c r="D293" s="39">
        <v>8</v>
      </c>
      <c r="F293" s="39">
        <f t="shared" si="9"/>
        <v>2.4384000000000001</v>
      </c>
      <c r="G293" s="39">
        <f t="shared" si="10"/>
        <v>47.155760533388161</v>
      </c>
      <c r="I293" s="46">
        <v>1</v>
      </c>
      <c r="K293" s="45">
        <f>(9.81*(LN(I293)))+30.6</f>
        <v>30.6</v>
      </c>
      <c r="N293" s="39">
        <v>25</v>
      </c>
      <c r="O293" s="39">
        <v>17.777777777777779</v>
      </c>
      <c r="P293" s="37" t="s">
        <v>96</v>
      </c>
      <c r="Q293" s="37">
        <v>64</v>
      </c>
      <c r="R293" s="37">
        <f t="shared" si="11"/>
        <v>17.777777777777779</v>
      </c>
    </row>
    <row r="294" spans="1:18" x14ac:dyDescent="0.2">
      <c r="A294" s="37">
        <v>4620100804</v>
      </c>
      <c r="B294" s="37" t="s">
        <v>229</v>
      </c>
      <c r="C294" s="38">
        <v>40414</v>
      </c>
      <c r="D294" s="39">
        <v>11</v>
      </c>
      <c r="F294" s="39">
        <f t="shared" si="9"/>
        <v>3.3528000000000002</v>
      </c>
      <c r="G294" s="39">
        <f t="shared" si="10"/>
        <v>42.566842267970074</v>
      </c>
      <c r="N294" s="39">
        <v>24</v>
      </c>
      <c r="O294" s="39">
        <v>24.444444444444446</v>
      </c>
      <c r="P294" s="37" t="s">
        <v>97</v>
      </c>
      <c r="Q294" s="37">
        <v>76</v>
      </c>
      <c r="R294" s="37">
        <f t="shared" si="11"/>
        <v>24.444444444444446</v>
      </c>
    </row>
    <row r="295" spans="1:18" x14ac:dyDescent="0.2">
      <c r="A295" s="37">
        <v>4620100805</v>
      </c>
      <c r="B295" s="37" t="s">
        <v>229</v>
      </c>
      <c r="C295" s="38">
        <v>40421</v>
      </c>
      <c r="D295" s="39">
        <v>11</v>
      </c>
      <c r="E295" s="39">
        <f>AVERAGE(D283:D295)</f>
        <v>16.692307692307693</v>
      </c>
      <c r="F295" s="39">
        <f t="shared" si="9"/>
        <v>3.3528000000000002</v>
      </c>
      <c r="G295" s="39">
        <f t="shared" si="10"/>
        <v>42.566842267970074</v>
      </c>
      <c r="H295" s="39">
        <f>AVERAGE(G283:G295)</f>
        <v>37.461481640274805</v>
      </c>
      <c r="I295" s="46">
        <v>1.1000000000000001</v>
      </c>
      <c r="J295" s="39">
        <f>AVERAGE(I283:I295)</f>
        <v>1.1142857142857143</v>
      </c>
      <c r="K295" s="45">
        <f>(9.81*(LN(I295)))+30.6</f>
        <v>31.534992863880429</v>
      </c>
      <c r="L295" s="39">
        <f>AVERAGE(K283:K295)</f>
        <v>30.98533891341371</v>
      </c>
      <c r="M295" s="45">
        <f>AVERAGE(L295,H295)</f>
        <v>34.223410276844255</v>
      </c>
      <c r="N295" s="39">
        <v>24</v>
      </c>
      <c r="O295" s="39">
        <v>25.555555555555557</v>
      </c>
      <c r="P295" s="37" t="s">
        <v>98</v>
      </c>
      <c r="Q295" s="37">
        <v>78</v>
      </c>
      <c r="R295" s="37">
        <f t="shared" si="11"/>
        <v>25.555555555555557</v>
      </c>
    </row>
    <row r="296" spans="1:18" x14ac:dyDescent="0.2">
      <c r="A296" s="37">
        <v>4620110601</v>
      </c>
      <c r="B296" s="37" t="s">
        <v>229</v>
      </c>
      <c r="C296" s="38">
        <v>40701</v>
      </c>
      <c r="D296" s="39">
        <v>18</v>
      </c>
      <c r="F296" s="39">
        <f t="shared" ref="F296:F340" si="12">D296*0.3048</f>
        <v>5.4864000000000006</v>
      </c>
      <c r="G296" s="39">
        <f t="shared" ref="G296:G340" si="13" xml:space="preserve"> 60-(14.41*(LN(F296)))</f>
        <v>35.470256117710861</v>
      </c>
      <c r="I296" s="46">
        <v>0.81</v>
      </c>
      <c r="K296" s="45">
        <f>(9.81*(LN(I296)))+30.6</f>
        <v>28.532826682793448</v>
      </c>
      <c r="N296" s="39">
        <v>21.2</v>
      </c>
      <c r="O296" s="39">
        <v>21.111111111111111</v>
      </c>
      <c r="P296" s="36" t="s">
        <v>1683</v>
      </c>
      <c r="Q296" s="36">
        <v>70</v>
      </c>
      <c r="R296" s="37">
        <f t="shared" ref="R296:R329" si="14">(Q296-32)*(5/9)</f>
        <v>21.111111111111111</v>
      </c>
    </row>
    <row r="297" spans="1:18" x14ac:dyDescent="0.2">
      <c r="A297" s="37">
        <v>4620110602</v>
      </c>
      <c r="B297" s="37" t="s">
        <v>229</v>
      </c>
      <c r="C297" s="38">
        <v>40708</v>
      </c>
      <c r="D297" s="39">
        <v>16</v>
      </c>
      <c r="F297" s="39">
        <f t="shared" si="12"/>
        <v>4.8768000000000002</v>
      </c>
      <c r="G297" s="39">
        <f t="shared" si="13"/>
        <v>37.167509661519347</v>
      </c>
      <c r="H297" s="78"/>
      <c r="N297" s="39">
        <v>18</v>
      </c>
      <c r="O297" s="39">
        <v>12.777777777777779</v>
      </c>
      <c r="P297" s="36" t="s">
        <v>1344</v>
      </c>
      <c r="Q297" s="36">
        <v>55</v>
      </c>
      <c r="R297" s="37">
        <f t="shared" si="14"/>
        <v>12.777777777777779</v>
      </c>
    </row>
    <row r="298" spans="1:18" x14ac:dyDescent="0.2">
      <c r="A298" s="37">
        <v>4620110603</v>
      </c>
      <c r="B298" s="37" t="s">
        <v>229</v>
      </c>
      <c r="C298" s="38">
        <v>40715</v>
      </c>
      <c r="D298" s="39">
        <v>20</v>
      </c>
      <c r="F298" s="39">
        <f t="shared" si="12"/>
        <v>6.0960000000000001</v>
      </c>
      <c r="G298" s="39">
        <f t="shared" si="13"/>
        <v>33.952011087081587</v>
      </c>
      <c r="H298" s="78"/>
      <c r="I298" s="46">
        <v>0.56999999999999995</v>
      </c>
      <c r="K298" s="45">
        <f>(9.81*(LN(I298)))+30.6</f>
        <v>25.085613412913759</v>
      </c>
      <c r="N298" s="39">
        <v>21</v>
      </c>
      <c r="O298" s="39">
        <v>20</v>
      </c>
      <c r="P298" s="36" t="s">
        <v>1684</v>
      </c>
      <c r="Q298" s="36">
        <v>68</v>
      </c>
      <c r="R298" s="37">
        <f t="shared" si="14"/>
        <v>20</v>
      </c>
    </row>
    <row r="299" spans="1:18" x14ac:dyDescent="0.2">
      <c r="A299" s="37">
        <v>4620110604</v>
      </c>
      <c r="B299" s="37" t="s">
        <v>229</v>
      </c>
      <c r="C299" s="38">
        <v>40721</v>
      </c>
      <c r="D299" s="39">
        <v>21</v>
      </c>
      <c r="F299" s="39">
        <f t="shared" si="12"/>
        <v>6.4008000000000003</v>
      </c>
      <c r="G299" s="39">
        <f t="shared" si="13"/>
        <v>33.248944821400073</v>
      </c>
      <c r="H299" s="78"/>
      <c r="N299" s="39">
        <v>21</v>
      </c>
      <c r="O299" s="39">
        <v>25.555555555555557</v>
      </c>
      <c r="P299" s="36" t="s">
        <v>1685</v>
      </c>
      <c r="Q299" s="36">
        <v>78</v>
      </c>
      <c r="R299" s="37">
        <f t="shared" si="14"/>
        <v>25.555555555555557</v>
      </c>
    </row>
    <row r="300" spans="1:18" x14ac:dyDescent="0.2">
      <c r="A300" s="37">
        <v>4620110701</v>
      </c>
      <c r="B300" s="37" t="s">
        <v>229</v>
      </c>
      <c r="C300" s="38">
        <v>40729</v>
      </c>
      <c r="D300" s="39">
        <v>19</v>
      </c>
      <c r="F300" s="39">
        <f t="shared" si="12"/>
        <v>5.7911999999999999</v>
      </c>
      <c r="G300" s="39">
        <f t="shared" si="13"/>
        <v>34.691147459206192</v>
      </c>
      <c r="H300" s="78"/>
      <c r="I300" s="46">
        <v>0.67</v>
      </c>
      <c r="K300" s="45">
        <f>(9.81*(LN(I300)))+30.6</f>
        <v>26.671315071682201</v>
      </c>
      <c r="N300" s="39">
        <v>22.5</v>
      </c>
      <c r="O300" s="39">
        <v>24.444444444444446</v>
      </c>
      <c r="P300" s="36" t="s">
        <v>1686</v>
      </c>
      <c r="Q300" s="36">
        <v>76</v>
      </c>
      <c r="R300" s="37">
        <f t="shared" si="14"/>
        <v>24.444444444444446</v>
      </c>
    </row>
    <row r="301" spans="1:18" x14ac:dyDescent="0.2">
      <c r="A301" s="37">
        <v>4620110702</v>
      </c>
      <c r="B301" s="37" t="s">
        <v>229</v>
      </c>
      <c r="C301" s="38">
        <v>40736</v>
      </c>
      <c r="D301" s="39">
        <v>20</v>
      </c>
      <c r="F301" s="39">
        <f t="shared" si="12"/>
        <v>6.0960000000000001</v>
      </c>
      <c r="G301" s="39">
        <f t="shared" si="13"/>
        <v>33.952011087081587</v>
      </c>
      <c r="H301" s="78"/>
      <c r="N301" s="39">
        <v>24</v>
      </c>
      <c r="O301" s="39">
        <v>19.444444444444446</v>
      </c>
      <c r="P301" s="36" t="s">
        <v>1687</v>
      </c>
      <c r="Q301" s="36">
        <v>67</v>
      </c>
      <c r="R301" s="37">
        <f t="shared" si="14"/>
        <v>19.444444444444446</v>
      </c>
    </row>
    <row r="302" spans="1:18" x14ac:dyDescent="0.2">
      <c r="A302" s="37">
        <v>4620110703</v>
      </c>
      <c r="B302" s="37" t="s">
        <v>229</v>
      </c>
      <c r="C302" s="38">
        <v>40743</v>
      </c>
      <c r="D302" s="39">
        <v>15</v>
      </c>
      <c r="F302" s="39">
        <f t="shared" si="12"/>
        <v>4.5720000000000001</v>
      </c>
      <c r="G302" s="39">
        <f t="shared" si="13"/>
        <v>38.097509751111744</v>
      </c>
      <c r="H302" s="78"/>
      <c r="I302" s="46">
        <v>3.04</v>
      </c>
      <c r="K302" s="45">
        <f>(9.81*(LN(I302)))+30.6</f>
        <v>41.507322226251858</v>
      </c>
      <c r="N302" s="39">
        <v>26</v>
      </c>
      <c r="O302" s="39">
        <v>24.444444444444446</v>
      </c>
      <c r="P302" s="36" t="s">
        <v>1688</v>
      </c>
      <c r="Q302" s="36">
        <v>76</v>
      </c>
      <c r="R302" s="37">
        <f t="shared" si="14"/>
        <v>24.444444444444446</v>
      </c>
    </row>
    <row r="303" spans="1:18" x14ac:dyDescent="0.2">
      <c r="A303" s="37">
        <v>4620110704</v>
      </c>
      <c r="B303" s="37" t="s">
        <v>229</v>
      </c>
      <c r="C303" s="38">
        <v>40751</v>
      </c>
      <c r="D303" s="39">
        <v>13</v>
      </c>
      <c r="F303" s="39">
        <f t="shared" si="12"/>
        <v>3.9624000000000001</v>
      </c>
      <c r="G303" s="39">
        <f t="shared" si="13"/>
        <v>40.159592907973853</v>
      </c>
      <c r="H303" s="78"/>
      <c r="N303" s="39">
        <v>25</v>
      </c>
      <c r="O303" s="39">
        <v>18.888888888888889</v>
      </c>
      <c r="P303" s="36" t="s">
        <v>1689</v>
      </c>
      <c r="Q303" s="36">
        <v>66</v>
      </c>
      <c r="R303" s="37">
        <f t="shared" si="14"/>
        <v>18.888888888888889</v>
      </c>
    </row>
    <row r="304" spans="1:18" x14ac:dyDescent="0.2">
      <c r="A304" s="37">
        <v>4620110801</v>
      </c>
      <c r="B304" s="37" t="s">
        <v>229</v>
      </c>
      <c r="C304" s="38">
        <v>40759</v>
      </c>
      <c r="D304" s="39">
        <v>11</v>
      </c>
      <c r="F304" s="39">
        <f t="shared" si="12"/>
        <v>3.3528000000000002</v>
      </c>
      <c r="G304" s="39">
        <f t="shared" si="13"/>
        <v>42.566842267970074</v>
      </c>
      <c r="I304" s="46">
        <v>2.2200000000000002</v>
      </c>
      <c r="K304" s="45">
        <f>(9.81*(LN(I304)))+30.6</f>
        <v>38.423545591623885</v>
      </c>
      <c r="N304" s="39">
        <v>24</v>
      </c>
      <c r="O304" s="39">
        <v>21.111111111111111</v>
      </c>
      <c r="P304" s="36" t="s">
        <v>1690</v>
      </c>
      <c r="Q304" s="36">
        <v>70</v>
      </c>
      <c r="R304" s="37">
        <f t="shared" si="14"/>
        <v>21.111111111111111</v>
      </c>
    </row>
    <row r="305" spans="1:18" x14ac:dyDescent="0.2">
      <c r="A305" s="37">
        <v>4620110802</v>
      </c>
      <c r="B305" s="37" t="s">
        <v>229</v>
      </c>
      <c r="C305" s="38">
        <v>40773</v>
      </c>
      <c r="D305" s="39">
        <v>10</v>
      </c>
      <c r="F305" s="39">
        <f t="shared" si="12"/>
        <v>3.048</v>
      </c>
      <c r="G305" s="39">
        <f t="shared" si="13"/>
        <v>43.940261958950401</v>
      </c>
      <c r="I305" s="46">
        <v>1.55</v>
      </c>
      <c r="K305" s="45">
        <f>(9.81*(LN(I305)))+30.6</f>
        <v>34.899280872434638</v>
      </c>
      <c r="N305" s="39">
        <v>23</v>
      </c>
      <c r="O305" s="39">
        <v>20</v>
      </c>
      <c r="P305" s="36" t="s">
        <v>428</v>
      </c>
      <c r="Q305" s="36">
        <v>68</v>
      </c>
      <c r="R305" s="37">
        <f t="shared" si="14"/>
        <v>20</v>
      </c>
    </row>
    <row r="306" spans="1:18" x14ac:dyDescent="0.2">
      <c r="A306" s="37">
        <v>4620110803</v>
      </c>
      <c r="B306" s="37" t="s">
        <v>229</v>
      </c>
      <c r="C306" s="38">
        <v>40778</v>
      </c>
      <c r="D306" s="39">
        <v>12</v>
      </c>
      <c r="F306" s="39">
        <f t="shared" si="12"/>
        <v>3.6576000000000004</v>
      </c>
      <c r="G306" s="39">
        <f t="shared" si="13"/>
        <v>41.313008325549511</v>
      </c>
      <c r="N306" s="39">
        <v>23</v>
      </c>
      <c r="O306" s="39">
        <v>18.888888888888889</v>
      </c>
      <c r="P306" s="36" t="s">
        <v>1691</v>
      </c>
      <c r="Q306" s="36">
        <v>66</v>
      </c>
      <c r="R306" s="37">
        <f t="shared" si="14"/>
        <v>18.888888888888889</v>
      </c>
    </row>
    <row r="307" spans="1:18" x14ac:dyDescent="0.2">
      <c r="A307" s="37">
        <v>4620110804</v>
      </c>
      <c r="B307" s="37" t="s">
        <v>229</v>
      </c>
      <c r="C307" s="38">
        <v>40785</v>
      </c>
      <c r="D307" s="39">
        <v>12</v>
      </c>
      <c r="E307" s="39">
        <f>AVERAGE(D296:D307)</f>
        <v>15.583333333333334</v>
      </c>
      <c r="F307" s="39">
        <f t="shared" si="12"/>
        <v>3.6576000000000004</v>
      </c>
      <c r="G307" s="39">
        <f t="shared" si="13"/>
        <v>41.313008325549511</v>
      </c>
      <c r="H307" s="39">
        <f>AVERAGE(G296:G307)</f>
        <v>37.989341980925396</v>
      </c>
      <c r="I307" s="46">
        <v>1.96</v>
      </c>
      <c r="J307" s="39">
        <f>AVERAGE(I296:I307)</f>
        <v>1.5457142857142858</v>
      </c>
      <c r="K307" s="45">
        <f>(9.81*(LN(I307)))+30.6</f>
        <v>37.201585282508198</v>
      </c>
      <c r="L307" s="39">
        <f>AVERAGE(K296:K307)</f>
        <v>33.188784162886854</v>
      </c>
      <c r="M307" s="45">
        <f>AVERAGE(L307,H307)</f>
        <v>35.589063071906125</v>
      </c>
      <c r="N307" s="39">
        <v>21</v>
      </c>
      <c r="O307" s="39">
        <v>20.555555555555557</v>
      </c>
      <c r="P307" s="36" t="s">
        <v>1692</v>
      </c>
      <c r="Q307" s="36">
        <v>69</v>
      </c>
      <c r="R307" s="37">
        <f t="shared" si="14"/>
        <v>20.555555555555557</v>
      </c>
    </row>
    <row r="308" spans="1:18" x14ac:dyDescent="0.2">
      <c r="A308" s="36">
        <v>4620120601</v>
      </c>
      <c r="B308" s="37" t="s">
        <v>229</v>
      </c>
      <c r="C308" s="38">
        <v>41072</v>
      </c>
      <c r="D308" s="39">
        <v>20</v>
      </c>
      <c r="F308" s="39">
        <f t="shared" si="12"/>
        <v>6.0960000000000001</v>
      </c>
      <c r="G308" s="39">
        <f t="shared" si="13"/>
        <v>33.952011087081587</v>
      </c>
      <c r="I308" s="37">
        <v>1.03</v>
      </c>
      <c r="K308" s="45">
        <f t="shared" ref="K308:K318" si="15">(9.81*(LN(I308)))+30.6</f>
        <v>30.889971849989553</v>
      </c>
      <c r="N308" s="39">
        <v>21.3</v>
      </c>
      <c r="O308" s="39">
        <v>16.666666666666668</v>
      </c>
      <c r="P308" s="36" t="s">
        <v>2003</v>
      </c>
      <c r="Q308" s="36">
        <v>62</v>
      </c>
      <c r="R308" s="37">
        <f t="shared" si="14"/>
        <v>16.666666666666668</v>
      </c>
    </row>
    <row r="309" spans="1:18" ht="15" x14ac:dyDescent="0.25">
      <c r="A309" s="36">
        <v>4620120602</v>
      </c>
      <c r="B309" s="37" t="s">
        <v>229</v>
      </c>
      <c r="C309" s="92">
        <v>41079</v>
      </c>
      <c r="D309" s="93">
        <v>22</v>
      </c>
      <c r="F309" s="39">
        <f t="shared" si="12"/>
        <v>6.7056000000000004</v>
      </c>
      <c r="G309" s="39">
        <f t="shared" si="13"/>
        <v>32.57859139610126</v>
      </c>
      <c r="I309" s="37"/>
      <c r="N309" s="39">
        <v>23</v>
      </c>
      <c r="O309" s="39">
        <v>20.555555555555557</v>
      </c>
      <c r="P309" s="36" t="s">
        <v>2004</v>
      </c>
      <c r="Q309" s="36">
        <v>69</v>
      </c>
      <c r="R309" s="37">
        <f t="shared" si="14"/>
        <v>20.555555555555557</v>
      </c>
    </row>
    <row r="310" spans="1:18" ht="15" x14ac:dyDescent="0.25">
      <c r="A310" s="36">
        <v>4620120603</v>
      </c>
      <c r="B310" s="37" t="s">
        <v>229</v>
      </c>
      <c r="C310" s="92">
        <v>41086</v>
      </c>
      <c r="D310" s="93">
        <v>22</v>
      </c>
      <c r="F310" s="39">
        <f t="shared" si="12"/>
        <v>6.7056000000000004</v>
      </c>
      <c r="G310" s="39">
        <f t="shared" si="13"/>
        <v>32.57859139610126</v>
      </c>
      <c r="I310" s="37">
        <v>0.52</v>
      </c>
      <c r="K310" s="45">
        <f t="shared" si="15"/>
        <v>24.184981354740628</v>
      </c>
      <c r="N310" s="39">
        <v>22.6</v>
      </c>
      <c r="O310" s="39">
        <v>20</v>
      </c>
      <c r="P310" s="36" t="s">
        <v>2005</v>
      </c>
      <c r="Q310" s="36">
        <v>68</v>
      </c>
      <c r="R310" s="37">
        <f t="shared" si="14"/>
        <v>20</v>
      </c>
    </row>
    <row r="311" spans="1:18" ht="15" x14ac:dyDescent="0.25">
      <c r="A311" s="36">
        <v>4620120701</v>
      </c>
      <c r="B311" s="37" t="s">
        <v>229</v>
      </c>
      <c r="C311" s="92">
        <v>41093</v>
      </c>
      <c r="D311" s="93">
        <v>20</v>
      </c>
      <c r="F311" s="39">
        <f t="shared" si="12"/>
        <v>6.0960000000000001</v>
      </c>
      <c r="G311" s="39">
        <f t="shared" si="13"/>
        <v>33.952011087081587</v>
      </c>
      <c r="N311" s="39">
        <v>25</v>
      </c>
      <c r="O311" s="39">
        <v>23.333333333333336</v>
      </c>
      <c r="P311" s="36" t="s">
        <v>2006</v>
      </c>
      <c r="Q311" s="36">
        <v>74</v>
      </c>
      <c r="R311" s="37">
        <f t="shared" si="14"/>
        <v>23.333333333333336</v>
      </c>
    </row>
    <row r="312" spans="1:18" ht="15" x14ac:dyDescent="0.25">
      <c r="A312" s="36">
        <v>4620120702</v>
      </c>
      <c r="B312" s="37" t="s">
        <v>229</v>
      </c>
      <c r="C312" s="92">
        <v>41102</v>
      </c>
      <c r="D312" s="93">
        <v>18</v>
      </c>
      <c r="F312" s="39">
        <f t="shared" si="12"/>
        <v>5.4864000000000006</v>
      </c>
      <c r="G312" s="39">
        <f t="shared" si="13"/>
        <v>35.470256117710861</v>
      </c>
      <c r="I312" s="37">
        <v>0.72</v>
      </c>
      <c r="K312" s="45">
        <f t="shared" si="15"/>
        <v>27.377375103004326</v>
      </c>
      <c r="N312" s="39">
        <v>26</v>
      </c>
      <c r="O312" s="39">
        <v>24.444444444444446</v>
      </c>
      <c r="P312" s="36" t="s">
        <v>761</v>
      </c>
      <c r="Q312" s="36">
        <v>76</v>
      </c>
      <c r="R312" s="37">
        <f t="shared" si="14"/>
        <v>24.444444444444446</v>
      </c>
    </row>
    <row r="313" spans="1:18" ht="15" x14ac:dyDescent="0.25">
      <c r="A313" s="36">
        <v>4620120703</v>
      </c>
      <c r="B313" s="37" t="s">
        <v>229</v>
      </c>
      <c r="C313" s="92">
        <v>41108</v>
      </c>
      <c r="D313" s="93">
        <v>14</v>
      </c>
      <c r="F313" s="39">
        <f t="shared" si="12"/>
        <v>4.2671999999999999</v>
      </c>
      <c r="G313" s="39">
        <f t="shared" si="13"/>
        <v>39.091697029238723</v>
      </c>
      <c r="N313" s="39">
        <v>26</v>
      </c>
      <c r="O313" s="39">
        <v>22.222222222222221</v>
      </c>
      <c r="P313" s="36" t="s">
        <v>2007</v>
      </c>
      <c r="Q313" s="36">
        <v>72</v>
      </c>
      <c r="R313" s="37">
        <f t="shared" si="14"/>
        <v>22.222222222222221</v>
      </c>
    </row>
    <row r="314" spans="1:18" ht="15" x14ac:dyDescent="0.25">
      <c r="A314" s="36">
        <v>4620120704</v>
      </c>
      <c r="B314" s="37" t="s">
        <v>229</v>
      </c>
      <c r="C314" s="92">
        <v>41114</v>
      </c>
      <c r="D314" s="93">
        <v>11</v>
      </c>
      <c r="F314" s="39">
        <f t="shared" si="12"/>
        <v>3.3528000000000002</v>
      </c>
      <c r="G314" s="39">
        <f t="shared" si="13"/>
        <v>42.566842267970074</v>
      </c>
      <c r="I314" s="37">
        <v>1.64</v>
      </c>
      <c r="K314" s="45">
        <f t="shared" si="15"/>
        <v>35.452970132412212</v>
      </c>
      <c r="N314" s="39">
        <v>25</v>
      </c>
      <c r="O314" s="39">
        <v>22.777777777777779</v>
      </c>
      <c r="P314" s="36" t="s">
        <v>2008</v>
      </c>
      <c r="Q314" s="36">
        <v>73</v>
      </c>
      <c r="R314" s="37">
        <f t="shared" si="14"/>
        <v>22.777777777777779</v>
      </c>
    </row>
    <row r="315" spans="1:18" ht="15" x14ac:dyDescent="0.25">
      <c r="A315" s="36">
        <v>4620120705</v>
      </c>
      <c r="B315" s="37" t="s">
        <v>229</v>
      </c>
      <c r="C315" s="92">
        <v>41121</v>
      </c>
      <c r="D315" s="93">
        <v>10</v>
      </c>
      <c r="F315" s="39">
        <f t="shared" si="12"/>
        <v>3.048</v>
      </c>
      <c r="G315" s="39">
        <f t="shared" si="13"/>
        <v>43.940261958950401</v>
      </c>
      <c r="N315" s="39">
        <v>24</v>
      </c>
      <c r="O315" s="39">
        <v>20</v>
      </c>
      <c r="P315" s="36" t="s">
        <v>2009</v>
      </c>
      <c r="Q315" s="36">
        <v>68</v>
      </c>
      <c r="R315" s="37">
        <f t="shared" si="14"/>
        <v>20</v>
      </c>
    </row>
    <row r="316" spans="1:18" x14ac:dyDescent="0.2">
      <c r="A316" s="36">
        <v>4620120801</v>
      </c>
      <c r="B316" s="37" t="s">
        <v>229</v>
      </c>
      <c r="C316" s="38">
        <v>41127</v>
      </c>
      <c r="D316" s="39">
        <v>9</v>
      </c>
      <c r="F316" s="39">
        <f t="shared" si="12"/>
        <v>2.7432000000000003</v>
      </c>
      <c r="G316" s="39">
        <f t="shared" si="13"/>
        <v>45.458506989579675</v>
      </c>
      <c r="I316" s="37">
        <v>0.92</v>
      </c>
      <c r="K316" s="45">
        <f>(9.81*(LN(I316)))+30.6</f>
        <v>29.782026416307911</v>
      </c>
      <c r="N316" s="39">
        <v>24</v>
      </c>
      <c r="O316" s="39">
        <v>21.666666666666668</v>
      </c>
      <c r="P316" s="36" t="s">
        <v>2010</v>
      </c>
      <c r="Q316" s="36">
        <v>71</v>
      </c>
      <c r="R316" s="37">
        <f t="shared" si="14"/>
        <v>21.666666666666668</v>
      </c>
    </row>
    <row r="317" spans="1:18" x14ac:dyDescent="0.2">
      <c r="A317" s="36">
        <v>4620120802</v>
      </c>
      <c r="B317" s="37" t="s">
        <v>229</v>
      </c>
      <c r="C317" s="38">
        <v>41135</v>
      </c>
      <c r="D317" s="39">
        <v>12</v>
      </c>
      <c r="F317" s="39">
        <f t="shared" si="12"/>
        <v>3.6576000000000004</v>
      </c>
      <c r="G317" s="39">
        <f t="shared" si="13"/>
        <v>41.313008325549511</v>
      </c>
      <c r="N317" s="39">
        <v>24</v>
      </c>
      <c r="O317" s="39">
        <v>22.777777777777779</v>
      </c>
      <c r="P317" s="36" t="s">
        <v>2011</v>
      </c>
      <c r="Q317" s="36">
        <v>73</v>
      </c>
      <c r="R317" s="37">
        <f t="shared" si="14"/>
        <v>22.777777777777779</v>
      </c>
    </row>
    <row r="318" spans="1:18" s="40" customFormat="1" x14ac:dyDescent="0.2">
      <c r="A318" s="336">
        <v>4620120803</v>
      </c>
      <c r="B318" s="40" t="s">
        <v>229</v>
      </c>
      <c r="C318" s="41">
        <v>41142</v>
      </c>
      <c r="D318" s="42">
        <v>11</v>
      </c>
      <c r="E318" s="42">
        <f>AVERAGE(D308:D318)</f>
        <v>15.363636363636363</v>
      </c>
      <c r="F318" s="42">
        <f t="shared" si="12"/>
        <v>3.3528000000000002</v>
      </c>
      <c r="G318" s="42">
        <f t="shared" si="13"/>
        <v>42.566842267970074</v>
      </c>
      <c r="H318" s="42">
        <f>AVERAGE(G308:G318)</f>
        <v>38.497147265757725</v>
      </c>
      <c r="I318" s="40">
        <v>0.75</v>
      </c>
      <c r="J318" s="42">
        <f>AVERAGE(I308:I318)</f>
        <v>0.93</v>
      </c>
      <c r="K318" s="44">
        <f t="shared" si="15"/>
        <v>27.777838869248029</v>
      </c>
      <c r="L318" s="42">
        <f>AVERAGE(K308:K318)</f>
        <v>29.244193954283773</v>
      </c>
      <c r="M318" s="44">
        <f>AVERAGE(L318,H318)</f>
        <v>33.870670610020753</v>
      </c>
      <c r="N318" s="42">
        <v>21</v>
      </c>
      <c r="O318" s="42">
        <v>17.777777777777779</v>
      </c>
      <c r="P318" s="336" t="s">
        <v>2012</v>
      </c>
      <c r="Q318" s="336">
        <v>64</v>
      </c>
      <c r="R318" s="40">
        <f t="shared" si="14"/>
        <v>17.777777777777779</v>
      </c>
    </row>
    <row r="319" spans="1:18" x14ac:dyDescent="0.2">
      <c r="A319" s="113">
        <f>IF(MONTH(C319)=MONTH(C318),(A318+1),(46*100000000+(YEAR(C319)*10000)+(MONTH(C319)*100)+1))</f>
        <v>4620130601</v>
      </c>
      <c r="B319" s="37" t="s">
        <v>229</v>
      </c>
      <c r="C319" s="38">
        <v>41436</v>
      </c>
      <c r="D319" s="39">
        <v>20</v>
      </c>
      <c r="F319" s="39">
        <f t="shared" si="12"/>
        <v>6.0960000000000001</v>
      </c>
      <c r="G319" s="39">
        <f t="shared" si="13"/>
        <v>33.952011087081587</v>
      </c>
      <c r="I319" s="45">
        <v>0.28999999999999998</v>
      </c>
      <c r="K319" s="45">
        <f>(9.81*(LN(I319)))+30.6</f>
        <v>18.456452567624133</v>
      </c>
      <c r="N319" s="39">
        <v>17</v>
      </c>
      <c r="O319" s="39">
        <v>16.666666666666668</v>
      </c>
      <c r="P319" s="48" t="s">
        <v>1342</v>
      </c>
      <c r="Q319" s="36">
        <v>62</v>
      </c>
      <c r="R319" s="36">
        <f t="shared" si="14"/>
        <v>16.666666666666668</v>
      </c>
    </row>
    <row r="320" spans="1:18" x14ac:dyDescent="0.2">
      <c r="A320" s="113">
        <f t="shared" ref="A320:A329" si="16">IF(MONTH(C320)=MONTH(C319),(A319+1),(46*100000000+(YEAR(C320)*10000)+(MONTH(C320)*100)+1))</f>
        <v>4620130602</v>
      </c>
      <c r="B320" s="37" t="s">
        <v>229</v>
      </c>
      <c r="C320" s="38">
        <v>41443</v>
      </c>
      <c r="D320" s="39">
        <v>21</v>
      </c>
      <c r="F320" s="39">
        <f t="shared" si="12"/>
        <v>6.4008000000000003</v>
      </c>
      <c r="G320" s="39">
        <f t="shared" si="13"/>
        <v>33.248944821400073</v>
      </c>
      <c r="N320" s="39">
        <v>18</v>
      </c>
      <c r="O320" s="39">
        <v>13.888888888888889</v>
      </c>
      <c r="P320" s="48" t="s">
        <v>91</v>
      </c>
      <c r="Q320" s="36">
        <v>57</v>
      </c>
      <c r="R320" s="36">
        <f t="shared" si="14"/>
        <v>13.888888888888889</v>
      </c>
    </row>
    <row r="321" spans="1:18" x14ac:dyDescent="0.2">
      <c r="A321" s="113">
        <f t="shared" si="16"/>
        <v>4620130603</v>
      </c>
      <c r="B321" s="37" t="s">
        <v>229</v>
      </c>
      <c r="C321" s="38">
        <v>41450</v>
      </c>
      <c r="D321" s="39">
        <v>18</v>
      </c>
      <c r="F321" s="39">
        <f t="shared" si="12"/>
        <v>5.4864000000000006</v>
      </c>
      <c r="G321" s="39">
        <f t="shared" si="13"/>
        <v>35.470256117710861</v>
      </c>
      <c r="I321" s="45">
        <v>0.56999999999999995</v>
      </c>
      <c r="K321" s="45">
        <f>(9.81*(LN(I321)))+30.6</f>
        <v>25.085613412913759</v>
      </c>
      <c r="N321" s="39">
        <v>22</v>
      </c>
      <c r="O321" s="39">
        <v>21.666666666666668</v>
      </c>
      <c r="P321" s="48" t="s">
        <v>2215</v>
      </c>
      <c r="Q321" s="36">
        <v>71</v>
      </c>
      <c r="R321" s="36">
        <f t="shared" si="14"/>
        <v>21.666666666666668</v>
      </c>
    </row>
    <row r="322" spans="1:18" x14ac:dyDescent="0.2">
      <c r="A322" s="113">
        <f t="shared" si="16"/>
        <v>4620130701</v>
      </c>
      <c r="B322" s="37" t="s">
        <v>229</v>
      </c>
      <c r="C322" s="38">
        <v>41457</v>
      </c>
      <c r="D322" s="39">
        <v>20</v>
      </c>
      <c r="F322" s="39">
        <f t="shared" si="12"/>
        <v>6.0960000000000001</v>
      </c>
      <c r="G322" s="39">
        <f t="shared" si="13"/>
        <v>33.952011087081587</v>
      </c>
      <c r="N322" s="39">
        <v>22</v>
      </c>
      <c r="O322" s="39">
        <v>16.666666666666668</v>
      </c>
      <c r="P322" s="48" t="s">
        <v>422</v>
      </c>
      <c r="Q322" s="36">
        <v>62</v>
      </c>
      <c r="R322" s="36">
        <f t="shared" si="14"/>
        <v>16.666666666666668</v>
      </c>
    </row>
    <row r="323" spans="1:18" x14ac:dyDescent="0.2">
      <c r="A323" s="113">
        <f t="shared" si="16"/>
        <v>4620130702</v>
      </c>
      <c r="B323" s="37" t="s">
        <v>229</v>
      </c>
      <c r="C323" s="38">
        <v>41464</v>
      </c>
      <c r="D323" s="39">
        <v>20</v>
      </c>
      <c r="F323" s="39">
        <f t="shared" si="12"/>
        <v>6.0960000000000001</v>
      </c>
      <c r="G323" s="39">
        <f t="shared" si="13"/>
        <v>33.952011087081587</v>
      </c>
      <c r="I323" s="45">
        <v>0.56999999999999995</v>
      </c>
      <c r="K323" s="45">
        <f>(9.81*(LN(I323)))+30.6</f>
        <v>25.085613412913759</v>
      </c>
      <c r="N323" s="39">
        <v>24</v>
      </c>
      <c r="O323" s="39">
        <v>22.222222222222221</v>
      </c>
      <c r="P323" s="48" t="s">
        <v>2216</v>
      </c>
      <c r="Q323" s="36">
        <v>72</v>
      </c>
      <c r="R323" s="36">
        <f t="shared" si="14"/>
        <v>22.222222222222221</v>
      </c>
    </row>
    <row r="324" spans="1:18" x14ac:dyDescent="0.2">
      <c r="A324" s="113">
        <f t="shared" si="16"/>
        <v>4620130703</v>
      </c>
      <c r="B324" s="37" t="s">
        <v>229</v>
      </c>
      <c r="C324" s="38">
        <v>41471</v>
      </c>
      <c r="D324" s="39">
        <v>18</v>
      </c>
      <c r="F324" s="39">
        <f t="shared" si="12"/>
        <v>5.4864000000000006</v>
      </c>
      <c r="G324" s="39">
        <f t="shared" si="13"/>
        <v>35.470256117710861</v>
      </c>
      <c r="N324" s="39">
        <v>25</v>
      </c>
      <c r="O324" s="39">
        <v>22.777777777777779</v>
      </c>
      <c r="P324" s="48" t="s">
        <v>403</v>
      </c>
      <c r="Q324" s="36">
        <v>73</v>
      </c>
      <c r="R324" s="36">
        <f t="shared" si="14"/>
        <v>22.777777777777779</v>
      </c>
    </row>
    <row r="325" spans="1:18" x14ac:dyDescent="0.2">
      <c r="A325" s="113">
        <f t="shared" si="16"/>
        <v>4620130704</v>
      </c>
      <c r="B325" s="37" t="s">
        <v>229</v>
      </c>
      <c r="C325" s="38">
        <v>41479</v>
      </c>
      <c r="D325" s="39">
        <v>12</v>
      </c>
      <c r="F325" s="39">
        <f t="shared" si="12"/>
        <v>3.6576000000000004</v>
      </c>
      <c r="G325" s="39">
        <f t="shared" si="13"/>
        <v>41.313008325549511</v>
      </c>
      <c r="I325" s="45">
        <v>0.74</v>
      </c>
      <c r="K325" s="45">
        <f>(9.81*(LN(I325)))+30.6</f>
        <v>27.64615903978973</v>
      </c>
      <c r="N325" s="39">
        <v>23</v>
      </c>
      <c r="O325" s="39">
        <v>11.111111111111111</v>
      </c>
      <c r="P325" s="49" t="s">
        <v>2217</v>
      </c>
      <c r="Q325" s="36">
        <v>52</v>
      </c>
      <c r="R325" s="36">
        <f t="shared" si="14"/>
        <v>11.111111111111111</v>
      </c>
    </row>
    <row r="326" spans="1:18" x14ac:dyDescent="0.2">
      <c r="A326" s="113">
        <f t="shared" si="16"/>
        <v>4620130705</v>
      </c>
      <c r="B326" s="37" t="s">
        <v>229</v>
      </c>
      <c r="C326" s="38">
        <v>41485</v>
      </c>
      <c r="D326" s="39">
        <v>14</v>
      </c>
      <c r="F326" s="39">
        <f t="shared" si="12"/>
        <v>4.2671999999999999</v>
      </c>
      <c r="G326" s="39">
        <f t="shared" si="13"/>
        <v>39.091697029238723</v>
      </c>
      <c r="N326" s="39">
        <v>21</v>
      </c>
      <c r="O326" s="39">
        <v>14.444444444444445</v>
      </c>
      <c r="P326" s="49" t="s">
        <v>88</v>
      </c>
      <c r="Q326" s="36">
        <v>58</v>
      </c>
      <c r="R326" s="36">
        <f t="shared" si="14"/>
        <v>14.444444444444445</v>
      </c>
    </row>
    <row r="327" spans="1:18" x14ac:dyDescent="0.2">
      <c r="A327" s="113">
        <f t="shared" si="16"/>
        <v>4620130801</v>
      </c>
      <c r="B327" s="37" t="s">
        <v>229</v>
      </c>
      <c r="C327" s="38">
        <v>41492</v>
      </c>
      <c r="D327" s="39">
        <v>15</v>
      </c>
      <c r="F327" s="39">
        <f t="shared" si="12"/>
        <v>4.5720000000000001</v>
      </c>
      <c r="G327" s="39">
        <f t="shared" si="13"/>
        <v>38.097509751111744</v>
      </c>
      <c r="I327" s="45">
        <v>1.32</v>
      </c>
      <c r="K327" s="45">
        <f>(9.81*(LN(I327)))+30.6</f>
        <v>33.323567336029122</v>
      </c>
      <c r="N327" s="39">
        <v>21</v>
      </c>
      <c r="O327" s="39">
        <v>21.666666666666668</v>
      </c>
      <c r="P327" s="49" t="s">
        <v>2218</v>
      </c>
      <c r="Q327" s="36">
        <v>71</v>
      </c>
      <c r="R327" s="36">
        <f t="shared" si="14"/>
        <v>21.666666666666668</v>
      </c>
    </row>
    <row r="328" spans="1:18" x14ac:dyDescent="0.2">
      <c r="A328" s="113">
        <f t="shared" si="16"/>
        <v>4620130802</v>
      </c>
      <c r="B328" s="37" t="s">
        <v>229</v>
      </c>
      <c r="C328" s="38">
        <v>41500</v>
      </c>
      <c r="D328" s="39">
        <v>15</v>
      </c>
      <c r="F328" s="39">
        <f t="shared" si="12"/>
        <v>4.5720000000000001</v>
      </c>
      <c r="G328" s="39">
        <f t="shared" si="13"/>
        <v>38.097509751111744</v>
      </c>
      <c r="N328" s="39">
        <v>19</v>
      </c>
      <c r="O328" s="39">
        <v>17.777777777777779</v>
      </c>
      <c r="P328" s="49" t="s">
        <v>403</v>
      </c>
      <c r="Q328" s="36">
        <v>64</v>
      </c>
      <c r="R328" s="36">
        <f t="shared" si="14"/>
        <v>17.777777777777779</v>
      </c>
    </row>
    <row r="329" spans="1:18" x14ac:dyDescent="0.2">
      <c r="A329" s="113">
        <f t="shared" si="16"/>
        <v>4620130803</v>
      </c>
      <c r="B329" s="37" t="s">
        <v>229</v>
      </c>
      <c r="C329" s="38">
        <v>41506</v>
      </c>
      <c r="D329" s="39">
        <v>11</v>
      </c>
      <c r="E329" s="39">
        <f>AVERAGE(D319:D325,D327:D329)</f>
        <v>17</v>
      </c>
      <c r="F329" s="39">
        <f t="shared" si="12"/>
        <v>3.3528000000000002</v>
      </c>
      <c r="G329" s="39">
        <f t="shared" si="13"/>
        <v>42.566842267970074</v>
      </c>
      <c r="H329" s="39">
        <f>AVERAGE(G319:G325,G327:G329)</f>
        <v>36.612036041380954</v>
      </c>
      <c r="I329" s="45">
        <v>1.19</v>
      </c>
      <c r="J329" s="39">
        <f>AVERAGE(I319:I329)</f>
        <v>0.77999999999999992</v>
      </c>
      <c r="K329" s="45">
        <f>(9.81*(LN(I329)))+30.6</f>
        <v>32.306481942880929</v>
      </c>
      <c r="L329" s="39">
        <f>AVERAGE(K319:K329)</f>
        <v>26.983981285358571</v>
      </c>
      <c r="M329" s="45">
        <f>AVERAGE(L329,H329)</f>
        <v>31.798008663369764</v>
      </c>
      <c r="N329" s="39">
        <v>20</v>
      </c>
      <c r="O329" s="39">
        <v>23.333333333333336</v>
      </c>
      <c r="P329" s="49" t="s">
        <v>2219</v>
      </c>
      <c r="Q329" s="36"/>
      <c r="R329" s="36"/>
    </row>
    <row r="330" spans="1:18" x14ac:dyDescent="0.2">
      <c r="A330" s="37">
        <v>4620140601</v>
      </c>
      <c r="B330" s="37" t="s">
        <v>229</v>
      </c>
      <c r="C330" s="38">
        <v>41800</v>
      </c>
      <c r="D330" s="39">
        <v>22</v>
      </c>
      <c r="F330" s="39">
        <f t="shared" si="12"/>
        <v>6.7056000000000004</v>
      </c>
      <c r="G330" s="39">
        <f t="shared" si="13"/>
        <v>32.57859139610126</v>
      </c>
      <c r="N330" s="39">
        <v>20</v>
      </c>
      <c r="O330" s="39">
        <v>18.888888888888889</v>
      </c>
      <c r="P330" s="49" t="s">
        <v>422</v>
      </c>
      <c r="Q330" s="36"/>
      <c r="R330" s="36"/>
    </row>
    <row r="331" spans="1:18" x14ac:dyDescent="0.2">
      <c r="A331" s="37">
        <v>4620140602</v>
      </c>
      <c r="B331" s="37" t="s">
        <v>229</v>
      </c>
      <c r="C331" s="38">
        <v>41808</v>
      </c>
      <c r="D331" s="39">
        <v>16</v>
      </c>
      <c r="F331" s="39">
        <f t="shared" si="12"/>
        <v>4.8768000000000002</v>
      </c>
      <c r="G331" s="39">
        <f t="shared" si="13"/>
        <v>37.167509661519347</v>
      </c>
      <c r="N331" s="39">
        <v>20</v>
      </c>
      <c r="O331" s="39">
        <v>20.555555555555554</v>
      </c>
      <c r="P331" s="49" t="s">
        <v>389</v>
      </c>
    </row>
    <row r="332" spans="1:18" x14ac:dyDescent="0.2">
      <c r="A332" s="37">
        <v>4620140603</v>
      </c>
      <c r="B332" s="37" t="s">
        <v>229</v>
      </c>
      <c r="C332" s="38">
        <v>41814</v>
      </c>
      <c r="D332" s="39">
        <v>21</v>
      </c>
      <c r="F332" s="39">
        <f t="shared" si="12"/>
        <v>6.4008000000000003</v>
      </c>
      <c r="G332" s="39">
        <f t="shared" si="13"/>
        <v>33.248944821400073</v>
      </c>
      <c r="N332" s="39">
        <v>21</v>
      </c>
      <c r="O332" s="39">
        <v>21.666666666666668</v>
      </c>
      <c r="P332" s="49" t="s">
        <v>2576</v>
      </c>
    </row>
    <row r="333" spans="1:18" x14ac:dyDescent="0.2">
      <c r="A333" s="36">
        <v>4620140701</v>
      </c>
      <c r="B333" s="37" t="s">
        <v>229</v>
      </c>
      <c r="C333" s="38">
        <v>41823</v>
      </c>
      <c r="D333" s="39">
        <v>19</v>
      </c>
      <c r="F333" s="39">
        <f t="shared" si="12"/>
        <v>5.7911999999999999</v>
      </c>
      <c r="G333" s="39">
        <f t="shared" si="13"/>
        <v>34.691147459206192</v>
      </c>
      <c r="N333" s="39">
        <v>22</v>
      </c>
      <c r="O333" s="39">
        <v>14.444444444444445</v>
      </c>
      <c r="P333" s="49" t="s">
        <v>391</v>
      </c>
    </row>
    <row r="334" spans="1:18" x14ac:dyDescent="0.2">
      <c r="A334" s="36">
        <v>4620140702</v>
      </c>
      <c r="B334" s="37" t="s">
        <v>229</v>
      </c>
      <c r="C334" s="38">
        <v>41828</v>
      </c>
      <c r="D334" s="39">
        <v>19</v>
      </c>
      <c r="F334" s="39">
        <f t="shared" si="12"/>
        <v>5.7911999999999999</v>
      </c>
      <c r="G334" s="39">
        <f t="shared" si="13"/>
        <v>34.691147459206192</v>
      </c>
      <c r="N334" s="39">
        <v>23</v>
      </c>
      <c r="O334" s="39">
        <v>17.222222222222221</v>
      </c>
      <c r="P334" s="49" t="s">
        <v>2577</v>
      </c>
    </row>
    <row r="335" spans="1:18" x14ac:dyDescent="0.2">
      <c r="A335" s="36">
        <v>4620140703</v>
      </c>
      <c r="B335" s="37" t="s">
        <v>229</v>
      </c>
      <c r="C335" s="38">
        <v>41835</v>
      </c>
      <c r="D335" s="39">
        <v>16</v>
      </c>
      <c r="F335" s="39">
        <f t="shared" si="12"/>
        <v>4.8768000000000002</v>
      </c>
      <c r="G335" s="39">
        <f t="shared" si="13"/>
        <v>37.167509661519347</v>
      </c>
      <c r="N335" s="39">
        <v>21</v>
      </c>
      <c r="O335" s="39">
        <v>15</v>
      </c>
      <c r="P335" s="49" t="s">
        <v>2578</v>
      </c>
    </row>
    <row r="336" spans="1:18" x14ac:dyDescent="0.2">
      <c r="A336" s="36">
        <v>4620140704</v>
      </c>
      <c r="B336" s="37" t="s">
        <v>229</v>
      </c>
      <c r="C336" s="38">
        <v>41842</v>
      </c>
      <c r="D336" s="39">
        <v>16</v>
      </c>
      <c r="F336" s="39">
        <f t="shared" si="12"/>
        <v>4.8768000000000002</v>
      </c>
      <c r="G336" s="39">
        <f t="shared" si="13"/>
        <v>37.167509661519347</v>
      </c>
      <c r="N336" s="39">
        <v>22</v>
      </c>
      <c r="O336" s="39">
        <v>23.333333333333332</v>
      </c>
      <c r="P336" s="49" t="s">
        <v>2579</v>
      </c>
    </row>
    <row r="337" spans="1:16" x14ac:dyDescent="0.2">
      <c r="A337" s="36">
        <v>4620140705</v>
      </c>
      <c r="B337" s="37" t="s">
        <v>229</v>
      </c>
      <c r="C337" s="38">
        <v>41849</v>
      </c>
      <c r="D337" s="39">
        <v>15</v>
      </c>
      <c r="F337" s="39">
        <f t="shared" si="12"/>
        <v>4.5720000000000001</v>
      </c>
      <c r="G337" s="39">
        <f t="shared" si="13"/>
        <v>38.097509751111744</v>
      </c>
      <c r="N337" s="39">
        <v>20</v>
      </c>
      <c r="O337" s="39">
        <v>16.111111111111111</v>
      </c>
      <c r="P337" s="49" t="s">
        <v>2580</v>
      </c>
    </row>
    <row r="338" spans="1:16" x14ac:dyDescent="0.2">
      <c r="A338" s="36">
        <v>4620140801</v>
      </c>
      <c r="B338" s="37" t="s">
        <v>229</v>
      </c>
      <c r="C338" s="38">
        <v>41856</v>
      </c>
      <c r="D338" s="39">
        <v>16</v>
      </c>
      <c r="F338" s="39">
        <f t="shared" si="12"/>
        <v>4.8768000000000002</v>
      </c>
      <c r="G338" s="39">
        <f t="shared" si="13"/>
        <v>37.167509661519347</v>
      </c>
      <c r="N338" s="39">
        <v>22</v>
      </c>
      <c r="O338" s="39">
        <v>20</v>
      </c>
      <c r="P338" s="49" t="s">
        <v>403</v>
      </c>
    </row>
    <row r="339" spans="1:16" x14ac:dyDescent="0.2">
      <c r="A339" s="36">
        <v>4620140802</v>
      </c>
      <c r="B339" s="37" t="s">
        <v>229</v>
      </c>
      <c r="C339" s="38">
        <v>41864</v>
      </c>
      <c r="D339" s="39">
        <v>15</v>
      </c>
      <c r="F339" s="39">
        <f t="shared" si="12"/>
        <v>4.5720000000000001</v>
      </c>
      <c r="G339" s="39">
        <f t="shared" si="13"/>
        <v>38.097509751111744</v>
      </c>
      <c r="N339" s="39">
        <v>21</v>
      </c>
      <c r="O339" s="39">
        <v>16.111111111111111</v>
      </c>
      <c r="P339" s="49" t="s">
        <v>2581</v>
      </c>
    </row>
    <row r="340" spans="1:16" x14ac:dyDescent="0.2">
      <c r="A340" s="36">
        <v>4620140803</v>
      </c>
      <c r="B340" s="37" t="s">
        <v>229</v>
      </c>
      <c r="C340" s="38">
        <v>41870</v>
      </c>
      <c r="D340" s="39">
        <v>16</v>
      </c>
      <c r="E340" s="39">
        <f>AVERAGE(D330:D340)</f>
        <v>17.363636363636363</v>
      </c>
      <c r="F340" s="39">
        <f t="shared" si="12"/>
        <v>4.8768000000000002</v>
      </c>
      <c r="G340" s="39">
        <f t="shared" si="13"/>
        <v>37.167509661519347</v>
      </c>
      <c r="H340" s="39">
        <f>AVERAGE(G330:G340)</f>
        <v>36.112945358703087</v>
      </c>
      <c r="N340" s="39">
        <v>20</v>
      </c>
      <c r="O340" s="39">
        <v>20.555555555555554</v>
      </c>
      <c r="P340" s="49" t="s">
        <v>2582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9"/>
  <sheetViews>
    <sheetView workbookViewId="0">
      <pane xSplit="3" ySplit="1" topLeftCell="D307" activePane="bottomRight" state="frozen"/>
      <selection pane="topRight" activeCell="D1" sqref="D1"/>
      <selection pane="bottomLeft" activeCell="A2" sqref="A2"/>
      <selection pane="bottomRight" activeCell="I319" sqref="I319:M329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10.140625" style="37" bestFit="1" customWidth="1"/>
    <col min="4" max="8" width="9.140625" style="39"/>
    <col min="9" max="9" width="9.140625" style="45"/>
    <col min="10" max="10" width="9.140625" style="39"/>
    <col min="11" max="13" width="9.140625" style="45"/>
    <col min="14" max="14" width="14.7109375" style="39" customWidth="1"/>
    <col min="15" max="15" width="9.140625" style="37"/>
    <col min="16" max="16" width="21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857</v>
      </c>
      <c r="K1" s="87" t="s">
        <v>280</v>
      </c>
      <c r="L1" s="68" t="s">
        <v>284</v>
      </c>
      <c r="M1" s="68" t="s">
        <v>285</v>
      </c>
      <c r="N1" s="68" t="s">
        <v>267</v>
      </c>
      <c r="O1" s="67" t="s">
        <v>281</v>
      </c>
      <c r="P1" s="67" t="s">
        <v>264</v>
      </c>
      <c r="Q1" s="304" t="s">
        <v>294</v>
      </c>
      <c r="R1" s="302" t="s">
        <v>692</v>
      </c>
      <c r="S1" s="302" t="s">
        <v>279</v>
      </c>
      <c r="T1" s="302" t="s">
        <v>857</v>
      </c>
    </row>
    <row r="2" spans="1:20" ht="15" x14ac:dyDescent="0.25">
      <c r="A2" s="37">
        <v>4819900601</v>
      </c>
      <c r="B2" s="37" t="s">
        <v>230</v>
      </c>
      <c r="C2" s="38">
        <v>33029</v>
      </c>
      <c r="D2" s="39">
        <v>9</v>
      </c>
      <c r="F2" s="39">
        <f t="shared" ref="F2:F65" si="0">D2*0.3048</f>
        <v>2.7432000000000003</v>
      </c>
      <c r="G2" s="39">
        <f t="shared" ref="G2:G65" si="1" xml:space="preserve"> 60-(14.41*(LN(F2)))</f>
        <v>45.458506989579675</v>
      </c>
      <c r="I2" s="45">
        <v>3.7</v>
      </c>
      <c r="K2" s="45">
        <f>(9.81*(LN(I2)))+30.6</f>
        <v>43.434744960768256</v>
      </c>
      <c r="O2" s="39"/>
      <c r="Q2" s="300">
        <v>1990</v>
      </c>
      <c r="R2" s="301">
        <v>9.7692307692307701</v>
      </c>
      <c r="S2" s="301">
        <v>44.57740157707854</v>
      </c>
      <c r="T2" s="301">
        <v>3.0500000000000003</v>
      </c>
    </row>
    <row r="3" spans="1:20" ht="15" x14ac:dyDescent="0.25">
      <c r="A3" s="37">
        <v>4819900602</v>
      </c>
      <c r="B3" s="37" t="s">
        <v>230</v>
      </c>
      <c r="C3" s="38">
        <v>33035</v>
      </c>
      <c r="D3" s="39">
        <v>8</v>
      </c>
      <c r="F3" s="39">
        <f t="shared" si="0"/>
        <v>2.4384000000000001</v>
      </c>
      <c r="G3" s="39">
        <f t="shared" si="1"/>
        <v>47.155760533388161</v>
      </c>
      <c r="O3" s="39"/>
      <c r="Q3" s="300">
        <v>1991</v>
      </c>
      <c r="R3" s="301">
        <v>9.25</v>
      </c>
      <c r="S3" s="301">
        <v>45.019989761536195</v>
      </c>
      <c r="T3" s="301">
        <v>2.0750000000000002</v>
      </c>
    </row>
    <row r="4" spans="1:20" ht="15" x14ac:dyDescent="0.25">
      <c r="A4" s="37">
        <v>4819900603</v>
      </c>
      <c r="B4" s="37" t="s">
        <v>230</v>
      </c>
      <c r="C4" s="38">
        <v>33040</v>
      </c>
      <c r="D4" s="39">
        <v>6.5</v>
      </c>
      <c r="F4" s="39">
        <f t="shared" si="0"/>
        <v>1.9812000000000001</v>
      </c>
      <c r="G4" s="39">
        <f t="shared" si="1"/>
        <v>50.147843779842667</v>
      </c>
      <c r="I4" s="45">
        <v>2.5</v>
      </c>
      <c r="K4" s="45">
        <f t="shared" ref="K4:K66" si="2">(9.81*(LN(I4)))+30.6</f>
        <v>39.588812079685468</v>
      </c>
      <c r="O4" s="39"/>
      <c r="Q4" s="300">
        <v>1992</v>
      </c>
      <c r="R4" s="301">
        <v>8.6428571428571423</v>
      </c>
      <c r="S4" s="301">
        <v>46.226404418302295</v>
      </c>
      <c r="T4" s="301">
        <v>1.8428571428571432</v>
      </c>
    </row>
    <row r="5" spans="1:20" ht="15" x14ac:dyDescent="0.25">
      <c r="A5" s="37">
        <v>4819900604</v>
      </c>
      <c r="B5" s="37" t="s">
        <v>230</v>
      </c>
      <c r="C5" s="38">
        <v>33051</v>
      </c>
      <c r="D5" s="39">
        <v>8</v>
      </c>
      <c r="F5" s="39">
        <f t="shared" si="0"/>
        <v>2.4384000000000001</v>
      </c>
      <c r="G5" s="39">
        <f t="shared" si="1"/>
        <v>47.155760533388161</v>
      </c>
      <c r="O5" s="39"/>
      <c r="Q5" s="300">
        <v>1993</v>
      </c>
      <c r="R5" s="301">
        <v>8.1666666666666661</v>
      </c>
      <c r="S5" s="301">
        <v>46.872884942753416</v>
      </c>
      <c r="T5" s="301">
        <v>2.2666666666666662</v>
      </c>
    </row>
    <row r="6" spans="1:20" ht="15" x14ac:dyDescent="0.25">
      <c r="A6" s="37">
        <v>4819900701</v>
      </c>
      <c r="B6" s="37" t="s">
        <v>230</v>
      </c>
      <c r="C6" s="38">
        <v>33055</v>
      </c>
      <c r="D6" s="39">
        <v>8</v>
      </c>
      <c r="F6" s="39">
        <f t="shared" si="0"/>
        <v>2.4384000000000001</v>
      </c>
      <c r="G6" s="39">
        <f t="shared" si="1"/>
        <v>47.155760533388161</v>
      </c>
      <c r="I6" s="45">
        <v>3.1</v>
      </c>
      <c r="K6" s="45">
        <f t="shared" si="2"/>
        <v>41.699054713727698</v>
      </c>
      <c r="O6" s="39"/>
      <c r="Q6" s="300">
        <v>1994</v>
      </c>
      <c r="R6" s="301">
        <v>8.0833333333333339</v>
      </c>
      <c r="S6" s="301">
        <v>47.033771492753054</v>
      </c>
      <c r="T6" s="301">
        <v>1.1500000000000001</v>
      </c>
    </row>
    <row r="7" spans="1:20" ht="15" x14ac:dyDescent="0.25">
      <c r="A7" s="37">
        <v>4819900702</v>
      </c>
      <c r="B7" s="37" t="s">
        <v>230</v>
      </c>
      <c r="C7" s="38">
        <v>33061</v>
      </c>
      <c r="D7" s="39">
        <v>8</v>
      </c>
      <c r="F7" s="39">
        <f t="shared" si="0"/>
        <v>2.4384000000000001</v>
      </c>
      <c r="G7" s="39">
        <f t="shared" si="1"/>
        <v>47.155760533388161</v>
      </c>
      <c r="O7" s="39"/>
      <c r="Q7" s="300">
        <v>1995</v>
      </c>
      <c r="R7" s="301">
        <v>7.041666666666667</v>
      </c>
      <c r="S7" s="301">
        <v>49.032366359555425</v>
      </c>
      <c r="T7" s="301">
        <v>1.2866666666666668</v>
      </c>
    </row>
    <row r="8" spans="1:20" ht="15" x14ac:dyDescent="0.25">
      <c r="A8" s="37">
        <v>4819900703</v>
      </c>
      <c r="B8" s="37" t="s">
        <v>230</v>
      </c>
      <c r="C8" s="38">
        <v>33065</v>
      </c>
      <c r="D8" s="39">
        <v>9</v>
      </c>
      <c r="F8" s="39">
        <f t="shared" si="0"/>
        <v>2.7432000000000003</v>
      </c>
      <c r="G8" s="39">
        <f t="shared" si="1"/>
        <v>45.458506989579675</v>
      </c>
      <c r="I8" s="45">
        <v>3.3</v>
      </c>
      <c r="K8" s="45">
        <f t="shared" si="2"/>
        <v>42.312379415714588</v>
      </c>
      <c r="O8" s="39"/>
      <c r="Q8" s="300">
        <v>1996</v>
      </c>
      <c r="R8" s="301">
        <v>7.9545454545454541</v>
      </c>
      <c r="S8" s="301">
        <v>47.266650027478818</v>
      </c>
      <c r="T8" s="301">
        <v>1.45</v>
      </c>
    </row>
    <row r="9" spans="1:20" ht="15" x14ac:dyDescent="0.25">
      <c r="A9" s="37">
        <v>4819900704</v>
      </c>
      <c r="B9" s="37" t="s">
        <v>230</v>
      </c>
      <c r="C9" s="38">
        <v>33074</v>
      </c>
      <c r="D9" s="39">
        <v>13</v>
      </c>
      <c r="F9" s="39">
        <f t="shared" si="0"/>
        <v>3.9624000000000001</v>
      </c>
      <c r="G9" s="39">
        <f t="shared" si="1"/>
        <v>40.159592907973853</v>
      </c>
      <c r="I9" s="45">
        <v>3.7</v>
      </c>
      <c r="K9" s="45">
        <f t="shared" si="2"/>
        <v>43.434744960768256</v>
      </c>
      <c r="O9" s="39"/>
      <c r="Q9" s="300">
        <v>1997</v>
      </c>
      <c r="R9" s="301">
        <v>6.75</v>
      </c>
      <c r="S9" s="301">
        <v>49.795807905060457</v>
      </c>
      <c r="T9" s="301">
        <v>1.7833333333333332</v>
      </c>
    </row>
    <row r="10" spans="1:20" ht="15" x14ac:dyDescent="0.25">
      <c r="A10" s="37">
        <v>4819900705</v>
      </c>
      <c r="B10" s="37" t="s">
        <v>230</v>
      </c>
      <c r="C10" s="38">
        <v>33081</v>
      </c>
      <c r="D10" s="39">
        <v>12</v>
      </c>
      <c r="F10" s="39">
        <f t="shared" si="0"/>
        <v>3.6576000000000004</v>
      </c>
      <c r="G10" s="39">
        <f t="shared" si="1"/>
        <v>41.313008325549511</v>
      </c>
      <c r="I10" s="45">
        <v>3.1</v>
      </c>
      <c r="K10" s="45">
        <f t="shared" si="2"/>
        <v>41.699054713727698</v>
      </c>
      <c r="O10" s="39"/>
      <c r="Q10" s="300">
        <v>1998</v>
      </c>
      <c r="R10" s="301">
        <v>7.8181818181818183</v>
      </c>
      <c r="S10" s="301">
        <v>47.619201636973145</v>
      </c>
      <c r="T10" s="301">
        <v>1.4791666666666667</v>
      </c>
    </row>
    <row r="11" spans="1:20" ht="15" x14ac:dyDescent="0.25">
      <c r="A11" s="37">
        <v>4819900801</v>
      </c>
      <c r="B11" s="37" t="s">
        <v>230</v>
      </c>
      <c r="C11" s="38">
        <v>33092</v>
      </c>
      <c r="D11" s="39">
        <v>11</v>
      </c>
      <c r="F11" s="39">
        <f t="shared" si="0"/>
        <v>3.3528000000000002</v>
      </c>
      <c r="G11" s="39">
        <f t="shared" si="1"/>
        <v>42.566842267970074</v>
      </c>
      <c r="O11" s="39"/>
      <c r="Q11" s="300">
        <v>1999</v>
      </c>
      <c r="R11" s="301">
        <v>8.8888888888888893</v>
      </c>
      <c r="S11" s="301">
        <v>45.6520400594394</v>
      </c>
      <c r="T11" s="301">
        <v>2.13</v>
      </c>
    </row>
    <row r="12" spans="1:20" ht="15" x14ac:dyDescent="0.25">
      <c r="A12" s="37">
        <v>4819900802</v>
      </c>
      <c r="B12" s="37" t="s">
        <v>230</v>
      </c>
      <c r="C12" s="38">
        <v>33099</v>
      </c>
      <c r="D12" s="39">
        <v>11.5</v>
      </c>
      <c r="F12" s="39">
        <f t="shared" si="0"/>
        <v>3.5052000000000003</v>
      </c>
      <c r="G12" s="39">
        <f t="shared" si="1"/>
        <v>41.926292369324358</v>
      </c>
      <c r="I12" s="45">
        <v>3.2</v>
      </c>
      <c r="K12" s="45">
        <f t="shared" si="2"/>
        <v>42.01050944419373</v>
      </c>
      <c r="O12" s="39"/>
      <c r="Q12" s="300">
        <v>2000</v>
      </c>
      <c r="R12" s="301">
        <v>7.5</v>
      </c>
      <c r="S12" s="301">
        <v>48.144181711929377</v>
      </c>
      <c r="T12" s="301">
        <v>2.2600000000000002</v>
      </c>
    </row>
    <row r="13" spans="1:20" ht="15" x14ac:dyDescent="0.25">
      <c r="A13" s="37">
        <v>4819900803</v>
      </c>
      <c r="B13" s="37" t="s">
        <v>230</v>
      </c>
      <c r="C13" s="38">
        <v>33105</v>
      </c>
      <c r="D13" s="39">
        <v>11.5</v>
      </c>
      <c r="F13" s="39">
        <f t="shared" si="0"/>
        <v>3.5052000000000003</v>
      </c>
      <c r="G13" s="39">
        <f t="shared" si="1"/>
        <v>41.926292369324358</v>
      </c>
      <c r="O13" s="39"/>
      <c r="Q13" s="300">
        <v>2001</v>
      </c>
      <c r="R13" s="301">
        <v>12.653846153846153</v>
      </c>
      <c r="S13" s="301">
        <v>41.830015348387775</v>
      </c>
      <c r="T13" s="301">
        <v>1.675</v>
      </c>
    </row>
    <row r="14" spans="1:20" ht="15" x14ac:dyDescent="0.25">
      <c r="A14" s="37">
        <v>4819900804</v>
      </c>
      <c r="B14" s="37" t="s">
        <v>230</v>
      </c>
      <c r="C14" s="38">
        <v>33112</v>
      </c>
      <c r="D14" s="39">
        <v>11.5</v>
      </c>
      <c r="F14" s="39">
        <f t="shared" si="0"/>
        <v>3.5052000000000003</v>
      </c>
      <c r="G14" s="39">
        <f t="shared" si="1"/>
        <v>41.926292369324358</v>
      </c>
      <c r="I14" s="45">
        <v>1.8</v>
      </c>
      <c r="K14" s="45">
        <f t="shared" si="2"/>
        <v>36.366187182689792</v>
      </c>
      <c r="O14" s="39"/>
      <c r="Q14" s="300">
        <v>2002</v>
      </c>
      <c r="R14" s="301">
        <v>12.666666666666666</v>
      </c>
      <c r="S14" s="301">
        <v>41.613691926516402</v>
      </c>
      <c r="T14" s="301">
        <v>1.5833333333333333</v>
      </c>
    </row>
    <row r="15" spans="1:20" ht="15" x14ac:dyDescent="0.25">
      <c r="A15" s="37">
        <v>4819900901</v>
      </c>
      <c r="B15" s="37" t="s">
        <v>230</v>
      </c>
      <c r="C15" s="38">
        <v>33119</v>
      </c>
      <c r="D15" s="39">
        <v>8</v>
      </c>
      <c r="E15" s="39">
        <f>AVERAGE(D2:D14)</f>
        <v>9.7692307692307701</v>
      </c>
      <c r="F15" s="39">
        <f t="shared" si="0"/>
        <v>2.4384000000000001</v>
      </c>
      <c r="G15" s="39">
        <f t="shared" si="1"/>
        <v>47.155760533388161</v>
      </c>
      <c r="H15" s="39">
        <f>AVERAGE(G2:G14)</f>
        <v>44.57740157707854</v>
      </c>
      <c r="J15" s="39">
        <f>AVERAGE(I2:I14)</f>
        <v>3.0500000000000003</v>
      </c>
      <c r="L15" s="39">
        <f>AVERAGE(K2:K14)</f>
        <v>41.318185933909433</v>
      </c>
      <c r="M15" s="45">
        <f>AVERAGE(L15,H15)</f>
        <v>42.94779375549399</v>
      </c>
      <c r="O15" s="39"/>
      <c r="Q15" s="300">
        <v>2003</v>
      </c>
      <c r="R15" s="303"/>
      <c r="S15" s="303"/>
      <c r="T15" s="303">
        <v>1.8780000000000001</v>
      </c>
    </row>
    <row r="16" spans="1:20" ht="15" x14ac:dyDescent="0.25">
      <c r="A16" s="37">
        <v>4819910501</v>
      </c>
      <c r="B16" s="37" t="s">
        <v>230</v>
      </c>
      <c r="C16" s="38">
        <v>33389</v>
      </c>
      <c r="D16" s="39">
        <v>10.5</v>
      </c>
      <c r="F16" s="39">
        <f t="shared" si="0"/>
        <v>3.2004000000000001</v>
      </c>
      <c r="G16" s="39">
        <f t="shared" si="1"/>
        <v>43.237195693268887</v>
      </c>
      <c r="I16" s="45">
        <v>0.8</v>
      </c>
      <c r="K16" s="45">
        <f t="shared" si="2"/>
        <v>28.410961761607602</v>
      </c>
      <c r="O16" s="39"/>
      <c r="Q16" s="300">
        <v>2004</v>
      </c>
      <c r="R16" s="301">
        <v>12.115384615384615</v>
      </c>
      <c r="S16" s="301">
        <v>41.886779991909862</v>
      </c>
      <c r="T16" s="301">
        <v>1.2585714285714287</v>
      </c>
    </row>
    <row r="17" spans="1:20" ht="15" x14ac:dyDescent="0.25">
      <c r="A17" s="37">
        <v>4819910601</v>
      </c>
      <c r="B17" s="37" t="s">
        <v>230</v>
      </c>
      <c r="C17" s="38">
        <v>33394</v>
      </c>
      <c r="D17" s="39">
        <v>10</v>
      </c>
      <c r="F17" s="39">
        <f t="shared" si="0"/>
        <v>3.048</v>
      </c>
      <c r="G17" s="39">
        <f t="shared" si="1"/>
        <v>43.940261958950401</v>
      </c>
      <c r="O17" s="39"/>
      <c r="Q17" s="300">
        <v>2005</v>
      </c>
      <c r="R17" s="301">
        <v>11.076923076923077</v>
      </c>
      <c r="S17" s="301">
        <v>43.618179377699228</v>
      </c>
      <c r="T17" s="301">
        <v>1.9942857142857144</v>
      </c>
    </row>
    <row r="18" spans="1:20" ht="15" x14ac:dyDescent="0.25">
      <c r="A18" s="37">
        <v>4819910602</v>
      </c>
      <c r="B18" s="37" t="s">
        <v>230</v>
      </c>
      <c r="C18" s="38">
        <v>33404</v>
      </c>
      <c r="D18" s="39">
        <v>12</v>
      </c>
      <c r="F18" s="39">
        <f t="shared" si="0"/>
        <v>3.6576000000000004</v>
      </c>
      <c r="G18" s="39">
        <f t="shared" si="1"/>
        <v>41.313008325549511</v>
      </c>
      <c r="I18" s="45">
        <v>1.3</v>
      </c>
      <c r="K18" s="45">
        <f t="shared" si="2"/>
        <v>33.173793434426088</v>
      </c>
      <c r="O18" s="39"/>
      <c r="Q18" s="300">
        <v>2006</v>
      </c>
      <c r="R18" s="301">
        <v>10.454545454545455</v>
      </c>
      <c r="S18" s="301">
        <v>44.483391111284512</v>
      </c>
      <c r="T18" s="301">
        <v>1.9914285714285715</v>
      </c>
    </row>
    <row r="19" spans="1:20" ht="15" x14ac:dyDescent="0.25">
      <c r="A19" s="37">
        <v>4819910603</v>
      </c>
      <c r="B19" s="37" t="s">
        <v>230</v>
      </c>
      <c r="C19" s="38">
        <v>33411</v>
      </c>
      <c r="D19" s="39">
        <v>10</v>
      </c>
      <c r="F19" s="39">
        <f t="shared" si="0"/>
        <v>3.048</v>
      </c>
      <c r="G19" s="39">
        <f t="shared" si="1"/>
        <v>43.940261958950401</v>
      </c>
      <c r="O19" s="39"/>
      <c r="Q19" s="300">
        <v>2007</v>
      </c>
      <c r="R19" s="301">
        <v>12.961538461538462</v>
      </c>
      <c r="S19" s="301">
        <v>41.14231533327299</v>
      </c>
      <c r="T19" s="301">
        <v>1.4366666666666665</v>
      </c>
    </row>
    <row r="20" spans="1:20" ht="15" x14ac:dyDescent="0.25">
      <c r="A20" s="37">
        <v>4819910604</v>
      </c>
      <c r="B20" s="37" t="s">
        <v>230</v>
      </c>
      <c r="C20" s="38">
        <v>33418</v>
      </c>
      <c r="D20" s="39">
        <v>10</v>
      </c>
      <c r="F20" s="39">
        <f t="shared" si="0"/>
        <v>3.048</v>
      </c>
      <c r="G20" s="39">
        <f t="shared" si="1"/>
        <v>43.940261958950401</v>
      </c>
      <c r="I20" s="45">
        <v>2.7</v>
      </c>
      <c r="K20" s="45">
        <f t="shared" si="2"/>
        <v>40.34379989323088</v>
      </c>
      <c r="O20" s="39"/>
      <c r="Q20" s="300">
        <v>2008</v>
      </c>
      <c r="R20" s="301">
        <v>13.23076923076923</v>
      </c>
      <c r="S20" s="301">
        <v>40.942196530322491</v>
      </c>
      <c r="T20" s="301">
        <v>1.2071428571428571</v>
      </c>
    </row>
    <row r="21" spans="1:20" ht="15" x14ac:dyDescent="0.25">
      <c r="A21" s="37">
        <v>4819910701</v>
      </c>
      <c r="B21" s="37" t="s">
        <v>230</v>
      </c>
      <c r="C21" s="38">
        <v>33424</v>
      </c>
      <c r="D21" s="39">
        <v>8</v>
      </c>
      <c r="F21" s="39">
        <f t="shared" si="0"/>
        <v>2.4384000000000001</v>
      </c>
      <c r="G21" s="39">
        <f t="shared" si="1"/>
        <v>47.155760533388161</v>
      </c>
      <c r="O21" s="39"/>
      <c r="Q21" s="300">
        <v>2009</v>
      </c>
      <c r="R21" s="301">
        <v>13.875</v>
      </c>
      <c r="S21" s="301">
        <v>39.479995114101882</v>
      </c>
      <c r="T21" s="301">
        <v>1.7733333333333332</v>
      </c>
    </row>
    <row r="22" spans="1:20" ht="15" x14ac:dyDescent="0.25">
      <c r="A22" s="37">
        <v>4819910702</v>
      </c>
      <c r="B22" s="37" t="s">
        <v>230</v>
      </c>
      <c r="C22" s="38">
        <v>33433</v>
      </c>
      <c r="D22" s="39">
        <v>9</v>
      </c>
      <c r="F22" s="39">
        <f t="shared" si="0"/>
        <v>2.7432000000000003</v>
      </c>
      <c r="G22" s="39">
        <f t="shared" si="1"/>
        <v>45.458506989579675</v>
      </c>
      <c r="I22" s="45">
        <v>2.6</v>
      </c>
      <c r="K22" s="45">
        <f t="shared" si="2"/>
        <v>39.973567275719148</v>
      </c>
      <c r="O22" s="39"/>
      <c r="Q22" s="300">
        <v>2010</v>
      </c>
      <c r="R22" s="301">
        <v>10.692307692307692</v>
      </c>
      <c r="S22" s="301">
        <v>43.794347176020132</v>
      </c>
      <c r="T22" s="301">
        <v>1.4000000000000001</v>
      </c>
    </row>
    <row r="23" spans="1:20" ht="15" x14ac:dyDescent="0.25">
      <c r="A23" s="37">
        <v>4819910703</v>
      </c>
      <c r="B23" s="37" t="s">
        <v>230</v>
      </c>
      <c r="C23" s="38">
        <v>33445</v>
      </c>
      <c r="D23" s="39">
        <v>8</v>
      </c>
      <c r="F23" s="39">
        <f t="shared" si="0"/>
        <v>2.4384000000000001</v>
      </c>
      <c r="G23" s="39">
        <f t="shared" si="1"/>
        <v>47.155760533388161</v>
      </c>
      <c r="I23" s="45">
        <v>2.4</v>
      </c>
      <c r="K23" s="45">
        <f t="shared" si="2"/>
        <v>39.188348313441757</v>
      </c>
      <c r="O23" s="39"/>
      <c r="Q23" s="300">
        <v>2011</v>
      </c>
      <c r="R23" s="301">
        <v>11.692307692307692</v>
      </c>
      <c r="S23" s="301">
        <v>42.106905721282729</v>
      </c>
      <c r="T23" s="301">
        <v>1.2099999999999997</v>
      </c>
    </row>
    <row r="24" spans="1:20" ht="15" x14ac:dyDescent="0.25">
      <c r="A24" s="37">
        <v>4819910801</v>
      </c>
      <c r="B24" s="37" t="s">
        <v>230</v>
      </c>
      <c r="C24" s="38">
        <v>33453</v>
      </c>
      <c r="D24" s="39">
        <v>10</v>
      </c>
      <c r="F24" s="39">
        <f t="shared" si="0"/>
        <v>3.048</v>
      </c>
      <c r="G24" s="39">
        <f t="shared" si="1"/>
        <v>43.940261958950401</v>
      </c>
      <c r="O24" s="39"/>
      <c r="Q24" s="300">
        <v>2012</v>
      </c>
      <c r="R24" s="301">
        <v>10.727272727272727</v>
      </c>
      <c r="S24" s="301">
        <v>44.057931734809252</v>
      </c>
      <c r="T24" s="301">
        <v>2.0150000000000001</v>
      </c>
    </row>
    <row r="25" spans="1:20" ht="15" x14ac:dyDescent="0.25">
      <c r="A25" s="37">
        <v>4819910802</v>
      </c>
      <c r="B25" s="37" t="s">
        <v>230</v>
      </c>
      <c r="C25" s="38">
        <v>33462</v>
      </c>
      <c r="D25" s="39">
        <v>9</v>
      </c>
      <c r="F25" s="39">
        <f t="shared" si="0"/>
        <v>2.7432000000000003</v>
      </c>
      <c r="G25" s="39">
        <f t="shared" si="1"/>
        <v>45.458506989579675</v>
      </c>
      <c r="I25" s="45">
        <v>1.8</v>
      </c>
      <c r="K25" s="45">
        <f t="shared" si="2"/>
        <v>36.366187182689792</v>
      </c>
      <c r="O25" s="39"/>
      <c r="Q25" s="362">
        <v>2013</v>
      </c>
      <c r="R25" s="39">
        <v>14.3</v>
      </c>
      <c r="S25" s="39">
        <v>39.376922245620008</v>
      </c>
      <c r="T25" s="39">
        <v>1.7533333333333332</v>
      </c>
    </row>
    <row r="26" spans="1:20" x14ac:dyDescent="0.2">
      <c r="A26" s="37">
        <v>4819910803</v>
      </c>
      <c r="B26" s="37" t="s">
        <v>230</v>
      </c>
      <c r="C26" s="38">
        <v>33470</v>
      </c>
      <c r="D26" s="39">
        <v>8.5</v>
      </c>
      <c r="F26" s="39">
        <f t="shared" si="0"/>
        <v>2.5908000000000002</v>
      </c>
      <c r="G26" s="39">
        <f t="shared" si="1"/>
        <v>46.28215973301333</v>
      </c>
      <c r="O26" s="39"/>
    </row>
    <row r="27" spans="1:20" x14ac:dyDescent="0.2">
      <c r="A27" s="37">
        <v>4819910804</v>
      </c>
      <c r="B27" s="37" t="s">
        <v>230</v>
      </c>
      <c r="C27" s="38">
        <v>33475</v>
      </c>
      <c r="D27" s="39">
        <v>8.5</v>
      </c>
      <c r="F27" s="39">
        <f t="shared" si="0"/>
        <v>2.5908000000000002</v>
      </c>
      <c r="G27" s="39">
        <f t="shared" si="1"/>
        <v>46.28215973301333</v>
      </c>
      <c r="I27" s="45">
        <v>2.9</v>
      </c>
      <c r="K27" s="45">
        <f t="shared" si="2"/>
        <v>41.04481232989572</v>
      </c>
      <c r="O27" s="39"/>
    </row>
    <row r="28" spans="1:20" x14ac:dyDescent="0.2">
      <c r="A28" s="37">
        <v>4819910805</v>
      </c>
      <c r="B28" s="37" t="s">
        <v>230</v>
      </c>
      <c r="C28" s="38">
        <v>33481</v>
      </c>
      <c r="D28" s="39">
        <v>8</v>
      </c>
      <c r="E28" s="39">
        <f>AVERAGE(D17:D28)</f>
        <v>9.25</v>
      </c>
      <c r="F28" s="39">
        <f t="shared" si="0"/>
        <v>2.4384000000000001</v>
      </c>
      <c r="G28" s="39">
        <f t="shared" si="1"/>
        <v>47.155760533388161</v>
      </c>
      <c r="H28" s="39">
        <f>AVERAGE(G16:G28)</f>
        <v>45.019989761536195</v>
      </c>
      <c r="I28" s="45">
        <v>2.1</v>
      </c>
      <c r="J28" s="39">
        <f>AVERAGE(I16:I28)</f>
        <v>2.0750000000000002</v>
      </c>
      <c r="K28" s="45">
        <f t="shared" si="2"/>
        <v>37.878405351795195</v>
      </c>
      <c r="L28" s="45">
        <f>AVERAGE(K16:K28)</f>
        <v>37.047484442850774</v>
      </c>
      <c r="M28" s="45">
        <f>AVERAGE(L28,H28)</f>
        <v>41.033737102193484</v>
      </c>
      <c r="O28" s="39"/>
    </row>
    <row r="29" spans="1:20" x14ac:dyDescent="0.2">
      <c r="A29" s="37">
        <v>4819920601</v>
      </c>
      <c r="B29" s="37" t="s">
        <v>230</v>
      </c>
      <c r="C29" s="38">
        <v>33757</v>
      </c>
      <c r="D29" s="39">
        <v>11.5</v>
      </c>
      <c r="F29" s="39">
        <f t="shared" si="0"/>
        <v>3.5052000000000003</v>
      </c>
      <c r="G29" s="39">
        <f t="shared" si="1"/>
        <v>41.926292369324358</v>
      </c>
      <c r="I29" s="45">
        <v>1.2</v>
      </c>
      <c r="K29" s="45">
        <f t="shared" si="2"/>
        <v>32.388574472148697</v>
      </c>
      <c r="O29" s="39"/>
    </row>
    <row r="30" spans="1:20" x14ac:dyDescent="0.2">
      <c r="A30" s="37">
        <v>4819920602</v>
      </c>
      <c r="B30" s="37" t="s">
        <v>230</v>
      </c>
      <c r="C30" s="38">
        <v>33770</v>
      </c>
      <c r="D30" s="39">
        <v>8</v>
      </c>
      <c r="F30" s="39">
        <f t="shared" si="0"/>
        <v>2.4384000000000001</v>
      </c>
      <c r="G30" s="39">
        <f t="shared" si="1"/>
        <v>47.155760533388161</v>
      </c>
      <c r="I30" s="45">
        <v>1.5</v>
      </c>
      <c r="K30" s="45">
        <f t="shared" si="2"/>
        <v>34.577612710541096</v>
      </c>
      <c r="O30" s="39"/>
    </row>
    <row r="31" spans="1:20" x14ac:dyDescent="0.2">
      <c r="A31" s="37">
        <v>4819920603</v>
      </c>
      <c r="B31" s="37" t="s">
        <v>230</v>
      </c>
      <c r="C31" s="38">
        <v>33785</v>
      </c>
      <c r="D31" s="39">
        <v>8.5</v>
      </c>
      <c r="F31" s="39">
        <f t="shared" si="0"/>
        <v>2.5908000000000002</v>
      </c>
      <c r="G31" s="39">
        <f t="shared" si="1"/>
        <v>46.28215973301333</v>
      </c>
      <c r="I31" s="45">
        <v>2.2999999999999998</v>
      </c>
      <c r="K31" s="45">
        <f t="shared" si="2"/>
        <v>38.770838495993374</v>
      </c>
      <c r="O31" s="39"/>
    </row>
    <row r="32" spans="1:20" x14ac:dyDescent="0.2">
      <c r="A32" s="37">
        <v>4819920701</v>
      </c>
      <c r="B32" s="37" t="s">
        <v>230</v>
      </c>
      <c r="C32" s="38">
        <v>33798</v>
      </c>
      <c r="D32" s="39">
        <v>9</v>
      </c>
      <c r="F32" s="39">
        <f t="shared" si="0"/>
        <v>2.7432000000000003</v>
      </c>
      <c r="G32" s="39">
        <f t="shared" si="1"/>
        <v>45.458506989579675</v>
      </c>
      <c r="I32" s="45">
        <v>1.2</v>
      </c>
      <c r="K32" s="45">
        <f t="shared" si="2"/>
        <v>32.388574472148697</v>
      </c>
      <c r="O32" s="39"/>
    </row>
    <row r="33" spans="1:15" x14ac:dyDescent="0.2">
      <c r="A33" s="37">
        <v>4819920702</v>
      </c>
      <c r="B33" s="37" t="s">
        <v>230</v>
      </c>
      <c r="C33" s="38">
        <v>33813</v>
      </c>
      <c r="D33" s="39">
        <v>9</v>
      </c>
      <c r="F33" s="39">
        <f t="shared" si="0"/>
        <v>2.7432000000000003</v>
      </c>
      <c r="G33" s="39">
        <f t="shared" si="1"/>
        <v>45.458506989579675</v>
      </c>
      <c r="I33" s="45">
        <v>2.1</v>
      </c>
      <c r="K33" s="45">
        <f t="shared" si="2"/>
        <v>37.878405351795195</v>
      </c>
      <c r="O33" s="39">
        <v>18.329999999999998</v>
      </c>
    </row>
    <row r="34" spans="1:15" x14ac:dyDescent="0.2">
      <c r="A34" s="37">
        <v>4819920801</v>
      </c>
      <c r="B34" s="37" t="s">
        <v>230</v>
      </c>
      <c r="C34" s="38">
        <v>33828</v>
      </c>
      <c r="D34" s="39">
        <v>8</v>
      </c>
      <c r="F34" s="39">
        <f t="shared" si="0"/>
        <v>2.4384000000000001</v>
      </c>
      <c r="G34" s="39">
        <f t="shared" si="1"/>
        <v>47.155760533388161</v>
      </c>
      <c r="I34" s="45">
        <v>2.2999999999999998</v>
      </c>
      <c r="K34" s="45">
        <f t="shared" si="2"/>
        <v>38.770838495993374</v>
      </c>
      <c r="O34" s="39">
        <v>15.55</v>
      </c>
    </row>
    <row r="35" spans="1:15" x14ac:dyDescent="0.2">
      <c r="A35" s="37">
        <v>4819920802</v>
      </c>
      <c r="B35" s="37" t="s">
        <v>230</v>
      </c>
      <c r="C35" s="38">
        <v>33840</v>
      </c>
      <c r="D35" s="39">
        <v>6.5</v>
      </c>
      <c r="F35" s="39">
        <f t="shared" si="0"/>
        <v>1.9812000000000001</v>
      </c>
      <c r="G35" s="39">
        <f t="shared" si="1"/>
        <v>50.147843779842667</v>
      </c>
      <c r="I35" s="45">
        <v>2.2999999999999998</v>
      </c>
      <c r="K35" s="45">
        <f t="shared" si="2"/>
        <v>38.770838495993374</v>
      </c>
      <c r="O35" s="39">
        <v>25.55</v>
      </c>
    </row>
    <row r="36" spans="1:15" x14ac:dyDescent="0.2">
      <c r="A36" s="37">
        <v>4819920901</v>
      </c>
      <c r="B36" s="37" t="s">
        <v>230</v>
      </c>
      <c r="C36" s="38">
        <v>33851</v>
      </c>
      <c r="D36" s="39">
        <v>8</v>
      </c>
      <c r="E36" s="39">
        <f>AVERAGE(D29:D35)</f>
        <v>8.6428571428571423</v>
      </c>
      <c r="F36" s="39">
        <f t="shared" si="0"/>
        <v>2.4384000000000001</v>
      </c>
      <c r="G36" s="39">
        <f t="shared" si="1"/>
        <v>47.155760533388161</v>
      </c>
      <c r="H36" s="39">
        <f>AVERAGE(G29:G35)</f>
        <v>46.226404418302295</v>
      </c>
      <c r="I36" s="45">
        <v>2.1</v>
      </c>
      <c r="J36" s="39">
        <f>AVERAGE(I29:I35)</f>
        <v>1.8428571428571432</v>
      </c>
      <c r="K36" s="45">
        <f t="shared" si="2"/>
        <v>37.878405351795195</v>
      </c>
      <c r="L36" s="39">
        <f>AVERAGE(K29:K35)</f>
        <v>36.220811784944829</v>
      </c>
      <c r="M36" s="45">
        <f>AVERAGE(L36,H36)</f>
        <v>41.223608101623562</v>
      </c>
      <c r="O36" s="39">
        <v>21.11</v>
      </c>
    </row>
    <row r="37" spans="1:15" x14ac:dyDescent="0.2">
      <c r="A37" s="37">
        <v>4819930601</v>
      </c>
      <c r="B37" s="37" t="s">
        <v>230</v>
      </c>
      <c r="C37" s="38">
        <v>34129</v>
      </c>
      <c r="D37" s="39">
        <v>8</v>
      </c>
      <c r="F37" s="39">
        <f t="shared" si="0"/>
        <v>2.4384000000000001</v>
      </c>
      <c r="G37" s="39">
        <f t="shared" si="1"/>
        <v>47.155760533388161</v>
      </c>
      <c r="I37" s="45">
        <v>2.2999999999999998</v>
      </c>
      <c r="K37" s="45">
        <f t="shared" si="2"/>
        <v>38.770838495993374</v>
      </c>
      <c r="O37" s="39">
        <v>14.44</v>
      </c>
    </row>
    <row r="38" spans="1:15" x14ac:dyDescent="0.2">
      <c r="A38" s="37">
        <v>4819930602</v>
      </c>
      <c r="B38" s="37" t="s">
        <v>230</v>
      </c>
      <c r="C38" s="38">
        <v>34144</v>
      </c>
      <c r="D38" s="39">
        <v>8</v>
      </c>
      <c r="F38" s="39">
        <f t="shared" si="0"/>
        <v>2.4384000000000001</v>
      </c>
      <c r="G38" s="39">
        <f t="shared" si="1"/>
        <v>47.155760533388161</v>
      </c>
      <c r="I38" s="45">
        <v>1</v>
      </c>
      <c r="K38" s="45">
        <f t="shared" si="2"/>
        <v>30.6</v>
      </c>
      <c r="O38" s="39">
        <v>25.55</v>
      </c>
    </row>
    <row r="39" spans="1:15" x14ac:dyDescent="0.2">
      <c r="A39" s="37">
        <v>4819930701</v>
      </c>
      <c r="B39" s="37" t="s">
        <v>230</v>
      </c>
      <c r="C39" s="38">
        <v>34157</v>
      </c>
      <c r="D39" s="39">
        <v>8</v>
      </c>
      <c r="F39" s="39">
        <f t="shared" si="0"/>
        <v>2.4384000000000001</v>
      </c>
      <c r="G39" s="39">
        <f t="shared" si="1"/>
        <v>47.155760533388161</v>
      </c>
      <c r="I39" s="45">
        <v>2.8</v>
      </c>
      <c r="K39" s="45">
        <f t="shared" si="2"/>
        <v>40.70056648254716</v>
      </c>
      <c r="O39" s="39">
        <v>27.77</v>
      </c>
    </row>
    <row r="40" spans="1:15" x14ac:dyDescent="0.2">
      <c r="A40" s="37">
        <v>4819930702</v>
      </c>
      <c r="B40" s="37" t="s">
        <v>230</v>
      </c>
      <c r="C40" s="38">
        <v>34172</v>
      </c>
      <c r="D40" s="39">
        <v>9</v>
      </c>
      <c r="F40" s="39">
        <f t="shared" si="0"/>
        <v>2.7432000000000003</v>
      </c>
      <c r="G40" s="39">
        <f t="shared" si="1"/>
        <v>45.458506989579675</v>
      </c>
      <c r="I40" s="45">
        <v>2.2999999999999998</v>
      </c>
      <c r="K40" s="45">
        <f t="shared" si="2"/>
        <v>38.770838495993374</v>
      </c>
      <c r="O40" s="39">
        <v>23.33</v>
      </c>
    </row>
    <row r="41" spans="1:15" x14ac:dyDescent="0.2">
      <c r="A41" s="37">
        <v>4819930801</v>
      </c>
      <c r="B41" s="37" t="s">
        <v>230</v>
      </c>
      <c r="C41" s="38">
        <v>34187</v>
      </c>
      <c r="D41" s="39">
        <v>8</v>
      </c>
      <c r="F41" s="39">
        <f t="shared" si="0"/>
        <v>2.4384000000000001</v>
      </c>
      <c r="G41" s="39">
        <f t="shared" si="1"/>
        <v>47.155760533388161</v>
      </c>
      <c r="I41" s="45">
        <v>2.4</v>
      </c>
      <c r="K41" s="45">
        <f t="shared" si="2"/>
        <v>39.188348313441757</v>
      </c>
      <c r="O41" s="39">
        <v>22.22</v>
      </c>
    </row>
    <row r="42" spans="1:15" x14ac:dyDescent="0.2">
      <c r="A42" s="37">
        <v>4819930802</v>
      </c>
      <c r="B42" s="37" t="s">
        <v>230</v>
      </c>
      <c r="C42" s="38">
        <v>34206</v>
      </c>
      <c r="D42" s="39">
        <v>8</v>
      </c>
      <c r="F42" s="39">
        <f t="shared" si="0"/>
        <v>2.4384000000000001</v>
      </c>
      <c r="G42" s="39">
        <f t="shared" si="1"/>
        <v>47.155760533388161</v>
      </c>
      <c r="I42" s="45">
        <v>2.8</v>
      </c>
      <c r="K42" s="45">
        <f t="shared" si="2"/>
        <v>40.70056648254716</v>
      </c>
      <c r="O42" s="39"/>
    </row>
    <row r="43" spans="1:15" x14ac:dyDescent="0.2">
      <c r="A43" s="37">
        <v>4819930901</v>
      </c>
      <c r="B43" s="37" t="s">
        <v>230</v>
      </c>
      <c r="C43" s="38">
        <v>34219</v>
      </c>
      <c r="D43" s="39">
        <v>9</v>
      </c>
      <c r="E43" s="39">
        <f>AVERAGE(D37:D42)</f>
        <v>8.1666666666666661</v>
      </c>
      <c r="F43" s="39">
        <f t="shared" si="0"/>
        <v>2.7432000000000003</v>
      </c>
      <c r="G43" s="39">
        <f t="shared" si="1"/>
        <v>45.458506989579675</v>
      </c>
      <c r="H43" s="39">
        <f>AVERAGE(G37:G42)</f>
        <v>46.872884942753416</v>
      </c>
      <c r="I43" s="45">
        <v>2.7</v>
      </c>
      <c r="J43" s="39">
        <f>AVERAGE(I37:I42)</f>
        <v>2.2666666666666662</v>
      </c>
      <c r="K43" s="45">
        <f t="shared" si="2"/>
        <v>40.34379989323088</v>
      </c>
      <c r="L43" s="39">
        <f>AVERAGE(K37:K42)</f>
        <v>38.121859711753807</v>
      </c>
      <c r="M43" s="45">
        <f>AVERAGE(L43,H43)</f>
        <v>42.497372327253615</v>
      </c>
      <c r="O43" s="39"/>
    </row>
    <row r="44" spans="1:15" x14ac:dyDescent="0.2">
      <c r="A44" s="37">
        <v>4819940601</v>
      </c>
      <c r="B44" s="37" t="s">
        <v>230</v>
      </c>
      <c r="C44" s="38">
        <v>34500</v>
      </c>
      <c r="D44" s="39">
        <v>8</v>
      </c>
      <c r="F44" s="39">
        <f t="shared" si="0"/>
        <v>2.4384000000000001</v>
      </c>
      <c r="G44" s="39">
        <f t="shared" si="1"/>
        <v>47.155760533388161</v>
      </c>
      <c r="I44" s="45">
        <v>0.12</v>
      </c>
      <c r="K44" s="45">
        <f t="shared" si="2"/>
        <v>9.8002147098771069</v>
      </c>
      <c r="O44" s="39">
        <v>32.22</v>
      </c>
    </row>
    <row r="45" spans="1:15" x14ac:dyDescent="0.2">
      <c r="A45" s="37">
        <v>4819940602</v>
      </c>
      <c r="B45" s="37" t="s">
        <v>230</v>
      </c>
      <c r="C45" s="38">
        <v>34507</v>
      </c>
      <c r="D45" s="39">
        <v>8.5</v>
      </c>
      <c r="F45" s="39">
        <f t="shared" si="0"/>
        <v>2.5908000000000002</v>
      </c>
      <c r="G45" s="39">
        <f t="shared" si="1"/>
        <v>46.28215973301333</v>
      </c>
      <c r="O45" s="39">
        <v>15.55</v>
      </c>
    </row>
    <row r="46" spans="1:15" x14ac:dyDescent="0.2">
      <c r="A46" s="37">
        <v>4819940603</v>
      </c>
      <c r="B46" s="37" t="s">
        <v>230</v>
      </c>
      <c r="C46" s="38">
        <v>34513</v>
      </c>
      <c r="D46" s="39">
        <v>8</v>
      </c>
      <c r="F46" s="39">
        <f t="shared" si="0"/>
        <v>2.4384000000000001</v>
      </c>
      <c r="G46" s="39">
        <f t="shared" si="1"/>
        <v>47.155760533388161</v>
      </c>
      <c r="I46" s="45">
        <v>0.97</v>
      </c>
      <c r="K46" s="45">
        <f t="shared" si="2"/>
        <v>30.30119517457501</v>
      </c>
      <c r="O46" s="39">
        <v>21.11</v>
      </c>
    </row>
    <row r="47" spans="1:15" x14ac:dyDescent="0.2">
      <c r="A47" s="37">
        <v>4819940701</v>
      </c>
      <c r="B47" s="37" t="s">
        <v>230</v>
      </c>
      <c r="C47" s="38">
        <v>34521</v>
      </c>
      <c r="D47" s="39">
        <v>8.5</v>
      </c>
      <c r="F47" s="39">
        <f t="shared" si="0"/>
        <v>2.5908000000000002</v>
      </c>
      <c r="G47" s="39">
        <f t="shared" si="1"/>
        <v>46.28215973301333</v>
      </c>
      <c r="O47" s="39">
        <v>20</v>
      </c>
    </row>
    <row r="48" spans="1:15" x14ac:dyDescent="0.2">
      <c r="A48" s="37">
        <v>4819940702</v>
      </c>
      <c r="B48" s="37" t="s">
        <v>230</v>
      </c>
      <c r="C48" s="38">
        <v>34528</v>
      </c>
      <c r="D48" s="39">
        <v>8</v>
      </c>
      <c r="F48" s="39">
        <f t="shared" si="0"/>
        <v>2.4384000000000001</v>
      </c>
      <c r="G48" s="39">
        <f t="shared" si="1"/>
        <v>47.155760533388161</v>
      </c>
      <c r="I48" s="45">
        <v>0.83</v>
      </c>
      <c r="K48" s="45">
        <f t="shared" si="2"/>
        <v>28.77210683794145</v>
      </c>
      <c r="O48" s="39">
        <v>14.44</v>
      </c>
    </row>
    <row r="49" spans="1:15" x14ac:dyDescent="0.2">
      <c r="A49" s="37">
        <v>4819940703</v>
      </c>
      <c r="B49" s="37" t="s">
        <v>230</v>
      </c>
      <c r="C49" s="38">
        <v>34535</v>
      </c>
      <c r="D49" s="39">
        <v>8</v>
      </c>
      <c r="F49" s="39">
        <f t="shared" si="0"/>
        <v>2.4384000000000001</v>
      </c>
      <c r="G49" s="39">
        <f t="shared" si="1"/>
        <v>47.155760533388161</v>
      </c>
      <c r="O49" s="39">
        <v>21.11</v>
      </c>
    </row>
    <row r="50" spans="1:15" x14ac:dyDescent="0.2">
      <c r="A50" s="37">
        <v>4819940704</v>
      </c>
      <c r="B50" s="37" t="s">
        <v>230</v>
      </c>
      <c r="C50" s="38">
        <v>34542</v>
      </c>
      <c r="D50" s="39">
        <v>8</v>
      </c>
      <c r="F50" s="39">
        <f t="shared" si="0"/>
        <v>2.4384000000000001</v>
      </c>
      <c r="G50" s="39">
        <f t="shared" si="1"/>
        <v>47.155760533388161</v>
      </c>
      <c r="I50" s="45">
        <v>0.05</v>
      </c>
      <c r="K50" s="45">
        <f t="shared" si="2"/>
        <v>1.2118663964353509</v>
      </c>
      <c r="O50" s="39">
        <v>21.11</v>
      </c>
    </row>
    <row r="51" spans="1:15" x14ac:dyDescent="0.2">
      <c r="A51" s="37">
        <v>4819940801</v>
      </c>
      <c r="B51" s="37" t="s">
        <v>230</v>
      </c>
      <c r="C51" s="38">
        <v>34549</v>
      </c>
      <c r="D51" s="39">
        <v>8.5</v>
      </c>
      <c r="F51" s="39">
        <f t="shared" si="0"/>
        <v>2.5908000000000002</v>
      </c>
      <c r="G51" s="39">
        <f t="shared" si="1"/>
        <v>46.28215973301333</v>
      </c>
      <c r="O51" s="39"/>
    </row>
    <row r="52" spans="1:15" x14ac:dyDescent="0.2">
      <c r="A52" s="37">
        <v>4819940802</v>
      </c>
      <c r="B52" s="37" t="s">
        <v>230</v>
      </c>
      <c r="C52" s="38">
        <v>34556</v>
      </c>
      <c r="D52" s="39">
        <v>9</v>
      </c>
      <c r="F52" s="39">
        <f t="shared" si="0"/>
        <v>2.7432000000000003</v>
      </c>
      <c r="G52" s="39">
        <f t="shared" si="1"/>
        <v>45.458506989579675</v>
      </c>
      <c r="I52" s="45">
        <v>2.06</v>
      </c>
      <c r="K52" s="45">
        <f t="shared" si="2"/>
        <v>37.689745691282617</v>
      </c>
      <c r="O52" s="39"/>
    </row>
    <row r="53" spans="1:15" x14ac:dyDescent="0.2">
      <c r="A53" s="37">
        <v>4819940803</v>
      </c>
      <c r="B53" s="37" t="s">
        <v>230</v>
      </c>
      <c r="C53" s="38">
        <v>34563</v>
      </c>
      <c r="D53" s="39">
        <v>8</v>
      </c>
      <c r="F53" s="39">
        <f t="shared" si="0"/>
        <v>2.4384000000000001</v>
      </c>
      <c r="G53" s="39">
        <f t="shared" si="1"/>
        <v>47.155760533388161</v>
      </c>
      <c r="O53" s="39">
        <v>12.77</v>
      </c>
    </row>
    <row r="54" spans="1:15" x14ac:dyDescent="0.2">
      <c r="A54" s="37">
        <v>4819940804</v>
      </c>
      <c r="B54" s="37" t="s">
        <v>230</v>
      </c>
      <c r="C54" s="38">
        <v>34570</v>
      </c>
      <c r="D54" s="39">
        <v>7.5</v>
      </c>
      <c r="F54" s="39">
        <f t="shared" si="0"/>
        <v>2.286</v>
      </c>
      <c r="G54" s="39">
        <f t="shared" si="1"/>
        <v>48.085760622980558</v>
      </c>
      <c r="I54" s="45">
        <v>2.87</v>
      </c>
      <c r="K54" s="45">
        <f t="shared" si="2"/>
        <v>40.942801012058709</v>
      </c>
      <c r="O54" s="39">
        <v>20</v>
      </c>
    </row>
    <row r="55" spans="1:15" x14ac:dyDescent="0.2">
      <c r="A55" s="37">
        <v>4819940805</v>
      </c>
      <c r="B55" s="37" t="s">
        <v>230</v>
      </c>
      <c r="C55" s="38">
        <v>34577</v>
      </c>
      <c r="D55" s="39">
        <v>7</v>
      </c>
      <c r="F55" s="39">
        <f t="shared" si="0"/>
        <v>2.1335999999999999</v>
      </c>
      <c r="G55" s="39">
        <f t="shared" si="1"/>
        <v>49.079947901107531</v>
      </c>
      <c r="O55" s="39">
        <v>20</v>
      </c>
    </row>
    <row r="56" spans="1:15" x14ac:dyDescent="0.2">
      <c r="A56" s="37">
        <v>4819940901</v>
      </c>
      <c r="B56" s="37" t="s">
        <v>230</v>
      </c>
      <c r="C56" s="38">
        <v>34584</v>
      </c>
      <c r="D56" s="39">
        <v>7.5</v>
      </c>
      <c r="E56" s="39">
        <f>AVERAGE(D44:D55)</f>
        <v>8.0833333333333339</v>
      </c>
      <c r="F56" s="39">
        <f t="shared" si="0"/>
        <v>2.286</v>
      </c>
      <c r="G56" s="39">
        <f t="shared" si="1"/>
        <v>48.085760622980558</v>
      </c>
      <c r="H56" s="39">
        <f>AVERAGE(G44:G55)</f>
        <v>47.033771492753054</v>
      </c>
      <c r="I56" s="45">
        <v>2.86</v>
      </c>
      <c r="J56" s="39">
        <f>AVERAGE(I44:I55)</f>
        <v>1.1500000000000001</v>
      </c>
      <c r="K56" s="45">
        <f t="shared" si="2"/>
        <v>40.908560139599579</v>
      </c>
      <c r="L56" s="39">
        <f>AVERAGE(K44:K55)</f>
        <v>24.786321637028376</v>
      </c>
      <c r="M56" s="45">
        <f>AVERAGE(L56,H56)</f>
        <v>35.910046564890713</v>
      </c>
      <c r="O56" s="39">
        <v>21.11</v>
      </c>
    </row>
    <row r="57" spans="1:15" x14ac:dyDescent="0.2">
      <c r="A57" s="37">
        <v>4819950501</v>
      </c>
      <c r="B57" s="37" t="s">
        <v>230</v>
      </c>
      <c r="C57" s="38">
        <v>34850</v>
      </c>
      <c r="D57" s="39">
        <v>9</v>
      </c>
      <c r="F57" s="39">
        <f t="shared" si="0"/>
        <v>2.7432000000000003</v>
      </c>
      <c r="G57" s="39">
        <f t="shared" si="1"/>
        <v>45.458506989579675</v>
      </c>
      <c r="I57" s="45">
        <v>0.96</v>
      </c>
      <c r="K57" s="45">
        <f t="shared" si="2"/>
        <v>30.199536233756298</v>
      </c>
      <c r="O57" s="39"/>
    </row>
    <row r="58" spans="1:15" x14ac:dyDescent="0.2">
      <c r="A58" s="37">
        <v>4819950601</v>
      </c>
      <c r="B58" s="37" t="s">
        <v>230</v>
      </c>
      <c r="C58" s="38">
        <v>34857</v>
      </c>
      <c r="D58" s="39">
        <v>8</v>
      </c>
      <c r="F58" s="39">
        <f t="shared" si="0"/>
        <v>2.4384000000000001</v>
      </c>
      <c r="G58" s="39">
        <f t="shared" si="1"/>
        <v>47.155760533388161</v>
      </c>
      <c r="O58" s="39"/>
    </row>
    <row r="59" spans="1:15" x14ac:dyDescent="0.2">
      <c r="A59" s="37">
        <v>4819950602</v>
      </c>
      <c r="B59" s="37" t="s">
        <v>230</v>
      </c>
      <c r="C59" s="38">
        <v>34865</v>
      </c>
      <c r="D59" s="39">
        <v>7</v>
      </c>
      <c r="F59" s="39">
        <f t="shared" si="0"/>
        <v>2.1335999999999999</v>
      </c>
      <c r="G59" s="39">
        <f t="shared" si="1"/>
        <v>49.079947901107531</v>
      </c>
      <c r="I59" s="45">
        <v>1.1000000000000001</v>
      </c>
      <c r="K59" s="45">
        <f t="shared" si="2"/>
        <v>31.534992863880429</v>
      </c>
      <c r="O59" s="39"/>
    </row>
    <row r="60" spans="1:15" x14ac:dyDescent="0.2">
      <c r="A60" s="37">
        <v>4819950603</v>
      </c>
      <c r="B60" s="37" t="s">
        <v>230</v>
      </c>
      <c r="C60" s="38">
        <v>34871</v>
      </c>
      <c r="D60" s="39">
        <v>8</v>
      </c>
      <c r="F60" s="39">
        <f t="shared" si="0"/>
        <v>2.4384000000000001</v>
      </c>
      <c r="G60" s="39">
        <f t="shared" si="1"/>
        <v>47.155760533388161</v>
      </c>
      <c r="O60" s="39"/>
    </row>
    <row r="61" spans="1:15" x14ac:dyDescent="0.2">
      <c r="A61" s="37">
        <v>4819950604</v>
      </c>
      <c r="B61" s="37" t="s">
        <v>230</v>
      </c>
      <c r="C61" s="38">
        <v>34877</v>
      </c>
      <c r="D61" s="39">
        <v>7.5</v>
      </c>
      <c r="F61" s="39">
        <f t="shared" si="0"/>
        <v>2.286</v>
      </c>
      <c r="G61" s="39">
        <f t="shared" si="1"/>
        <v>48.085760622980558</v>
      </c>
      <c r="I61" s="45">
        <v>0.98</v>
      </c>
      <c r="K61" s="45">
        <f t="shared" si="2"/>
        <v>30.401811441215134</v>
      </c>
      <c r="O61" s="39"/>
    </row>
    <row r="62" spans="1:15" x14ac:dyDescent="0.2">
      <c r="A62" s="37">
        <v>4819950701</v>
      </c>
      <c r="B62" s="37" t="s">
        <v>230</v>
      </c>
      <c r="C62" s="38">
        <v>34891</v>
      </c>
      <c r="D62" s="39">
        <v>7</v>
      </c>
      <c r="F62" s="39">
        <f t="shared" si="0"/>
        <v>2.1335999999999999</v>
      </c>
      <c r="G62" s="39">
        <f t="shared" si="1"/>
        <v>49.079947901107531</v>
      </c>
      <c r="I62" s="45">
        <v>1.6</v>
      </c>
      <c r="K62" s="45">
        <f t="shared" si="2"/>
        <v>35.21073560290067</v>
      </c>
      <c r="O62" s="39"/>
    </row>
    <row r="63" spans="1:15" x14ac:dyDescent="0.2">
      <c r="A63" s="37">
        <v>4819950702</v>
      </c>
      <c r="B63" s="37" t="s">
        <v>230</v>
      </c>
      <c r="C63" s="38">
        <v>34899</v>
      </c>
      <c r="D63" s="39">
        <v>7</v>
      </c>
      <c r="F63" s="39">
        <f t="shared" si="0"/>
        <v>2.1335999999999999</v>
      </c>
      <c r="G63" s="39">
        <f t="shared" si="1"/>
        <v>49.079947901107531</v>
      </c>
      <c r="O63" s="39"/>
    </row>
    <row r="64" spans="1:15" x14ac:dyDescent="0.2">
      <c r="A64" s="37">
        <v>4819950703</v>
      </c>
      <c r="B64" s="37" t="s">
        <v>230</v>
      </c>
      <c r="C64" s="38">
        <v>34906</v>
      </c>
      <c r="D64" s="39">
        <v>7</v>
      </c>
      <c r="F64" s="39">
        <f t="shared" si="0"/>
        <v>2.1335999999999999</v>
      </c>
      <c r="G64" s="39">
        <f t="shared" si="1"/>
        <v>49.079947901107531</v>
      </c>
      <c r="I64" s="45">
        <v>0.74</v>
      </c>
      <c r="K64" s="45">
        <f t="shared" si="2"/>
        <v>27.64615903978973</v>
      </c>
      <c r="O64" s="39"/>
    </row>
    <row r="65" spans="1:15" x14ac:dyDescent="0.2">
      <c r="A65" s="37">
        <v>4819950801</v>
      </c>
      <c r="B65" s="37" t="s">
        <v>230</v>
      </c>
      <c r="C65" s="38">
        <v>34913</v>
      </c>
      <c r="D65" s="39">
        <v>7</v>
      </c>
      <c r="F65" s="39">
        <f t="shared" si="0"/>
        <v>2.1335999999999999</v>
      </c>
      <c r="G65" s="39">
        <f t="shared" si="1"/>
        <v>49.079947901107531</v>
      </c>
      <c r="O65" s="39"/>
    </row>
    <row r="66" spans="1:15" x14ac:dyDescent="0.2">
      <c r="A66" s="37">
        <v>4819950802</v>
      </c>
      <c r="B66" s="37" t="s">
        <v>230</v>
      </c>
      <c r="C66" s="38">
        <v>34920</v>
      </c>
      <c r="D66" s="39">
        <v>6.5</v>
      </c>
      <c r="F66" s="39">
        <f t="shared" ref="F66:F129" si="3">D66*0.3048</f>
        <v>1.9812000000000001</v>
      </c>
      <c r="G66" s="39">
        <f t="shared" ref="G66:G129" si="4" xml:space="preserve"> 60-(14.41*(LN(F66)))</f>
        <v>50.147843779842667</v>
      </c>
      <c r="I66" s="45">
        <v>1.7</v>
      </c>
      <c r="K66" s="45">
        <f t="shared" si="2"/>
        <v>35.805463142919891</v>
      </c>
      <c r="O66" s="39"/>
    </row>
    <row r="67" spans="1:15" x14ac:dyDescent="0.2">
      <c r="A67" s="37">
        <v>4819950803</v>
      </c>
      <c r="B67" s="37" t="s">
        <v>230</v>
      </c>
      <c r="C67" s="38">
        <v>34927</v>
      </c>
      <c r="D67" s="39">
        <v>6.5</v>
      </c>
      <c r="F67" s="39">
        <f t="shared" si="3"/>
        <v>1.9812000000000001</v>
      </c>
      <c r="G67" s="39">
        <f t="shared" si="4"/>
        <v>50.147843779842667</v>
      </c>
      <c r="O67" s="39"/>
    </row>
    <row r="68" spans="1:15" x14ac:dyDescent="0.2">
      <c r="A68" s="37">
        <v>4819950804</v>
      </c>
      <c r="B68" s="37" t="s">
        <v>230</v>
      </c>
      <c r="C68" s="38">
        <v>34933</v>
      </c>
      <c r="D68" s="39">
        <v>6.5</v>
      </c>
      <c r="F68" s="39">
        <f t="shared" si="3"/>
        <v>1.9812000000000001</v>
      </c>
      <c r="G68" s="39">
        <f t="shared" si="4"/>
        <v>50.147843779842667</v>
      </c>
      <c r="I68" s="45">
        <v>1.6</v>
      </c>
      <c r="K68" s="45">
        <f t="shared" ref="K68:K130" si="5">(9.81*(LN(I68)))+30.6</f>
        <v>35.21073560290067</v>
      </c>
      <c r="O68" s="39"/>
    </row>
    <row r="69" spans="1:15" x14ac:dyDescent="0.2">
      <c r="A69" s="37">
        <v>4819950805</v>
      </c>
      <c r="B69" s="37" t="s">
        <v>230</v>
      </c>
      <c r="C69" s="38">
        <v>34941</v>
      </c>
      <c r="D69" s="39">
        <v>6.5</v>
      </c>
      <c r="F69" s="39">
        <f t="shared" si="3"/>
        <v>1.9812000000000001</v>
      </c>
      <c r="G69" s="39">
        <f t="shared" si="4"/>
        <v>50.147843779842667</v>
      </c>
      <c r="O69" s="39"/>
    </row>
    <row r="70" spans="1:15" x14ac:dyDescent="0.2">
      <c r="A70" s="37">
        <v>4819950901</v>
      </c>
      <c r="B70" s="37" t="s">
        <v>230</v>
      </c>
      <c r="C70" s="38">
        <v>34948</v>
      </c>
      <c r="D70" s="39">
        <v>6.5</v>
      </c>
      <c r="F70" s="39">
        <f t="shared" si="3"/>
        <v>1.9812000000000001</v>
      </c>
      <c r="G70" s="39">
        <f t="shared" si="4"/>
        <v>50.147843779842667</v>
      </c>
      <c r="I70" s="45">
        <v>0.89</v>
      </c>
      <c r="K70" s="45">
        <f t="shared" si="5"/>
        <v>29.456803262529117</v>
      </c>
      <c r="O70" s="39"/>
    </row>
    <row r="71" spans="1:15" x14ac:dyDescent="0.2">
      <c r="A71" s="37">
        <v>4819950902</v>
      </c>
      <c r="B71" s="37" t="s">
        <v>230</v>
      </c>
      <c r="C71" s="38">
        <v>34956</v>
      </c>
      <c r="D71" s="39">
        <v>7</v>
      </c>
      <c r="F71" s="39">
        <f t="shared" si="3"/>
        <v>2.1335999999999999</v>
      </c>
      <c r="G71" s="39">
        <f t="shared" si="4"/>
        <v>49.079947901107531</v>
      </c>
      <c r="O71" s="39"/>
    </row>
    <row r="72" spans="1:15" x14ac:dyDescent="0.2">
      <c r="A72" s="37">
        <v>4819950903</v>
      </c>
      <c r="B72" s="37" t="s">
        <v>230</v>
      </c>
      <c r="C72" s="38">
        <v>34960</v>
      </c>
      <c r="D72" s="39">
        <v>7</v>
      </c>
      <c r="F72" s="39">
        <f t="shared" si="3"/>
        <v>2.1335999999999999</v>
      </c>
      <c r="G72" s="39">
        <f t="shared" si="4"/>
        <v>49.079947901107531</v>
      </c>
      <c r="I72" s="45">
        <v>3</v>
      </c>
      <c r="K72" s="45">
        <f t="shared" si="5"/>
        <v>41.377386551834157</v>
      </c>
      <c r="O72" s="39"/>
    </row>
    <row r="73" spans="1:15" x14ac:dyDescent="0.2">
      <c r="A73" s="37">
        <v>4819951001</v>
      </c>
      <c r="B73" s="37" t="s">
        <v>230</v>
      </c>
      <c r="C73" s="38">
        <v>34984</v>
      </c>
      <c r="D73" s="39">
        <v>8</v>
      </c>
      <c r="E73" s="39">
        <f>AVERAGE(D58:D69)</f>
        <v>7.041666666666667</v>
      </c>
      <c r="F73" s="39">
        <f t="shared" si="3"/>
        <v>2.4384000000000001</v>
      </c>
      <c r="G73" s="39">
        <f t="shared" si="4"/>
        <v>47.155760533388161</v>
      </c>
      <c r="H73" s="39">
        <f>AVERAGE(G58:G69)</f>
        <v>49.032366359555425</v>
      </c>
      <c r="J73" s="39">
        <f>AVERAGE(I58:I69)</f>
        <v>1.2866666666666668</v>
      </c>
      <c r="L73" s="39">
        <f>AVERAGE(K58:K69)</f>
        <v>32.634982948934429</v>
      </c>
      <c r="M73" s="45">
        <f>AVERAGE(L73,H73)</f>
        <v>40.83367465424493</v>
      </c>
      <c r="O73" s="39"/>
    </row>
    <row r="74" spans="1:15" x14ac:dyDescent="0.2">
      <c r="A74" s="37">
        <v>4819960601</v>
      </c>
      <c r="B74" s="37" t="s">
        <v>230</v>
      </c>
      <c r="C74" s="38">
        <v>35234</v>
      </c>
      <c r="D74" s="39">
        <v>8.5</v>
      </c>
      <c r="F74" s="39">
        <f t="shared" si="3"/>
        <v>2.5908000000000002</v>
      </c>
      <c r="G74" s="39">
        <f t="shared" si="4"/>
        <v>46.28215973301333</v>
      </c>
      <c r="I74" s="45">
        <v>1.3</v>
      </c>
      <c r="K74" s="45">
        <f t="shared" si="5"/>
        <v>33.173793434426088</v>
      </c>
      <c r="O74" s="39">
        <v>15.55</v>
      </c>
    </row>
    <row r="75" spans="1:15" x14ac:dyDescent="0.2">
      <c r="A75" s="37">
        <v>4819960602</v>
      </c>
      <c r="B75" s="37" t="s">
        <v>230</v>
      </c>
      <c r="C75" s="38">
        <v>35241</v>
      </c>
      <c r="D75" s="39">
        <v>8.5</v>
      </c>
      <c r="F75" s="39">
        <f t="shared" si="3"/>
        <v>2.5908000000000002</v>
      </c>
      <c r="G75" s="39">
        <f t="shared" si="4"/>
        <v>46.28215973301333</v>
      </c>
      <c r="O75" s="39">
        <v>12.77</v>
      </c>
    </row>
    <row r="76" spans="1:15" x14ac:dyDescent="0.2">
      <c r="A76" s="37">
        <v>4819960701</v>
      </c>
      <c r="B76" s="37" t="s">
        <v>230</v>
      </c>
      <c r="C76" s="38">
        <v>35248</v>
      </c>
      <c r="D76" s="39">
        <v>8</v>
      </c>
      <c r="F76" s="39">
        <f t="shared" si="3"/>
        <v>2.4384000000000001</v>
      </c>
      <c r="G76" s="39">
        <f t="shared" si="4"/>
        <v>47.155760533388161</v>
      </c>
      <c r="I76" s="45">
        <v>1.7</v>
      </c>
      <c r="K76" s="45">
        <f t="shared" si="5"/>
        <v>35.805463142919891</v>
      </c>
      <c r="O76" s="39">
        <v>14.44</v>
      </c>
    </row>
    <row r="77" spans="1:15" x14ac:dyDescent="0.2">
      <c r="A77" s="37">
        <v>4819960702</v>
      </c>
      <c r="B77" s="37" t="s">
        <v>230</v>
      </c>
      <c r="C77" s="38">
        <v>35255</v>
      </c>
      <c r="D77" s="39">
        <v>8</v>
      </c>
      <c r="F77" s="39">
        <f t="shared" si="3"/>
        <v>2.4384000000000001</v>
      </c>
      <c r="G77" s="39">
        <f t="shared" si="4"/>
        <v>47.155760533388161</v>
      </c>
      <c r="O77" s="39">
        <v>15.55</v>
      </c>
    </row>
    <row r="78" spans="1:15" x14ac:dyDescent="0.2">
      <c r="A78" s="37">
        <v>4819960703</v>
      </c>
      <c r="B78" s="37" t="s">
        <v>230</v>
      </c>
      <c r="C78" s="38">
        <v>35262</v>
      </c>
      <c r="D78" s="39">
        <v>8.5</v>
      </c>
      <c r="F78" s="39">
        <f t="shared" si="3"/>
        <v>2.5908000000000002</v>
      </c>
      <c r="G78" s="39">
        <f t="shared" si="4"/>
        <v>46.28215973301333</v>
      </c>
      <c r="I78" s="45">
        <v>1.1000000000000001</v>
      </c>
      <c r="K78" s="45">
        <f t="shared" si="5"/>
        <v>31.534992863880429</v>
      </c>
      <c r="O78" s="39">
        <v>18.329999999999998</v>
      </c>
    </row>
    <row r="79" spans="1:15" x14ac:dyDescent="0.2">
      <c r="A79" s="37">
        <v>4819960704</v>
      </c>
      <c r="B79" s="37" t="s">
        <v>230</v>
      </c>
      <c r="C79" s="38">
        <v>35269</v>
      </c>
      <c r="D79" s="39">
        <v>8.5</v>
      </c>
      <c r="F79" s="39">
        <f t="shared" si="3"/>
        <v>2.5908000000000002</v>
      </c>
      <c r="G79" s="39">
        <f t="shared" si="4"/>
        <v>46.28215973301333</v>
      </c>
      <c r="O79" s="39">
        <v>25.55</v>
      </c>
    </row>
    <row r="80" spans="1:15" x14ac:dyDescent="0.2">
      <c r="A80" s="37">
        <v>4819960705</v>
      </c>
      <c r="B80" s="37" t="s">
        <v>230</v>
      </c>
      <c r="C80" s="38">
        <v>35276</v>
      </c>
      <c r="D80" s="39">
        <v>8</v>
      </c>
      <c r="F80" s="39">
        <f t="shared" si="3"/>
        <v>2.4384000000000001</v>
      </c>
      <c r="G80" s="39">
        <f t="shared" si="4"/>
        <v>47.155760533388161</v>
      </c>
      <c r="I80" s="45">
        <v>1.2</v>
      </c>
      <c r="K80" s="45">
        <f t="shared" si="5"/>
        <v>32.388574472148697</v>
      </c>
      <c r="O80" s="39">
        <v>20</v>
      </c>
    </row>
    <row r="81" spans="1:15" x14ac:dyDescent="0.2">
      <c r="A81" s="37">
        <v>4819960801</v>
      </c>
      <c r="B81" s="37" t="s">
        <v>230</v>
      </c>
      <c r="C81" s="38">
        <v>35282</v>
      </c>
      <c r="D81" s="39">
        <v>7.5</v>
      </c>
      <c r="F81" s="39">
        <f t="shared" si="3"/>
        <v>2.286</v>
      </c>
      <c r="G81" s="39">
        <f t="shared" si="4"/>
        <v>48.085760622980558</v>
      </c>
      <c r="O81" s="39">
        <v>22.22</v>
      </c>
    </row>
    <row r="82" spans="1:15" x14ac:dyDescent="0.2">
      <c r="A82" s="37">
        <v>4819960802</v>
      </c>
      <c r="B82" s="37" t="s">
        <v>230</v>
      </c>
      <c r="C82" s="38">
        <v>35291</v>
      </c>
      <c r="D82" s="39">
        <v>7.5</v>
      </c>
      <c r="F82" s="39">
        <f t="shared" si="3"/>
        <v>2.286</v>
      </c>
      <c r="G82" s="39">
        <f t="shared" si="4"/>
        <v>48.085760622980558</v>
      </c>
      <c r="I82" s="45">
        <v>1.4</v>
      </c>
      <c r="K82" s="45">
        <f t="shared" si="5"/>
        <v>33.9007926412541</v>
      </c>
      <c r="O82" s="39">
        <v>23.88</v>
      </c>
    </row>
    <row r="83" spans="1:15" x14ac:dyDescent="0.2">
      <c r="A83" s="37">
        <v>4819960803</v>
      </c>
      <c r="B83" s="37" t="s">
        <v>230</v>
      </c>
      <c r="C83" s="38">
        <v>35297</v>
      </c>
      <c r="D83" s="39">
        <v>7</v>
      </c>
      <c r="F83" s="39">
        <f t="shared" si="3"/>
        <v>2.1335999999999999</v>
      </c>
      <c r="G83" s="39">
        <f t="shared" si="4"/>
        <v>49.079947901107531</v>
      </c>
      <c r="O83" s="39">
        <v>21.11</v>
      </c>
    </row>
    <row r="84" spans="1:15" x14ac:dyDescent="0.2">
      <c r="A84" s="37">
        <v>4819960804</v>
      </c>
      <c r="B84" s="37" t="s">
        <v>230</v>
      </c>
      <c r="C84" s="38">
        <v>35304</v>
      </c>
      <c r="D84" s="39">
        <v>7.5</v>
      </c>
      <c r="F84" s="39">
        <f t="shared" si="3"/>
        <v>2.286</v>
      </c>
      <c r="G84" s="39">
        <f t="shared" si="4"/>
        <v>48.085760622980558</v>
      </c>
      <c r="I84" s="45">
        <v>2</v>
      </c>
      <c r="K84" s="45">
        <f t="shared" si="5"/>
        <v>37.399773841293069</v>
      </c>
      <c r="O84" s="39">
        <v>23.88</v>
      </c>
    </row>
    <row r="85" spans="1:15" x14ac:dyDescent="0.2">
      <c r="A85" s="37">
        <v>4819960901</v>
      </c>
      <c r="B85" s="37" t="s">
        <v>230</v>
      </c>
      <c r="C85" s="38">
        <v>35311</v>
      </c>
      <c r="D85" s="39">
        <v>7.5</v>
      </c>
      <c r="E85" s="39">
        <f>AVERAGE(D74:D84)</f>
        <v>7.9545454545454541</v>
      </c>
      <c r="F85" s="39">
        <f t="shared" si="3"/>
        <v>2.286</v>
      </c>
      <c r="G85" s="39">
        <f t="shared" si="4"/>
        <v>48.085760622980558</v>
      </c>
      <c r="H85" s="39">
        <f>AVERAGE(G74:G84)</f>
        <v>47.266650027478818</v>
      </c>
      <c r="J85" s="39">
        <f>AVERAGE(I74:I84)</f>
        <v>1.45</v>
      </c>
      <c r="L85" s="39">
        <f>AVERAGE(K74:K84)</f>
        <v>34.033898399320378</v>
      </c>
      <c r="M85" s="45">
        <f>AVERAGE(L85,H85)</f>
        <v>40.650274213399598</v>
      </c>
      <c r="O85" s="39">
        <v>22.22</v>
      </c>
    </row>
    <row r="86" spans="1:15" x14ac:dyDescent="0.2">
      <c r="A86" s="37">
        <v>4819970601</v>
      </c>
      <c r="B86" s="37" t="s">
        <v>230</v>
      </c>
      <c r="C86" s="38">
        <v>35593</v>
      </c>
      <c r="D86" s="39">
        <v>9.5</v>
      </c>
      <c r="F86" s="39">
        <f t="shared" si="3"/>
        <v>2.8956</v>
      </c>
      <c r="G86" s="39">
        <f t="shared" si="4"/>
        <v>44.679398331074999</v>
      </c>
      <c r="I86" s="45">
        <v>1.1000000000000001</v>
      </c>
      <c r="K86" s="45">
        <f t="shared" si="5"/>
        <v>31.534992863880429</v>
      </c>
      <c r="O86" s="39">
        <v>21.11</v>
      </c>
    </row>
    <row r="87" spans="1:15" x14ac:dyDescent="0.2">
      <c r="A87" s="37">
        <v>4819970602</v>
      </c>
      <c r="B87" s="37" t="s">
        <v>230</v>
      </c>
      <c r="C87" s="38">
        <v>35599</v>
      </c>
      <c r="D87" s="39">
        <v>7.5</v>
      </c>
      <c r="F87" s="39">
        <f t="shared" si="3"/>
        <v>2.286</v>
      </c>
      <c r="G87" s="39">
        <f t="shared" si="4"/>
        <v>48.085760622980558</v>
      </c>
      <c r="O87" s="39">
        <v>18.329999999999998</v>
      </c>
    </row>
    <row r="88" spans="1:15" x14ac:dyDescent="0.2">
      <c r="A88" s="37">
        <v>4819970603</v>
      </c>
      <c r="B88" s="37" t="s">
        <v>230</v>
      </c>
      <c r="C88" s="38">
        <v>35609</v>
      </c>
      <c r="D88" s="39">
        <v>8</v>
      </c>
      <c r="F88" s="39">
        <f t="shared" si="3"/>
        <v>2.4384000000000001</v>
      </c>
      <c r="G88" s="39">
        <f t="shared" si="4"/>
        <v>47.155760533388161</v>
      </c>
      <c r="I88" s="45">
        <v>1</v>
      </c>
      <c r="K88" s="45">
        <f t="shared" si="5"/>
        <v>30.6</v>
      </c>
      <c r="O88" s="39">
        <v>26.66</v>
      </c>
    </row>
    <row r="89" spans="1:15" x14ac:dyDescent="0.2">
      <c r="A89" s="37">
        <v>4819970701</v>
      </c>
      <c r="B89" s="37" t="s">
        <v>230</v>
      </c>
      <c r="C89" s="38">
        <v>35614</v>
      </c>
      <c r="D89" s="39">
        <v>7.5</v>
      </c>
      <c r="F89" s="39">
        <f t="shared" si="3"/>
        <v>2.286</v>
      </c>
      <c r="G89" s="39">
        <f t="shared" si="4"/>
        <v>48.085760622980558</v>
      </c>
      <c r="O89" s="39">
        <v>21.11</v>
      </c>
    </row>
    <row r="90" spans="1:15" x14ac:dyDescent="0.2">
      <c r="A90" s="37">
        <v>4819970702</v>
      </c>
      <c r="B90" s="37" t="s">
        <v>230</v>
      </c>
      <c r="C90" s="38">
        <v>35621</v>
      </c>
      <c r="D90" s="39">
        <v>7</v>
      </c>
      <c r="F90" s="39">
        <f t="shared" si="3"/>
        <v>2.1335999999999999</v>
      </c>
      <c r="G90" s="39">
        <f t="shared" si="4"/>
        <v>49.079947901107531</v>
      </c>
      <c r="I90" s="45">
        <v>1.4</v>
      </c>
      <c r="K90" s="45">
        <f t="shared" si="5"/>
        <v>33.9007926412541</v>
      </c>
      <c r="O90" s="39">
        <v>26.66</v>
      </c>
    </row>
    <row r="91" spans="1:15" x14ac:dyDescent="0.2">
      <c r="A91" s="37">
        <v>4819970703</v>
      </c>
      <c r="B91" s="37" t="s">
        <v>230</v>
      </c>
      <c r="C91" s="38">
        <v>35628</v>
      </c>
      <c r="D91" s="39">
        <v>6.5</v>
      </c>
      <c r="F91" s="39">
        <f t="shared" si="3"/>
        <v>1.9812000000000001</v>
      </c>
      <c r="G91" s="39">
        <f t="shared" si="4"/>
        <v>50.147843779842667</v>
      </c>
      <c r="O91" s="39">
        <v>29.44</v>
      </c>
    </row>
    <row r="92" spans="1:15" x14ac:dyDescent="0.2">
      <c r="A92" s="37">
        <v>4819970704</v>
      </c>
      <c r="B92" s="37" t="s">
        <v>230</v>
      </c>
      <c r="C92" s="38">
        <v>35635</v>
      </c>
      <c r="D92" s="39">
        <v>6</v>
      </c>
      <c r="F92" s="39">
        <f t="shared" si="3"/>
        <v>1.8288000000000002</v>
      </c>
      <c r="G92" s="39">
        <f t="shared" si="4"/>
        <v>51.301259197418318</v>
      </c>
      <c r="I92" s="45">
        <v>1.7</v>
      </c>
      <c r="K92" s="45">
        <f t="shared" si="5"/>
        <v>35.805463142919891</v>
      </c>
      <c r="O92" s="39">
        <v>21.11</v>
      </c>
    </row>
    <row r="93" spans="1:15" x14ac:dyDescent="0.2">
      <c r="A93" s="37">
        <v>4819970705</v>
      </c>
      <c r="B93" s="37" t="s">
        <v>230</v>
      </c>
      <c r="C93" s="38">
        <v>35642</v>
      </c>
      <c r="D93" s="39">
        <v>6</v>
      </c>
      <c r="F93" s="39">
        <f t="shared" si="3"/>
        <v>1.8288000000000002</v>
      </c>
      <c r="G93" s="39">
        <f t="shared" si="4"/>
        <v>51.301259197418318</v>
      </c>
      <c r="O93" s="39">
        <v>22.22</v>
      </c>
    </row>
    <row r="94" spans="1:15" x14ac:dyDescent="0.2">
      <c r="A94" s="37">
        <v>4819970801</v>
      </c>
      <c r="B94" s="37" t="s">
        <v>230</v>
      </c>
      <c r="C94" s="38">
        <v>35649</v>
      </c>
      <c r="D94" s="39">
        <v>5.5</v>
      </c>
      <c r="F94" s="39">
        <f t="shared" si="3"/>
        <v>1.6764000000000001</v>
      </c>
      <c r="G94" s="39">
        <f t="shared" si="4"/>
        <v>52.555093139838888</v>
      </c>
      <c r="I94" s="45">
        <v>3</v>
      </c>
      <c r="K94" s="45">
        <f t="shared" si="5"/>
        <v>41.377386551834157</v>
      </c>
      <c r="O94" s="39">
        <v>22.22</v>
      </c>
    </row>
    <row r="95" spans="1:15" x14ac:dyDescent="0.2">
      <c r="A95" s="37">
        <v>4819970802</v>
      </c>
      <c r="B95" s="37" t="s">
        <v>230</v>
      </c>
      <c r="C95" s="38">
        <v>35656</v>
      </c>
      <c r="D95" s="39">
        <v>6</v>
      </c>
      <c r="F95" s="39">
        <f t="shared" si="3"/>
        <v>1.8288000000000002</v>
      </c>
      <c r="G95" s="39">
        <f t="shared" si="4"/>
        <v>51.301259197418318</v>
      </c>
      <c r="O95" s="39">
        <v>18.329999999999998</v>
      </c>
    </row>
    <row r="96" spans="1:15" x14ac:dyDescent="0.2">
      <c r="A96" s="37">
        <v>4819970803</v>
      </c>
      <c r="B96" s="37" t="s">
        <v>230</v>
      </c>
      <c r="C96" s="38">
        <v>35661</v>
      </c>
      <c r="D96" s="39">
        <v>6</v>
      </c>
      <c r="F96" s="39">
        <f t="shared" si="3"/>
        <v>1.8288000000000002</v>
      </c>
      <c r="G96" s="39">
        <f t="shared" si="4"/>
        <v>51.301259197418318</v>
      </c>
      <c r="I96" s="45">
        <v>2.5</v>
      </c>
      <c r="K96" s="45">
        <f t="shared" si="5"/>
        <v>39.588812079685468</v>
      </c>
      <c r="O96" s="39">
        <v>21.11</v>
      </c>
    </row>
    <row r="97" spans="1:15" x14ac:dyDescent="0.2">
      <c r="A97" s="37">
        <v>4819970804</v>
      </c>
      <c r="B97" s="37" t="s">
        <v>230</v>
      </c>
      <c r="C97" s="38">
        <v>35670</v>
      </c>
      <c r="D97" s="39">
        <v>5.5</v>
      </c>
      <c r="F97" s="39">
        <f t="shared" si="3"/>
        <v>1.6764000000000001</v>
      </c>
      <c r="G97" s="39">
        <f t="shared" si="4"/>
        <v>52.555093139838888</v>
      </c>
      <c r="O97" s="39">
        <v>21.11</v>
      </c>
    </row>
    <row r="98" spans="1:15" x14ac:dyDescent="0.2">
      <c r="A98" s="37">
        <v>4819970901</v>
      </c>
      <c r="B98" s="37" t="s">
        <v>230</v>
      </c>
      <c r="C98" s="38">
        <v>35675</v>
      </c>
      <c r="D98" s="39">
        <v>5.5</v>
      </c>
      <c r="F98" s="39">
        <f t="shared" si="3"/>
        <v>1.6764000000000001</v>
      </c>
      <c r="G98" s="39">
        <f t="shared" si="4"/>
        <v>52.555093139838888</v>
      </c>
      <c r="I98" s="45">
        <v>3.2</v>
      </c>
      <c r="K98" s="45">
        <f t="shared" si="5"/>
        <v>42.01050944419373</v>
      </c>
      <c r="O98" s="39">
        <v>16.66</v>
      </c>
    </row>
    <row r="99" spans="1:15" x14ac:dyDescent="0.2">
      <c r="A99" s="37">
        <v>4819970902</v>
      </c>
      <c r="B99" s="37" t="s">
        <v>230</v>
      </c>
      <c r="C99" s="38">
        <v>35682</v>
      </c>
      <c r="D99" s="39">
        <v>6</v>
      </c>
      <c r="F99" s="39">
        <f t="shared" si="3"/>
        <v>1.8288000000000002</v>
      </c>
      <c r="G99" s="39">
        <f t="shared" si="4"/>
        <v>51.301259197418318</v>
      </c>
      <c r="O99" s="39">
        <v>18.329999999999998</v>
      </c>
    </row>
    <row r="100" spans="1:15" x14ac:dyDescent="0.2">
      <c r="A100" s="37">
        <v>4819970903</v>
      </c>
      <c r="B100" s="37" t="s">
        <v>230</v>
      </c>
      <c r="C100" s="38">
        <v>35689</v>
      </c>
      <c r="D100" s="39">
        <v>7</v>
      </c>
      <c r="E100" s="39">
        <f>AVERAGE(D86:D97)</f>
        <v>6.75</v>
      </c>
      <c r="F100" s="39">
        <f t="shared" si="3"/>
        <v>2.1335999999999999</v>
      </c>
      <c r="G100" s="39">
        <f t="shared" si="4"/>
        <v>49.079947901107531</v>
      </c>
      <c r="H100" s="39">
        <f>AVERAGE(G86:G97)</f>
        <v>49.795807905060457</v>
      </c>
      <c r="I100" s="45">
        <v>2.8</v>
      </c>
      <c r="J100" s="39">
        <f>AVERAGE(I86:I97)</f>
        <v>1.7833333333333332</v>
      </c>
      <c r="K100" s="45">
        <f t="shared" si="5"/>
        <v>40.70056648254716</v>
      </c>
      <c r="L100" s="39">
        <f>AVERAGE(K86:K97)</f>
        <v>35.467907879929008</v>
      </c>
      <c r="M100" s="45">
        <f>AVERAGE(L100,H100)</f>
        <v>42.631857892494736</v>
      </c>
      <c r="O100" s="39">
        <v>15.55</v>
      </c>
    </row>
    <row r="101" spans="1:15" x14ac:dyDescent="0.2">
      <c r="A101" s="37">
        <v>4819980601</v>
      </c>
      <c r="B101" s="37" t="s">
        <v>230</v>
      </c>
      <c r="C101" s="38">
        <v>35949</v>
      </c>
      <c r="I101" s="45">
        <v>3.5</v>
      </c>
      <c r="K101" s="45">
        <f t="shared" si="5"/>
        <v>42.889604720939559</v>
      </c>
      <c r="O101" s="39"/>
    </row>
    <row r="102" spans="1:15" x14ac:dyDescent="0.2">
      <c r="A102" s="37">
        <v>4819980602</v>
      </c>
      <c r="B102" s="37" t="s">
        <v>230</v>
      </c>
      <c r="C102" s="38">
        <v>35963</v>
      </c>
      <c r="D102" s="39">
        <v>5.5</v>
      </c>
      <c r="F102" s="39">
        <f t="shared" si="3"/>
        <v>1.6764000000000001</v>
      </c>
      <c r="G102" s="39">
        <f t="shared" si="4"/>
        <v>52.555093139838888</v>
      </c>
      <c r="I102" s="45">
        <v>3.6</v>
      </c>
      <c r="K102" s="45">
        <f t="shared" si="5"/>
        <v>43.165961023982852</v>
      </c>
      <c r="O102" s="39"/>
    </row>
    <row r="103" spans="1:15" x14ac:dyDescent="0.2">
      <c r="A103" s="37">
        <v>4819980603</v>
      </c>
      <c r="B103" s="37" t="s">
        <v>230</v>
      </c>
      <c r="C103" s="38">
        <v>35969</v>
      </c>
      <c r="D103" s="39">
        <v>6.5</v>
      </c>
      <c r="F103" s="39">
        <f t="shared" si="3"/>
        <v>1.9812000000000001</v>
      </c>
      <c r="G103" s="39">
        <f t="shared" si="4"/>
        <v>50.147843779842667</v>
      </c>
      <c r="I103" s="45">
        <v>2.6</v>
      </c>
      <c r="K103" s="45">
        <f t="shared" si="5"/>
        <v>39.973567275719148</v>
      </c>
      <c r="O103" s="39"/>
    </row>
    <row r="104" spans="1:15" x14ac:dyDescent="0.2">
      <c r="A104" s="37">
        <v>4819980604</v>
      </c>
      <c r="B104" s="37" t="s">
        <v>230</v>
      </c>
      <c r="C104" s="38">
        <v>35976</v>
      </c>
      <c r="D104" s="39">
        <v>7.5</v>
      </c>
      <c r="F104" s="39">
        <f t="shared" si="3"/>
        <v>2.286</v>
      </c>
      <c r="G104" s="39">
        <f t="shared" si="4"/>
        <v>48.085760622980558</v>
      </c>
      <c r="I104" s="45">
        <v>1.9</v>
      </c>
      <c r="K104" s="45">
        <f t="shared" si="5"/>
        <v>36.896586623351197</v>
      </c>
      <c r="O104" s="39"/>
    </row>
    <row r="105" spans="1:15" x14ac:dyDescent="0.2">
      <c r="A105" s="37">
        <v>4819980701</v>
      </c>
      <c r="B105" s="37" t="s">
        <v>230</v>
      </c>
      <c r="C105" s="38">
        <v>35983</v>
      </c>
      <c r="D105" s="39">
        <v>8.5</v>
      </c>
      <c r="F105" s="39">
        <f t="shared" si="3"/>
        <v>2.5908000000000002</v>
      </c>
      <c r="G105" s="39">
        <f t="shared" si="4"/>
        <v>46.28215973301333</v>
      </c>
      <c r="I105" s="45">
        <v>0.69</v>
      </c>
      <c r="K105" s="45">
        <f t="shared" si="5"/>
        <v>26.959865285555939</v>
      </c>
      <c r="O105" s="39"/>
    </row>
    <row r="106" spans="1:15" x14ac:dyDescent="0.2">
      <c r="A106" s="37">
        <v>4819980702</v>
      </c>
      <c r="B106" s="37" t="s">
        <v>230</v>
      </c>
      <c r="C106" s="38">
        <v>35990</v>
      </c>
      <c r="D106" s="39">
        <v>8</v>
      </c>
      <c r="F106" s="39">
        <f t="shared" si="3"/>
        <v>2.4384000000000001</v>
      </c>
      <c r="G106" s="39">
        <f t="shared" si="4"/>
        <v>47.155760533388161</v>
      </c>
      <c r="I106" s="45">
        <v>1.3</v>
      </c>
      <c r="K106" s="45">
        <f t="shared" si="5"/>
        <v>33.173793434426088</v>
      </c>
      <c r="O106" s="39"/>
    </row>
    <row r="107" spans="1:15" x14ac:dyDescent="0.2">
      <c r="A107" s="37">
        <v>4819980703</v>
      </c>
      <c r="B107" s="37" t="s">
        <v>230</v>
      </c>
      <c r="C107" s="38">
        <v>35997</v>
      </c>
      <c r="D107" s="39">
        <v>8.5</v>
      </c>
      <c r="F107" s="39">
        <f t="shared" si="3"/>
        <v>2.5908000000000002</v>
      </c>
      <c r="G107" s="39">
        <f t="shared" si="4"/>
        <v>46.28215973301333</v>
      </c>
      <c r="I107" s="45">
        <v>0.77</v>
      </c>
      <c r="K107" s="45">
        <f t="shared" si="5"/>
        <v>28.036011663841464</v>
      </c>
      <c r="O107" s="39"/>
    </row>
    <row r="108" spans="1:15" x14ac:dyDescent="0.2">
      <c r="A108" s="37">
        <v>4819980704</v>
      </c>
      <c r="B108" s="37" t="s">
        <v>230</v>
      </c>
      <c r="C108" s="38">
        <v>36004</v>
      </c>
      <c r="D108" s="39">
        <v>8</v>
      </c>
      <c r="F108" s="39">
        <f t="shared" si="3"/>
        <v>2.4384000000000001</v>
      </c>
      <c r="G108" s="39">
        <f t="shared" si="4"/>
        <v>47.155760533388161</v>
      </c>
      <c r="I108" s="45">
        <v>1.1000000000000001</v>
      </c>
      <c r="K108" s="45">
        <f t="shared" si="5"/>
        <v>31.534992863880429</v>
      </c>
      <c r="O108" s="39"/>
    </row>
    <row r="109" spans="1:15" x14ac:dyDescent="0.2">
      <c r="A109" s="37">
        <v>4819980801</v>
      </c>
      <c r="B109" s="37" t="s">
        <v>230</v>
      </c>
      <c r="C109" s="38">
        <v>36011</v>
      </c>
      <c r="D109" s="39">
        <v>8</v>
      </c>
      <c r="F109" s="39">
        <f t="shared" si="3"/>
        <v>2.4384000000000001</v>
      </c>
      <c r="G109" s="39">
        <f t="shared" si="4"/>
        <v>47.155760533388161</v>
      </c>
      <c r="I109" s="45">
        <v>0.36</v>
      </c>
      <c r="K109" s="45">
        <f t="shared" si="5"/>
        <v>20.577601261711266</v>
      </c>
      <c r="O109" s="39"/>
    </row>
    <row r="110" spans="1:15" x14ac:dyDescent="0.2">
      <c r="A110" s="37">
        <v>4819980802</v>
      </c>
      <c r="B110" s="37" t="s">
        <v>230</v>
      </c>
      <c r="C110" s="38">
        <v>36019</v>
      </c>
      <c r="D110" s="39">
        <v>8</v>
      </c>
      <c r="F110" s="39">
        <f t="shared" si="3"/>
        <v>2.4384000000000001</v>
      </c>
      <c r="G110" s="39">
        <f t="shared" si="4"/>
        <v>47.155760533388161</v>
      </c>
      <c r="I110" s="45">
        <v>0.43</v>
      </c>
      <c r="K110" s="45">
        <f t="shared" si="5"/>
        <v>22.320653610410673</v>
      </c>
      <c r="O110" s="39"/>
    </row>
    <row r="111" spans="1:15" x14ac:dyDescent="0.2">
      <c r="A111" s="37">
        <v>4819980803</v>
      </c>
      <c r="B111" s="37" t="s">
        <v>230</v>
      </c>
      <c r="C111" s="38">
        <v>36026</v>
      </c>
      <c r="D111" s="39">
        <v>9.5</v>
      </c>
      <c r="F111" s="39">
        <f t="shared" si="3"/>
        <v>2.8956</v>
      </c>
      <c r="G111" s="39">
        <f t="shared" si="4"/>
        <v>44.679398331074999</v>
      </c>
      <c r="I111" s="45">
        <v>0.53</v>
      </c>
      <c r="K111" s="45">
        <f t="shared" si="5"/>
        <v>24.371844147403142</v>
      </c>
      <c r="O111" s="39"/>
    </row>
    <row r="112" spans="1:15" x14ac:dyDescent="0.2">
      <c r="A112" s="37">
        <v>4819980804</v>
      </c>
      <c r="B112" s="37" t="s">
        <v>230</v>
      </c>
      <c r="C112" s="38">
        <v>36032</v>
      </c>
      <c r="D112" s="39">
        <v>8</v>
      </c>
      <c r="F112" s="39">
        <f t="shared" si="3"/>
        <v>2.4384000000000001</v>
      </c>
      <c r="G112" s="39">
        <f t="shared" si="4"/>
        <v>47.155760533388161</v>
      </c>
      <c r="I112" s="45">
        <v>0.97</v>
      </c>
      <c r="K112" s="45">
        <f t="shared" si="5"/>
        <v>30.30119517457501</v>
      </c>
      <c r="O112" s="39"/>
    </row>
    <row r="113" spans="1:15" x14ac:dyDescent="0.2">
      <c r="A113" s="37">
        <v>4819980901</v>
      </c>
      <c r="B113" s="37" t="s">
        <v>230</v>
      </c>
      <c r="C113" s="38">
        <v>36039</v>
      </c>
      <c r="D113" s="39">
        <v>9.5</v>
      </c>
      <c r="F113" s="39">
        <f t="shared" si="3"/>
        <v>2.8956</v>
      </c>
      <c r="G113" s="39">
        <f t="shared" si="4"/>
        <v>44.679398331074999</v>
      </c>
      <c r="I113" s="45">
        <v>1.6</v>
      </c>
      <c r="K113" s="45">
        <f t="shared" si="5"/>
        <v>35.21073560290067</v>
      </c>
      <c r="O113" s="39"/>
    </row>
    <row r="114" spans="1:15" x14ac:dyDescent="0.2">
      <c r="A114" s="37">
        <v>4819980902</v>
      </c>
      <c r="B114" s="37" t="s">
        <v>230</v>
      </c>
      <c r="C114" s="38">
        <v>36046</v>
      </c>
      <c r="D114" s="39">
        <v>7.5</v>
      </c>
      <c r="F114" s="39">
        <f t="shared" si="3"/>
        <v>2.286</v>
      </c>
      <c r="G114" s="39">
        <f t="shared" si="4"/>
        <v>48.085760622980558</v>
      </c>
      <c r="I114" s="45">
        <v>1.5</v>
      </c>
      <c r="K114" s="45">
        <f t="shared" si="5"/>
        <v>34.577612710541096</v>
      </c>
      <c r="O114" s="39"/>
    </row>
    <row r="115" spans="1:15" x14ac:dyDescent="0.2">
      <c r="A115" s="37">
        <v>4819980903</v>
      </c>
      <c r="B115" s="37" t="s">
        <v>230</v>
      </c>
      <c r="C115" s="38">
        <v>36053</v>
      </c>
      <c r="D115" s="39">
        <v>12</v>
      </c>
      <c r="F115" s="39">
        <f t="shared" si="3"/>
        <v>3.6576000000000004</v>
      </c>
      <c r="G115" s="39">
        <f t="shared" si="4"/>
        <v>41.313008325549511</v>
      </c>
      <c r="O115" s="39"/>
    </row>
    <row r="116" spans="1:15" x14ac:dyDescent="0.2">
      <c r="A116" s="37">
        <v>4819980904</v>
      </c>
      <c r="B116" s="37" t="s">
        <v>230</v>
      </c>
      <c r="C116" s="38">
        <v>36060</v>
      </c>
      <c r="D116" s="39">
        <v>10</v>
      </c>
      <c r="E116" s="39">
        <f>AVERAGE(D101:D112)</f>
        <v>7.8181818181818183</v>
      </c>
      <c r="F116" s="39">
        <f t="shared" si="3"/>
        <v>3.048</v>
      </c>
      <c r="G116" s="39">
        <f t="shared" si="4"/>
        <v>43.940261958950401</v>
      </c>
      <c r="H116" s="39">
        <f>AVERAGE(G101:G112)</f>
        <v>47.619201636973145</v>
      </c>
      <c r="I116" s="45">
        <v>1.5</v>
      </c>
      <c r="J116" s="39">
        <f>AVERAGE(I101:I112)</f>
        <v>1.4791666666666667</v>
      </c>
      <c r="K116" s="45">
        <f t="shared" si="5"/>
        <v>34.577612710541096</v>
      </c>
      <c r="L116" s="39">
        <f>AVERAGE(K101:K112)</f>
        <v>31.683473090483059</v>
      </c>
      <c r="M116" s="45">
        <f>AVERAGE(L116,H116)</f>
        <v>39.651337363728103</v>
      </c>
      <c r="O116" s="39"/>
    </row>
    <row r="117" spans="1:15" x14ac:dyDescent="0.2">
      <c r="A117" s="37">
        <v>4819990601</v>
      </c>
      <c r="B117" s="37" t="s">
        <v>230</v>
      </c>
      <c r="C117" s="74">
        <v>36319</v>
      </c>
      <c r="D117" s="39">
        <v>9</v>
      </c>
      <c r="F117" s="39">
        <f t="shared" si="3"/>
        <v>2.7432000000000003</v>
      </c>
      <c r="G117" s="39">
        <f t="shared" si="4"/>
        <v>45.458506989579675</v>
      </c>
      <c r="I117" s="73">
        <v>1.53</v>
      </c>
      <c r="K117" s="45">
        <f t="shared" si="5"/>
        <v>34.771876484316614</v>
      </c>
      <c r="L117" s="73"/>
    </row>
    <row r="118" spans="1:15" x14ac:dyDescent="0.2">
      <c r="A118" s="37">
        <v>4819990602</v>
      </c>
      <c r="B118" s="37" t="s">
        <v>230</v>
      </c>
      <c r="C118" s="74">
        <v>36326</v>
      </c>
      <c r="D118" s="39">
        <v>9.5</v>
      </c>
      <c r="F118" s="39">
        <f t="shared" si="3"/>
        <v>2.8956</v>
      </c>
      <c r="G118" s="39">
        <f t="shared" si="4"/>
        <v>44.679398331074999</v>
      </c>
      <c r="I118" s="73"/>
      <c r="L118" s="73"/>
    </row>
    <row r="119" spans="1:15" x14ac:dyDescent="0.2">
      <c r="A119" s="37">
        <v>4819990603</v>
      </c>
      <c r="B119" s="37" t="s">
        <v>230</v>
      </c>
      <c r="C119" s="74">
        <v>36333</v>
      </c>
      <c r="D119" s="39">
        <v>9</v>
      </c>
      <c r="F119" s="39">
        <f t="shared" si="3"/>
        <v>2.7432000000000003</v>
      </c>
      <c r="G119" s="39">
        <f t="shared" si="4"/>
        <v>45.458506989579675</v>
      </c>
      <c r="I119" s="73">
        <v>2.4700000000000002</v>
      </c>
      <c r="K119" s="45">
        <f t="shared" si="5"/>
        <v>39.470380057777284</v>
      </c>
      <c r="L119" s="73"/>
    </row>
    <row r="120" spans="1:15" x14ac:dyDescent="0.2">
      <c r="A120" s="37">
        <v>4819990604</v>
      </c>
      <c r="B120" s="37" t="s">
        <v>230</v>
      </c>
      <c r="C120" s="74">
        <v>36340</v>
      </c>
      <c r="D120" s="39">
        <v>9</v>
      </c>
      <c r="F120" s="39">
        <f t="shared" si="3"/>
        <v>2.7432000000000003</v>
      </c>
      <c r="G120" s="39">
        <f t="shared" si="4"/>
        <v>45.458506989579675</v>
      </c>
      <c r="I120" s="73"/>
      <c r="L120" s="73"/>
    </row>
    <row r="121" spans="1:15" x14ac:dyDescent="0.2">
      <c r="A121" s="37">
        <v>4819990701</v>
      </c>
      <c r="B121" s="37" t="s">
        <v>230</v>
      </c>
      <c r="C121" s="74">
        <v>36348</v>
      </c>
      <c r="I121" s="73">
        <v>2.38</v>
      </c>
      <c r="K121" s="45">
        <f t="shared" si="5"/>
        <v>39.106255784173996</v>
      </c>
      <c r="L121" s="73"/>
    </row>
    <row r="122" spans="1:15" x14ac:dyDescent="0.2">
      <c r="A122" s="37">
        <v>4819990702</v>
      </c>
      <c r="B122" s="37" t="s">
        <v>230</v>
      </c>
      <c r="C122" s="74">
        <v>36354</v>
      </c>
      <c r="D122" s="39">
        <v>9</v>
      </c>
      <c r="F122" s="39">
        <f t="shared" si="3"/>
        <v>2.7432000000000003</v>
      </c>
      <c r="G122" s="39">
        <f t="shared" si="4"/>
        <v>45.458506989579675</v>
      </c>
      <c r="I122" s="73"/>
      <c r="L122" s="73"/>
    </row>
    <row r="123" spans="1:15" x14ac:dyDescent="0.2">
      <c r="A123" s="37">
        <v>4819990703</v>
      </c>
      <c r="B123" s="37" t="s">
        <v>230</v>
      </c>
      <c r="C123" s="74">
        <v>36361</v>
      </c>
      <c r="D123" s="39">
        <v>8.5</v>
      </c>
      <c r="F123" s="39">
        <f t="shared" si="3"/>
        <v>2.5908000000000002</v>
      </c>
      <c r="G123" s="39">
        <f t="shared" si="4"/>
        <v>46.28215973301333</v>
      </c>
      <c r="I123" s="73">
        <v>2.2000000000000002</v>
      </c>
      <c r="K123" s="45">
        <f t="shared" si="5"/>
        <v>38.334766705173493</v>
      </c>
      <c r="L123" s="73"/>
    </row>
    <row r="124" spans="1:15" x14ac:dyDescent="0.2">
      <c r="A124" s="37">
        <v>4819990704</v>
      </c>
      <c r="B124" s="37" t="s">
        <v>230</v>
      </c>
      <c r="C124" s="74">
        <v>36368</v>
      </c>
      <c r="D124" s="39">
        <v>8</v>
      </c>
      <c r="F124" s="39">
        <f t="shared" si="3"/>
        <v>2.4384000000000001</v>
      </c>
      <c r="G124" s="39">
        <f t="shared" si="4"/>
        <v>47.155760533388161</v>
      </c>
      <c r="I124" s="73"/>
      <c r="L124" s="73"/>
    </row>
    <row r="125" spans="1:15" x14ac:dyDescent="0.2">
      <c r="A125" s="37">
        <v>4819990801</v>
      </c>
      <c r="B125" s="37" t="s">
        <v>230</v>
      </c>
      <c r="C125" s="74">
        <v>36389</v>
      </c>
      <c r="I125" s="73">
        <v>2.94</v>
      </c>
      <c r="K125" s="45">
        <f t="shared" si="5"/>
        <v>41.179197993049293</v>
      </c>
      <c r="L125" s="73"/>
    </row>
    <row r="126" spans="1:15" x14ac:dyDescent="0.2">
      <c r="A126" s="37">
        <v>4819990802</v>
      </c>
      <c r="B126" s="37" t="s">
        <v>230</v>
      </c>
      <c r="C126" s="74">
        <v>36397</v>
      </c>
      <c r="D126" s="39">
        <v>9</v>
      </c>
      <c r="F126" s="39">
        <f t="shared" si="3"/>
        <v>2.7432000000000003</v>
      </c>
      <c r="G126" s="39">
        <f t="shared" si="4"/>
        <v>45.458506989579675</v>
      </c>
      <c r="I126" s="73"/>
      <c r="L126" s="73"/>
    </row>
    <row r="127" spans="1:15" x14ac:dyDescent="0.2">
      <c r="A127" s="37">
        <v>4819990803</v>
      </c>
      <c r="B127" s="37" t="s">
        <v>230</v>
      </c>
      <c r="C127" s="74">
        <v>36403</v>
      </c>
      <c r="D127" s="39">
        <v>9</v>
      </c>
      <c r="F127" s="39">
        <f t="shared" si="3"/>
        <v>2.7432000000000003</v>
      </c>
      <c r="G127" s="39">
        <f t="shared" si="4"/>
        <v>45.458506989579675</v>
      </c>
      <c r="I127" s="73">
        <v>1.26</v>
      </c>
      <c r="K127" s="45">
        <f t="shared" si="5"/>
        <v>32.867205982650823</v>
      </c>
      <c r="L127" s="73"/>
    </row>
    <row r="128" spans="1:15" x14ac:dyDescent="0.2">
      <c r="A128" s="37">
        <v>4819990901</v>
      </c>
      <c r="B128" s="37" t="s">
        <v>230</v>
      </c>
      <c r="C128" s="74">
        <v>36411</v>
      </c>
      <c r="D128" s="39">
        <v>9</v>
      </c>
      <c r="F128" s="39">
        <f t="shared" si="3"/>
        <v>2.7432000000000003</v>
      </c>
      <c r="G128" s="39">
        <f t="shared" si="4"/>
        <v>45.458506989579675</v>
      </c>
      <c r="I128" s="73"/>
      <c r="L128" s="73"/>
    </row>
    <row r="129" spans="1:13" x14ac:dyDescent="0.2">
      <c r="A129" s="37">
        <v>4819990902</v>
      </c>
      <c r="B129" s="37" t="s">
        <v>230</v>
      </c>
      <c r="C129" s="74">
        <v>36417</v>
      </c>
      <c r="D129" s="39">
        <v>9</v>
      </c>
      <c r="E129" s="39">
        <f>AVERAGE(D117:D127)</f>
        <v>8.8888888888888893</v>
      </c>
      <c r="F129" s="39">
        <f t="shared" si="3"/>
        <v>2.7432000000000003</v>
      </c>
      <c r="G129" s="39">
        <f t="shared" si="4"/>
        <v>45.458506989579675</v>
      </c>
      <c r="H129" s="39">
        <f>AVERAGE(G117:G127)</f>
        <v>45.6520400594394</v>
      </c>
      <c r="I129" s="73">
        <v>3.26</v>
      </c>
      <c r="J129" s="39">
        <f>AVERAGE(I117:I127)</f>
        <v>2.13</v>
      </c>
      <c r="K129" s="45">
        <f t="shared" si="5"/>
        <v>42.192743786664224</v>
      </c>
      <c r="L129" s="39">
        <f>AVERAGE(K117:K127)</f>
        <v>37.621613834523579</v>
      </c>
      <c r="M129" s="45">
        <f>AVERAGE(L129,H129)</f>
        <v>41.636826946981486</v>
      </c>
    </row>
    <row r="130" spans="1:13" x14ac:dyDescent="0.2">
      <c r="A130" s="37">
        <v>4820000501</v>
      </c>
      <c r="B130" s="37" t="s">
        <v>230</v>
      </c>
      <c r="C130" s="74">
        <v>36676</v>
      </c>
      <c r="D130" s="39">
        <v>9.5</v>
      </c>
      <c r="F130" s="39">
        <f t="shared" ref="F130:F193" si="6">D130*0.3048</f>
        <v>2.8956</v>
      </c>
      <c r="G130" s="39">
        <f t="shared" ref="G130:G193" si="7" xml:space="preserve"> 60-(14.41*(LN(F130)))</f>
        <v>44.679398331074999</v>
      </c>
      <c r="I130" s="73">
        <v>2.2000000000000002</v>
      </c>
      <c r="K130" s="45">
        <f t="shared" si="5"/>
        <v>38.334766705173493</v>
      </c>
      <c r="L130" s="73"/>
    </row>
    <row r="131" spans="1:13" x14ac:dyDescent="0.2">
      <c r="A131" s="37">
        <v>4820000601</v>
      </c>
      <c r="B131" s="37" t="s">
        <v>230</v>
      </c>
      <c r="C131" s="74">
        <v>36683</v>
      </c>
      <c r="D131" s="39">
        <v>9</v>
      </c>
      <c r="F131" s="39">
        <f t="shared" si="6"/>
        <v>2.7432000000000003</v>
      </c>
      <c r="G131" s="39">
        <f t="shared" si="7"/>
        <v>45.458506989579675</v>
      </c>
      <c r="I131" s="73"/>
      <c r="L131" s="73"/>
    </row>
    <row r="132" spans="1:13" x14ac:dyDescent="0.2">
      <c r="A132" s="37">
        <v>4820000602</v>
      </c>
      <c r="B132" s="37" t="s">
        <v>230</v>
      </c>
      <c r="C132" s="74">
        <v>36690</v>
      </c>
      <c r="D132" s="39">
        <v>7</v>
      </c>
      <c r="F132" s="39">
        <f t="shared" si="6"/>
        <v>2.1335999999999999</v>
      </c>
      <c r="G132" s="39">
        <f t="shared" si="7"/>
        <v>49.079947901107531</v>
      </c>
      <c r="I132" s="73">
        <v>1.71</v>
      </c>
      <c r="K132" s="45">
        <f t="shared" ref="K132:K194" si="8">(9.81*(LN(I132)))+30.6</f>
        <v>35.862999964747921</v>
      </c>
      <c r="L132" s="73"/>
    </row>
    <row r="133" spans="1:13" x14ac:dyDescent="0.2">
      <c r="A133" s="37">
        <v>4820000603</v>
      </c>
      <c r="B133" s="37" t="s">
        <v>230</v>
      </c>
      <c r="C133" s="74">
        <v>36698</v>
      </c>
      <c r="D133" s="39">
        <v>7.5</v>
      </c>
      <c r="F133" s="39">
        <f t="shared" si="6"/>
        <v>2.286</v>
      </c>
      <c r="G133" s="39">
        <f t="shared" si="7"/>
        <v>48.085760622980558</v>
      </c>
      <c r="I133" s="73"/>
      <c r="L133" s="73"/>
    </row>
    <row r="134" spans="1:13" x14ac:dyDescent="0.2">
      <c r="A134" s="37">
        <v>4820000604</v>
      </c>
      <c r="B134" s="37" t="s">
        <v>230</v>
      </c>
      <c r="C134" s="74">
        <v>36704</v>
      </c>
      <c r="D134" s="39">
        <v>8</v>
      </c>
      <c r="F134" s="39">
        <f t="shared" si="6"/>
        <v>2.4384000000000001</v>
      </c>
      <c r="G134" s="39">
        <f t="shared" si="7"/>
        <v>47.155760533388161</v>
      </c>
      <c r="I134" s="73">
        <v>1.46</v>
      </c>
      <c r="K134" s="45">
        <f t="shared" si="8"/>
        <v>34.312461434415603</v>
      </c>
      <c r="L134" s="73"/>
    </row>
    <row r="135" spans="1:13" x14ac:dyDescent="0.2">
      <c r="A135" s="37">
        <v>4820000701</v>
      </c>
      <c r="B135" s="37" t="s">
        <v>230</v>
      </c>
      <c r="C135" s="74">
        <v>36712</v>
      </c>
      <c r="D135" s="39">
        <v>8</v>
      </c>
      <c r="F135" s="39">
        <f t="shared" si="6"/>
        <v>2.4384000000000001</v>
      </c>
      <c r="G135" s="39">
        <f t="shared" si="7"/>
        <v>47.155760533388161</v>
      </c>
      <c r="I135" s="73"/>
      <c r="L135" s="73"/>
    </row>
    <row r="136" spans="1:13" x14ac:dyDescent="0.2">
      <c r="A136" s="37">
        <v>4820000702</v>
      </c>
      <c r="B136" s="37" t="s">
        <v>230</v>
      </c>
      <c r="C136" s="74">
        <v>36718</v>
      </c>
      <c r="D136" s="39">
        <v>7.5</v>
      </c>
      <c r="F136" s="39">
        <f t="shared" si="6"/>
        <v>2.286</v>
      </c>
      <c r="G136" s="39">
        <f t="shared" si="7"/>
        <v>48.085760622980558</v>
      </c>
      <c r="I136" s="73">
        <v>1.56</v>
      </c>
      <c r="K136" s="45">
        <f t="shared" si="8"/>
        <v>34.962367906574784</v>
      </c>
      <c r="L136" s="73"/>
    </row>
    <row r="137" spans="1:13" x14ac:dyDescent="0.2">
      <c r="A137" s="37">
        <v>4820000703</v>
      </c>
      <c r="B137" s="37" t="s">
        <v>230</v>
      </c>
      <c r="C137" s="74">
        <v>36726</v>
      </c>
      <c r="D137" s="39">
        <v>8</v>
      </c>
      <c r="F137" s="39">
        <f t="shared" si="6"/>
        <v>2.4384000000000001</v>
      </c>
      <c r="G137" s="39">
        <f t="shared" si="7"/>
        <v>47.155760533388161</v>
      </c>
      <c r="I137" s="73"/>
      <c r="L137" s="73"/>
    </row>
    <row r="138" spans="1:13" x14ac:dyDescent="0.2">
      <c r="A138" s="37">
        <v>4820000704</v>
      </c>
      <c r="B138" s="37" t="s">
        <v>230</v>
      </c>
      <c r="C138" s="74">
        <v>36732</v>
      </c>
      <c r="D138" s="39">
        <v>8</v>
      </c>
      <c r="F138" s="39">
        <f t="shared" si="6"/>
        <v>2.4384000000000001</v>
      </c>
      <c r="G138" s="39">
        <f t="shared" si="7"/>
        <v>47.155760533388161</v>
      </c>
      <c r="I138" s="73">
        <v>1.81</v>
      </c>
      <c r="K138" s="45">
        <f t="shared" si="8"/>
        <v>36.42053635217458</v>
      </c>
      <c r="L138" s="73"/>
    </row>
    <row r="139" spans="1:13" x14ac:dyDescent="0.2">
      <c r="A139" s="37">
        <v>4820000801</v>
      </c>
      <c r="B139" s="37" t="s">
        <v>230</v>
      </c>
      <c r="C139" s="74">
        <v>36739</v>
      </c>
      <c r="D139" s="39">
        <v>7</v>
      </c>
      <c r="F139" s="39">
        <f t="shared" si="6"/>
        <v>2.1335999999999999</v>
      </c>
      <c r="G139" s="39">
        <f t="shared" si="7"/>
        <v>49.079947901107531</v>
      </c>
      <c r="I139" s="73"/>
      <c r="L139" s="73"/>
    </row>
    <row r="140" spans="1:13" x14ac:dyDescent="0.2">
      <c r="A140" s="37">
        <v>4820000802</v>
      </c>
      <c r="B140" s="37" t="s">
        <v>230</v>
      </c>
      <c r="C140" s="74">
        <v>36746</v>
      </c>
      <c r="D140" s="39">
        <v>6.5</v>
      </c>
      <c r="F140" s="39">
        <f t="shared" si="6"/>
        <v>1.9812000000000001</v>
      </c>
      <c r="G140" s="39">
        <f t="shared" si="7"/>
        <v>50.147843779842667</v>
      </c>
      <c r="I140" s="73">
        <v>2.72</v>
      </c>
      <c r="K140" s="45">
        <f t="shared" si="8"/>
        <v>40.416198745820559</v>
      </c>
      <c r="L140" s="73"/>
    </row>
    <row r="141" spans="1:13" x14ac:dyDescent="0.2">
      <c r="A141" s="37">
        <v>4820000803</v>
      </c>
      <c r="B141" s="37" t="s">
        <v>230</v>
      </c>
      <c r="C141" s="74">
        <v>36753</v>
      </c>
      <c r="D141" s="39">
        <v>6.5</v>
      </c>
      <c r="F141" s="39">
        <f t="shared" si="6"/>
        <v>1.9812000000000001</v>
      </c>
      <c r="G141" s="39">
        <f t="shared" si="7"/>
        <v>50.147843779842667</v>
      </c>
      <c r="I141" s="73"/>
      <c r="L141" s="73"/>
    </row>
    <row r="142" spans="1:13" x14ac:dyDescent="0.2">
      <c r="A142" s="37">
        <v>4820000804</v>
      </c>
      <c r="B142" s="37" t="s">
        <v>230</v>
      </c>
      <c r="C142" s="74">
        <v>36760</v>
      </c>
      <c r="D142" s="39">
        <v>7</v>
      </c>
      <c r="F142" s="39">
        <f t="shared" si="6"/>
        <v>2.1335999999999999</v>
      </c>
      <c r="G142" s="39">
        <f t="shared" si="7"/>
        <v>49.079947901107531</v>
      </c>
      <c r="I142" s="73">
        <v>4.3</v>
      </c>
      <c r="K142" s="45">
        <f t="shared" si="8"/>
        <v>44.90901337268226</v>
      </c>
      <c r="L142" s="73"/>
    </row>
    <row r="143" spans="1:13" x14ac:dyDescent="0.2">
      <c r="A143" s="37">
        <v>4820000805</v>
      </c>
      <c r="B143" s="37" t="s">
        <v>230</v>
      </c>
      <c r="C143" s="74">
        <v>36768</v>
      </c>
      <c r="D143" s="39">
        <v>7.5</v>
      </c>
      <c r="E143" s="39">
        <f>AVERAGE(D131:D143)</f>
        <v>7.5</v>
      </c>
      <c r="F143" s="39">
        <f t="shared" si="6"/>
        <v>2.286</v>
      </c>
      <c r="G143" s="39">
        <f t="shared" si="7"/>
        <v>48.085760622980558</v>
      </c>
      <c r="H143" s="39">
        <f>AVERAGE(G131:G143)</f>
        <v>48.144181711929377</v>
      </c>
      <c r="I143" s="73"/>
      <c r="J143" s="39">
        <f>AVERAGE(I131:I143)</f>
        <v>2.2600000000000002</v>
      </c>
      <c r="L143" s="39">
        <f>AVERAGE(K131:K143)</f>
        <v>37.813929629402615</v>
      </c>
      <c r="M143" s="45">
        <f>AVERAGE(L143,H143)</f>
        <v>42.979055670666</v>
      </c>
    </row>
    <row r="144" spans="1:13" x14ac:dyDescent="0.2">
      <c r="A144" s="37">
        <v>4820010601</v>
      </c>
      <c r="B144" s="37" t="s">
        <v>230</v>
      </c>
      <c r="C144" s="74">
        <v>37047</v>
      </c>
      <c r="D144" s="39">
        <v>20</v>
      </c>
      <c r="F144" s="39">
        <f t="shared" si="6"/>
        <v>6.0960000000000001</v>
      </c>
      <c r="G144" s="39">
        <f t="shared" si="7"/>
        <v>33.952011087081587</v>
      </c>
      <c r="I144" s="73"/>
      <c r="L144" s="73"/>
    </row>
    <row r="145" spans="1:13" x14ac:dyDescent="0.2">
      <c r="A145" s="37">
        <v>4820010602</v>
      </c>
      <c r="B145" s="37" t="s">
        <v>230</v>
      </c>
      <c r="C145" s="74">
        <v>37054</v>
      </c>
      <c r="D145" s="39">
        <v>19</v>
      </c>
      <c r="F145" s="39">
        <f t="shared" si="6"/>
        <v>5.7911999999999999</v>
      </c>
      <c r="G145" s="39">
        <f t="shared" si="7"/>
        <v>34.691147459206192</v>
      </c>
      <c r="I145" s="73">
        <v>0.12</v>
      </c>
      <c r="K145" s="45">
        <f t="shared" si="8"/>
        <v>9.8002147098771069</v>
      </c>
      <c r="L145" s="73"/>
    </row>
    <row r="146" spans="1:13" x14ac:dyDescent="0.2">
      <c r="A146" s="37">
        <v>4820010603</v>
      </c>
      <c r="B146" s="37" t="s">
        <v>230</v>
      </c>
      <c r="C146" s="74">
        <v>37061</v>
      </c>
      <c r="D146" s="39">
        <v>20</v>
      </c>
      <c r="F146" s="39">
        <f t="shared" si="6"/>
        <v>6.0960000000000001</v>
      </c>
      <c r="G146" s="39">
        <f t="shared" si="7"/>
        <v>33.952011087081587</v>
      </c>
      <c r="I146" s="73"/>
      <c r="L146" s="73"/>
    </row>
    <row r="147" spans="1:13" x14ac:dyDescent="0.2">
      <c r="A147" s="37">
        <v>4820010604</v>
      </c>
      <c r="B147" s="37" t="s">
        <v>230</v>
      </c>
      <c r="C147" s="74">
        <v>37068</v>
      </c>
      <c r="D147" s="39">
        <v>17</v>
      </c>
      <c r="F147" s="39">
        <f t="shared" si="6"/>
        <v>5.1816000000000004</v>
      </c>
      <c r="G147" s="39">
        <f t="shared" si="7"/>
        <v>36.293908861144516</v>
      </c>
      <c r="I147" s="73">
        <v>0.9</v>
      </c>
      <c r="K147" s="45">
        <f t="shared" si="8"/>
        <v>29.566413341396725</v>
      </c>
      <c r="L147" s="73"/>
    </row>
    <row r="148" spans="1:13" x14ac:dyDescent="0.2">
      <c r="A148" s="37">
        <v>4820010701</v>
      </c>
      <c r="B148" s="37" t="s">
        <v>230</v>
      </c>
      <c r="C148" s="74">
        <v>37075</v>
      </c>
      <c r="D148" s="39">
        <v>15</v>
      </c>
      <c r="F148" s="39">
        <f t="shared" si="6"/>
        <v>4.5720000000000001</v>
      </c>
      <c r="G148" s="39">
        <f t="shared" si="7"/>
        <v>38.097509751111744</v>
      </c>
      <c r="I148" s="73"/>
      <c r="L148" s="73"/>
    </row>
    <row r="149" spans="1:13" x14ac:dyDescent="0.2">
      <c r="A149" s="37">
        <v>4820010702</v>
      </c>
      <c r="B149" s="37" t="s">
        <v>230</v>
      </c>
      <c r="C149" s="74">
        <v>37082</v>
      </c>
      <c r="D149" s="39">
        <v>14.5</v>
      </c>
      <c r="F149" s="39">
        <f t="shared" si="6"/>
        <v>4.4196</v>
      </c>
      <c r="G149" s="39">
        <f t="shared" si="7"/>
        <v>38.586031110758313</v>
      </c>
      <c r="I149" s="73">
        <v>2</v>
      </c>
      <c r="K149" s="45">
        <f t="shared" si="8"/>
        <v>37.399773841293069</v>
      </c>
      <c r="L149" s="73"/>
    </row>
    <row r="150" spans="1:13" x14ac:dyDescent="0.2">
      <c r="A150" s="37">
        <v>4820010703</v>
      </c>
      <c r="B150" s="37" t="s">
        <v>230</v>
      </c>
      <c r="C150" s="74">
        <v>37089</v>
      </c>
      <c r="D150" s="39">
        <v>13.5</v>
      </c>
      <c r="F150" s="39">
        <f t="shared" si="6"/>
        <v>4.1147999999999998</v>
      </c>
      <c r="G150" s="39">
        <f t="shared" si="7"/>
        <v>39.615754781741025</v>
      </c>
      <c r="I150" s="73"/>
      <c r="L150" s="73"/>
    </row>
    <row r="151" spans="1:13" x14ac:dyDescent="0.2">
      <c r="A151" s="37">
        <v>4820010704</v>
      </c>
      <c r="B151" s="37" t="s">
        <v>230</v>
      </c>
      <c r="C151" s="74">
        <v>37096</v>
      </c>
      <c r="D151" s="39">
        <v>8</v>
      </c>
      <c r="F151" s="39">
        <f t="shared" si="6"/>
        <v>2.4384000000000001</v>
      </c>
      <c r="G151" s="39">
        <f t="shared" si="7"/>
        <v>47.155760533388161</v>
      </c>
      <c r="I151" s="73">
        <v>2.2999999999999998</v>
      </c>
      <c r="K151" s="45">
        <f t="shared" si="8"/>
        <v>38.770838495993374</v>
      </c>
      <c r="L151" s="73"/>
    </row>
    <row r="152" spans="1:13" x14ac:dyDescent="0.2">
      <c r="A152" s="37">
        <v>4820010801</v>
      </c>
      <c r="B152" s="37" t="s">
        <v>230</v>
      </c>
      <c r="C152" s="74">
        <v>37104</v>
      </c>
      <c r="D152" s="39">
        <v>6.5</v>
      </c>
      <c r="F152" s="39">
        <f t="shared" si="6"/>
        <v>1.9812000000000001</v>
      </c>
      <c r="G152" s="39">
        <f t="shared" si="7"/>
        <v>50.147843779842667</v>
      </c>
      <c r="I152" s="73"/>
      <c r="L152" s="73"/>
    </row>
    <row r="153" spans="1:13" x14ac:dyDescent="0.2">
      <c r="A153" s="37">
        <v>4820010802</v>
      </c>
      <c r="B153" s="37" t="s">
        <v>230</v>
      </c>
      <c r="C153" s="74">
        <v>37110</v>
      </c>
      <c r="D153" s="39">
        <v>6</v>
      </c>
      <c r="F153" s="39">
        <f t="shared" si="6"/>
        <v>1.8288000000000002</v>
      </c>
      <c r="G153" s="39">
        <f t="shared" si="7"/>
        <v>51.301259197418318</v>
      </c>
      <c r="I153" s="73">
        <v>4</v>
      </c>
      <c r="K153" s="45">
        <f t="shared" si="8"/>
        <v>44.199547682586129</v>
      </c>
      <c r="L153" s="73"/>
    </row>
    <row r="154" spans="1:13" x14ac:dyDescent="0.2">
      <c r="A154" s="37">
        <v>4820010803</v>
      </c>
      <c r="B154" s="37" t="s">
        <v>230</v>
      </c>
      <c r="C154" s="74">
        <v>37117</v>
      </c>
      <c r="D154" s="39">
        <v>7</v>
      </c>
      <c r="F154" s="39">
        <f t="shared" si="6"/>
        <v>2.1335999999999999</v>
      </c>
      <c r="G154" s="39">
        <f t="shared" si="7"/>
        <v>49.079947901107531</v>
      </c>
      <c r="I154" s="73"/>
      <c r="L154" s="73"/>
    </row>
    <row r="155" spans="1:13" x14ac:dyDescent="0.2">
      <c r="A155" s="37">
        <v>4820010804</v>
      </c>
      <c r="B155" s="37" t="s">
        <v>230</v>
      </c>
      <c r="C155" s="74">
        <v>37124</v>
      </c>
      <c r="D155" s="39">
        <v>9</v>
      </c>
      <c r="F155" s="39">
        <f t="shared" si="6"/>
        <v>2.7432000000000003</v>
      </c>
      <c r="G155" s="39">
        <f t="shared" si="7"/>
        <v>45.458506989579675</v>
      </c>
      <c r="I155" s="73">
        <v>0.73</v>
      </c>
      <c r="K155" s="45">
        <f t="shared" si="8"/>
        <v>27.512687593122543</v>
      </c>
      <c r="L155" s="73"/>
    </row>
    <row r="156" spans="1:13" x14ac:dyDescent="0.2">
      <c r="A156" s="37">
        <v>4820010805</v>
      </c>
      <c r="B156" s="37" t="s">
        <v>230</v>
      </c>
      <c r="C156" s="74">
        <v>37131</v>
      </c>
      <c r="D156" s="39">
        <v>9</v>
      </c>
      <c r="F156" s="39">
        <f t="shared" si="6"/>
        <v>2.7432000000000003</v>
      </c>
      <c r="G156" s="39">
        <f t="shared" si="7"/>
        <v>45.458506989579675</v>
      </c>
      <c r="I156" s="73"/>
      <c r="L156" s="73"/>
    </row>
    <row r="157" spans="1:13" x14ac:dyDescent="0.2">
      <c r="A157" s="37">
        <v>4820010901</v>
      </c>
      <c r="B157" s="37" t="s">
        <v>230</v>
      </c>
      <c r="C157" s="74">
        <v>37138</v>
      </c>
      <c r="D157" s="39">
        <v>9</v>
      </c>
      <c r="F157" s="39">
        <f t="shared" si="6"/>
        <v>2.7432000000000003</v>
      </c>
      <c r="G157" s="39">
        <f t="shared" si="7"/>
        <v>45.458506989579675</v>
      </c>
      <c r="I157" s="73">
        <v>3</v>
      </c>
      <c r="K157" s="45">
        <f t="shared" si="8"/>
        <v>41.377386551834157</v>
      </c>
      <c r="L157" s="73"/>
    </row>
    <row r="158" spans="1:13" x14ac:dyDescent="0.2">
      <c r="A158" s="37">
        <v>4820010902</v>
      </c>
      <c r="B158" s="37" t="s">
        <v>230</v>
      </c>
      <c r="C158" s="74">
        <v>37145</v>
      </c>
      <c r="D158" s="39">
        <v>9</v>
      </c>
      <c r="F158" s="39">
        <f t="shared" si="6"/>
        <v>2.7432000000000003</v>
      </c>
      <c r="G158" s="39">
        <f t="shared" si="7"/>
        <v>45.458506989579675</v>
      </c>
      <c r="I158" s="73"/>
      <c r="L158" s="73"/>
    </row>
    <row r="159" spans="1:13" x14ac:dyDescent="0.2">
      <c r="A159" s="37">
        <v>4820010903</v>
      </c>
      <c r="B159" s="37" t="s">
        <v>230</v>
      </c>
      <c r="C159" s="74">
        <v>37152</v>
      </c>
      <c r="D159" s="39">
        <v>10</v>
      </c>
      <c r="E159" s="39">
        <f>AVERAGE(D144:D156)</f>
        <v>12.653846153846153</v>
      </c>
      <c r="F159" s="39">
        <f t="shared" si="6"/>
        <v>3.048</v>
      </c>
      <c r="G159" s="39">
        <f t="shared" si="7"/>
        <v>43.940261958950401</v>
      </c>
      <c r="H159" s="39">
        <f>AVERAGE(G144:G156)</f>
        <v>41.830015348387775</v>
      </c>
      <c r="I159" s="73">
        <v>2.7</v>
      </c>
      <c r="J159" s="39">
        <f>AVERAGE(I144:I156)</f>
        <v>1.675</v>
      </c>
      <c r="K159" s="45">
        <f t="shared" si="8"/>
        <v>40.34379989323088</v>
      </c>
      <c r="L159" s="39">
        <f>AVERAGE(K144:K156)</f>
        <v>31.208245944044823</v>
      </c>
      <c r="M159" s="45">
        <f>AVERAGE(L159,H159)</f>
        <v>36.519130646216297</v>
      </c>
    </row>
    <row r="160" spans="1:13" x14ac:dyDescent="0.2">
      <c r="A160" s="37">
        <v>4820020601</v>
      </c>
      <c r="B160" s="37" t="s">
        <v>230</v>
      </c>
      <c r="C160" s="74">
        <v>37418</v>
      </c>
      <c r="D160" s="39">
        <v>19</v>
      </c>
      <c r="F160" s="39">
        <f t="shared" si="6"/>
        <v>5.7911999999999999</v>
      </c>
      <c r="G160" s="39">
        <f t="shared" si="7"/>
        <v>34.691147459206192</v>
      </c>
      <c r="I160" s="73">
        <v>0.77</v>
      </c>
      <c r="K160" s="45">
        <f t="shared" si="8"/>
        <v>28.036011663841464</v>
      </c>
      <c r="L160" s="73"/>
    </row>
    <row r="161" spans="1:14" x14ac:dyDescent="0.2">
      <c r="A161" s="37">
        <v>4820020602</v>
      </c>
      <c r="B161" s="37" t="s">
        <v>230</v>
      </c>
      <c r="C161" s="74">
        <v>37425</v>
      </c>
      <c r="D161" s="39">
        <v>23</v>
      </c>
      <c r="F161" s="39">
        <f t="shared" si="6"/>
        <v>7.0104000000000006</v>
      </c>
      <c r="G161" s="39">
        <f t="shared" si="7"/>
        <v>31.938041497455547</v>
      </c>
      <c r="I161" s="73"/>
      <c r="L161" s="73"/>
    </row>
    <row r="162" spans="1:14" x14ac:dyDescent="0.2">
      <c r="A162" s="37">
        <v>4820020603</v>
      </c>
      <c r="B162" s="37" t="s">
        <v>230</v>
      </c>
      <c r="C162" s="74">
        <v>37432</v>
      </c>
      <c r="D162" s="39">
        <v>18</v>
      </c>
      <c r="F162" s="39">
        <f t="shared" si="6"/>
        <v>5.4864000000000006</v>
      </c>
      <c r="G162" s="39">
        <f t="shared" si="7"/>
        <v>35.470256117710861</v>
      </c>
      <c r="I162" s="73">
        <v>0.84</v>
      </c>
      <c r="K162" s="45">
        <f t="shared" si="8"/>
        <v>28.889593272109732</v>
      </c>
      <c r="L162" s="73"/>
    </row>
    <row r="163" spans="1:14" x14ac:dyDescent="0.2">
      <c r="A163" s="37">
        <v>4820020701</v>
      </c>
      <c r="B163" s="37" t="s">
        <v>230</v>
      </c>
      <c r="C163" s="74">
        <v>37439</v>
      </c>
      <c r="D163" s="39">
        <v>15.5</v>
      </c>
      <c r="F163" s="39">
        <f t="shared" si="6"/>
        <v>4.7244000000000002</v>
      </c>
      <c r="G163" s="39">
        <f t="shared" si="7"/>
        <v>37.625008404232446</v>
      </c>
      <c r="I163" s="73"/>
      <c r="L163" s="73"/>
    </row>
    <row r="164" spans="1:14" x14ac:dyDescent="0.2">
      <c r="A164" s="37">
        <v>4820020702</v>
      </c>
      <c r="B164" s="37" t="s">
        <v>230</v>
      </c>
      <c r="C164" s="74">
        <v>37446</v>
      </c>
      <c r="D164" s="39">
        <v>12.5</v>
      </c>
      <c r="F164" s="39">
        <f t="shared" si="6"/>
        <v>3.81</v>
      </c>
      <c r="G164" s="39">
        <f t="shared" si="7"/>
        <v>40.724763384512634</v>
      </c>
      <c r="I164" s="73">
        <v>1.1100000000000001</v>
      </c>
      <c r="K164" s="45">
        <f t="shared" si="8"/>
        <v>31.623771750330825</v>
      </c>
      <c r="L164" s="73"/>
    </row>
    <row r="165" spans="1:14" x14ac:dyDescent="0.2">
      <c r="A165" s="37">
        <v>4820020703</v>
      </c>
      <c r="B165" s="37" t="s">
        <v>230</v>
      </c>
      <c r="C165" s="74">
        <v>37453</v>
      </c>
      <c r="D165" s="39">
        <v>13.5</v>
      </c>
      <c r="F165" s="39">
        <f t="shared" si="6"/>
        <v>4.1147999999999998</v>
      </c>
      <c r="G165" s="39">
        <f t="shared" si="7"/>
        <v>39.615754781741025</v>
      </c>
      <c r="I165" s="73"/>
      <c r="L165" s="73"/>
    </row>
    <row r="166" spans="1:14" x14ac:dyDescent="0.2">
      <c r="A166" s="37">
        <v>4820020704</v>
      </c>
      <c r="B166" s="37" t="s">
        <v>230</v>
      </c>
      <c r="C166" s="74">
        <v>37460</v>
      </c>
      <c r="D166" s="39">
        <v>10</v>
      </c>
      <c r="F166" s="39">
        <f t="shared" si="6"/>
        <v>3.048</v>
      </c>
      <c r="G166" s="39">
        <f t="shared" si="7"/>
        <v>43.940261958950401</v>
      </c>
      <c r="I166" s="73">
        <v>1.74</v>
      </c>
      <c r="K166" s="45">
        <f t="shared" si="8"/>
        <v>36.033612960751356</v>
      </c>
      <c r="L166" s="73"/>
    </row>
    <row r="167" spans="1:14" x14ac:dyDescent="0.2">
      <c r="A167" s="37">
        <v>4820020705</v>
      </c>
      <c r="B167" s="37" t="s">
        <v>230</v>
      </c>
      <c r="C167" s="74">
        <v>37467</v>
      </c>
      <c r="D167" s="39">
        <v>8.5</v>
      </c>
      <c r="F167" s="39">
        <f t="shared" si="6"/>
        <v>2.5908000000000002</v>
      </c>
      <c r="G167" s="39">
        <f t="shared" si="7"/>
        <v>46.28215973301333</v>
      </c>
      <c r="I167" s="73"/>
      <c r="L167" s="73"/>
    </row>
    <row r="168" spans="1:14" x14ac:dyDescent="0.2">
      <c r="A168" s="37">
        <v>4820020801</v>
      </c>
      <c r="B168" s="37" t="s">
        <v>230</v>
      </c>
      <c r="C168" s="74">
        <v>37474</v>
      </c>
      <c r="D168" s="39">
        <v>7</v>
      </c>
      <c r="F168" s="39">
        <f t="shared" si="6"/>
        <v>2.1335999999999999</v>
      </c>
      <c r="G168" s="39">
        <f t="shared" si="7"/>
        <v>49.079947901107531</v>
      </c>
      <c r="I168" s="73">
        <v>3.02</v>
      </c>
      <c r="K168" s="45">
        <f t="shared" si="8"/>
        <v>41.442569515904296</v>
      </c>
      <c r="L168" s="73"/>
    </row>
    <row r="169" spans="1:14" x14ac:dyDescent="0.2">
      <c r="A169" s="37">
        <v>4820020802</v>
      </c>
      <c r="B169" s="37" t="s">
        <v>230</v>
      </c>
      <c r="C169" s="74">
        <v>37481</v>
      </c>
      <c r="D169" s="39">
        <v>7</v>
      </c>
      <c r="F169" s="39">
        <f t="shared" si="6"/>
        <v>2.1335999999999999</v>
      </c>
      <c r="G169" s="39">
        <f t="shared" si="7"/>
        <v>49.079947901107531</v>
      </c>
      <c r="I169" s="73"/>
      <c r="L169" s="73"/>
    </row>
    <row r="170" spans="1:14" x14ac:dyDescent="0.2">
      <c r="A170" s="37">
        <v>4820020803</v>
      </c>
      <c r="B170" s="37" t="s">
        <v>230</v>
      </c>
      <c r="C170" s="74">
        <v>37487</v>
      </c>
      <c r="D170" s="39">
        <v>9</v>
      </c>
      <c r="F170" s="39">
        <f t="shared" si="6"/>
        <v>2.7432000000000003</v>
      </c>
      <c r="G170" s="39">
        <f t="shared" si="7"/>
        <v>45.458506989579675</v>
      </c>
      <c r="I170" s="73">
        <v>2.02</v>
      </c>
      <c r="K170" s="45">
        <f t="shared" si="8"/>
        <v>37.497386586962648</v>
      </c>
      <c r="L170" s="73"/>
    </row>
    <row r="171" spans="1:14" x14ac:dyDescent="0.2">
      <c r="A171" s="37">
        <v>4820020804</v>
      </c>
      <c r="B171" s="37" t="s">
        <v>230</v>
      </c>
      <c r="C171" s="74">
        <v>37495</v>
      </c>
      <c r="D171" s="39">
        <v>9</v>
      </c>
      <c r="F171" s="39">
        <f t="shared" si="6"/>
        <v>2.7432000000000003</v>
      </c>
      <c r="G171" s="39">
        <f t="shared" si="7"/>
        <v>45.458506989579675</v>
      </c>
      <c r="I171" s="73"/>
      <c r="L171" s="73"/>
    </row>
    <row r="172" spans="1:14" x14ac:dyDescent="0.2">
      <c r="A172" s="37">
        <v>4820020901</v>
      </c>
      <c r="B172" s="37" t="s">
        <v>230</v>
      </c>
      <c r="C172" s="74">
        <v>37502</v>
      </c>
      <c r="D172" s="39">
        <v>9.5</v>
      </c>
      <c r="F172" s="39">
        <f t="shared" si="6"/>
        <v>2.8956</v>
      </c>
      <c r="G172" s="39">
        <f t="shared" si="7"/>
        <v>44.679398331074999</v>
      </c>
      <c r="I172" s="73">
        <v>2.29</v>
      </c>
      <c r="K172" s="45">
        <f t="shared" si="8"/>
        <v>38.728093330323915</v>
      </c>
      <c r="L172" s="73"/>
    </row>
    <row r="173" spans="1:14" x14ac:dyDescent="0.2">
      <c r="A173" s="37">
        <v>4820020902</v>
      </c>
      <c r="B173" s="37" t="s">
        <v>230</v>
      </c>
      <c r="C173" s="74">
        <v>37508</v>
      </c>
      <c r="D173" s="39">
        <v>11</v>
      </c>
      <c r="F173" s="39">
        <f t="shared" si="6"/>
        <v>3.3528000000000002</v>
      </c>
      <c r="G173" s="39">
        <f t="shared" si="7"/>
        <v>42.566842267970074</v>
      </c>
      <c r="I173" s="73"/>
      <c r="L173" s="73"/>
    </row>
    <row r="174" spans="1:14" x14ac:dyDescent="0.2">
      <c r="A174" s="37">
        <v>4820020903</v>
      </c>
      <c r="B174" s="37" t="s">
        <v>230</v>
      </c>
      <c r="C174" s="74">
        <v>37516</v>
      </c>
      <c r="D174" s="39">
        <v>12.5</v>
      </c>
      <c r="E174" s="39">
        <f>AVERAGE(D160:D171)</f>
        <v>12.666666666666666</v>
      </c>
      <c r="F174" s="39">
        <f t="shared" si="6"/>
        <v>3.81</v>
      </c>
      <c r="G174" s="39">
        <f t="shared" si="7"/>
        <v>40.724763384512634</v>
      </c>
      <c r="H174" s="39">
        <f>AVERAGE(G160:G171)</f>
        <v>41.613691926516402</v>
      </c>
      <c r="I174" s="73">
        <v>1.89</v>
      </c>
      <c r="J174" s="39">
        <f>AVERAGE(I160:I171)</f>
        <v>1.5833333333333333</v>
      </c>
      <c r="K174" s="45">
        <f t="shared" si="8"/>
        <v>36.844818693191918</v>
      </c>
      <c r="L174" s="39">
        <f>AVERAGE(K160:K171)</f>
        <v>33.920490958316719</v>
      </c>
      <c r="M174" s="45">
        <f>AVERAGE(L174,H174)</f>
        <v>37.767091442416557</v>
      </c>
    </row>
    <row r="175" spans="1:14" x14ac:dyDescent="0.2">
      <c r="A175" s="37">
        <v>4820030601</v>
      </c>
      <c r="B175" s="37" t="s">
        <v>230</v>
      </c>
      <c r="C175" s="76">
        <v>37796</v>
      </c>
      <c r="D175" s="72"/>
      <c r="E175" s="72"/>
      <c r="H175" s="72"/>
      <c r="I175" s="73">
        <v>0.45</v>
      </c>
      <c r="J175" s="72"/>
      <c r="K175" s="45">
        <f t="shared" si="8"/>
        <v>22.766639500103661</v>
      </c>
      <c r="L175" s="73"/>
      <c r="N175" s="72"/>
    </row>
    <row r="176" spans="1:14" x14ac:dyDescent="0.2">
      <c r="A176" s="37">
        <v>4820030602</v>
      </c>
      <c r="B176" s="37" t="s">
        <v>230</v>
      </c>
      <c r="C176" s="76">
        <v>37803</v>
      </c>
      <c r="D176" s="72">
        <v>17</v>
      </c>
      <c r="E176" s="72"/>
      <c r="F176" s="39">
        <f t="shared" si="6"/>
        <v>5.1816000000000004</v>
      </c>
      <c r="G176" s="39">
        <f t="shared" si="7"/>
        <v>36.293908861144516</v>
      </c>
      <c r="H176" s="72"/>
      <c r="I176" s="73"/>
      <c r="J176" s="72"/>
      <c r="L176" s="73"/>
      <c r="N176" s="72"/>
    </row>
    <row r="177" spans="1:14" x14ac:dyDescent="0.2">
      <c r="A177" s="37">
        <v>4820030701</v>
      </c>
      <c r="B177" s="37" t="s">
        <v>230</v>
      </c>
      <c r="C177" s="76">
        <v>37810</v>
      </c>
      <c r="D177" s="72">
        <v>15</v>
      </c>
      <c r="E177" s="72"/>
      <c r="F177" s="39">
        <f t="shared" si="6"/>
        <v>4.5720000000000001</v>
      </c>
      <c r="G177" s="39">
        <f t="shared" si="7"/>
        <v>38.097509751111744</v>
      </c>
      <c r="H177" s="72"/>
      <c r="I177" s="73">
        <v>1.95</v>
      </c>
      <c r="J177" s="72"/>
      <c r="K177" s="45">
        <f t="shared" si="8"/>
        <v>37.151406144967183</v>
      </c>
      <c r="L177" s="73"/>
      <c r="N177" s="72">
        <v>25</v>
      </c>
    </row>
    <row r="178" spans="1:14" x14ac:dyDescent="0.2">
      <c r="A178" s="37">
        <v>4820030702</v>
      </c>
      <c r="B178" s="37" t="s">
        <v>230</v>
      </c>
      <c r="C178" s="76">
        <v>37817</v>
      </c>
      <c r="D178" s="72">
        <v>15</v>
      </c>
      <c r="E178" s="72"/>
      <c r="F178" s="39">
        <f t="shared" si="6"/>
        <v>4.5720000000000001</v>
      </c>
      <c r="G178" s="39">
        <f t="shared" si="7"/>
        <v>38.097509751111744</v>
      </c>
      <c r="H178" s="72"/>
      <c r="I178" s="73"/>
      <c r="J178" s="72"/>
      <c r="L178" s="73"/>
      <c r="N178" s="72">
        <v>22</v>
      </c>
    </row>
    <row r="179" spans="1:14" x14ac:dyDescent="0.2">
      <c r="A179" s="37">
        <v>4820030703</v>
      </c>
      <c r="B179" s="37" t="s">
        <v>230</v>
      </c>
      <c r="C179" s="76">
        <v>37824</v>
      </c>
      <c r="D179" s="72">
        <v>13</v>
      </c>
      <c r="E179" s="72"/>
      <c r="F179" s="39">
        <f t="shared" si="6"/>
        <v>3.9624000000000001</v>
      </c>
      <c r="G179" s="39">
        <f t="shared" si="7"/>
        <v>40.159592907973853</v>
      </c>
      <c r="H179" s="72"/>
      <c r="I179" s="73">
        <v>1.55</v>
      </c>
      <c r="J179" s="72"/>
      <c r="K179" s="45">
        <f t="shared" si="8"/>
        <v>34.899280872434638</v>
      </c>
      <c r="L179" s="73"/>
      <c r="N179" s="72">
        <v>21</v>
      </c>
    </row>
    <row r="180" spans="1:14" x14ac:dyDescent="0.2">
      <c r="A180" s="37">
        <v>4820030704</v>
      </c>
      <c r="B180" s="37" t="s">
        <v>230</v>
      </c>
      <c r="C180" s="76">
        <v>37831</v>
      </c>
      <c r="D180" s="72">
        <v>10</v>
      </c>
      <c r="E180" s="72"/>
      <c r="F180" s="39">
        <f t="shared" si="6"/>
        <v>3.048</v>
      </c>
      <c r="G180" s="39">
        <f t="shared" si="7"/>
        <v>43.940261958950401</v>
      </c>
      <c r="H180" s="72"/>
      <c r="I180" s="73"/>
      <c r="J180" s="72"/>
      <c r="L180" s="73"/>
      <c r="N180" s="72">
        <v>22</v>
      </c>
    </row>
    <row r="181" spans="1:14" x14ac:dyDescent="0.2">
      <c r="A181" s="37">
        <v>4820030801</v>
      </c>
      <c r="B181" s="37" t="s">
        <v>230</v>
      </c>
      <c r="C181" s="76">
        <v>37838</v>
      </c>
      <c r="D181" s="72">
        <v>8</v>
      </c>
      <c r="E181" s="72"/>
      <c r="F181" s="39">
        <f t="shared" si="6"/>
        <v>2.4384000000000001</v>
      </c>
      <c r="G181" s="39">
        <f t="shared" si="7"/>
        <v>47.155760533388161</v>
      </c>
      <c r="H181" s="72"/>
      <c r="I181" s="73">
        <v>3.21</v>
      </c>
      <c r="J181" s="72"/>
      <c r="K181" s="45">
        <f t="shared" si="8"/>
        <v>42.041117893362284</v>
      </c>
      <c r="L181" s="73"/>
      <c r="N181" s="72">
        <v>23</v>
      </c>
    </row>
    <row r="182" spans="1:14" x14ac:dyDescent="0.2">
      <c r="A182" s="37">
        <v>4820030802</v>
      </c>
      <c r="B182" s="37" t="s">
        <v>230</v>
      </c>
      <c r="C182" s="76">
        <v>37845</v>
      </c>
      <c r="D182" s="72">
        <v>9</v>
      </c>
      <c r="E182" s="72"/>
      <c r="F182" s="39">
        <f t="shared" si="6"/>
        <v>2.7432000000000003</v>
      </c>
      <c r="G182" s="39">
        <f t="shared" si="7"/>
        <v>45.458506989579675</v>
      </c>
      <c r="H182" s="72"/>
      <c r="I182" s="73"/>
      <c r="J182" s="72"/>
      <c r="L182" s="73"/>
      <c r="N182" s="72">
        <v>24</v>
      </c>
    </row>
    <row r="183" spans="1:14" x14ac:dyDescent="0.2">
      <c r="A183" s="37">
        <v>4820030803</v>
      </c>
      <c r="B183" s="37" t="s">
        <v>230</v>
      </c>
      <c r="C183" s="76">
        <v>37852</v>
      </c>
      <c r="D183" s="72">
        <v>7.5</v>
      </c>
      <c r="E183" s="72"/>
      <c r="F183" s="39">
        <f t="shared" si="6"/>
        <v>2.286</v>
      </c>
      <c r="G183" s="39">
        <f t="shared" si="7"/>
        <v>48.085760622980558</v>
      </c>
      <c r="H183" s="72"/>
      <c r="I183" s="73">
        <v>2.23</v>
      </c>
      <c r="J183" s="72"/>
      <c r="K183" s="45">
        <f t="shared" si="8"/>
        <v>38.467635553480591</v>
      </c>
      <c r="L183" s="73"/>
      <c r="N183" s="72">
        <v>24</v>
      </c>
    </row>
    <row r="184" spans="1:14" x14ac:dyDescent="0.2">
      <c r="A184" s="37">
        <v>4820030804</v>
      </c>
      <c r="B184" s="37" t="s">
        <v>230</v>
      </c>
      <c r="C184" s="76">
        <v>37856</v>
      </c>
      <c r="D184" s="72">
        <v>9</v>
      </c>
      <c r="E184" s="72"/>
      <c r="F184" s="39">
        <f t="shared" si="6"/>
        <v>2.7432000000000003</v>
      </c>
      <c r="G184" s="39">
        <f t="shared" si="7"/>
        <v>45.458506989579675</v>
      </c>
      <c r="H184" s="72"/>
      <c r="I184" s="73"/>
      <c r="J184" s="72"/>
      <c r="L184" s="73"/>
      <c r="N184" s="72">
        <v>23</v>
      </c>
    </row>
    <row r="185" spans="1:14" x14ac:dyDescent="0.2">
      <c r="A185" s="37">
        <v>4820030901</v>
      </c>
      <c r="B185" s="37" t="s">
        <v>230</v>
      </c>
      <c r="C185" s="76">
        <v>37866</v>
      </c>
      <c r="D185" s="72">
        <v>9.5</v>
      </c>
      <c r="E185" s="72"/>
      <c r="F185" s="39">
        <f t="shared" si="6"/>
        <v>2.8956</v>
      </c>
      <c r="G185" s="39">
        <f t="shared" si="7"/>
        <v>44.679398331074999</v>
      </c>
      <c r="H185" s="72"/>
      <c r="I185" s="73">
        <v>2.4500000000000002</v>
      </c>
      <c r="J185" s="72"/>
      <c r="K185" s="45">
        <f t="shared" si="8"/>
        <v>39.390623520900597</v>
      </c>
      <c r="L185" s="73"/>
      <c r="N185" s="72">
        <v>21</v>
      </c>
    </row>
    <row r="186" spans="1:14" x14ac:dyDescent="0.2">
      <c r="A186" s="37">
        <v>4820030902</v>
      </c>
      <c r="B186" s="37" t="s">
        <v>230</v>
      </c>
      <c r="C186" s="76">
        <v>37873</v>
      </c>
      <c r="D186" s="72">
        <v>10</v>
      </c>
      <c r="E186" s="72"/>
      <c r="F186" s="39">
        <f t="shared" si="6"/>
        <v>3.048</v>
      </c>
      <c r="G186" s="39">
        <f t="shared" si="7"/>
        <v>43.940261958950401</v>
      </c>
      <c r="H186" s="72"/>
      <c r="I186" s="73"/>
      <c r="J186" s="72"/>
      <c r="L186" s="73"/>
      <c r="N186" s="72">
        <v>20</v>
      </c>
    </row>
    <row r="187" spans="1:14" x14ac:dyDescent="0.2">
      <c r="A187" s="37">
        <v>4820030903</v>
      </c>
      <c r="B187" s="37" t="s">
        <v>230</v>
      </c>
      <c r="C187" s="76">
        <v>37880</v>
      </c>
      <c r="D187" s="72">
        <v>10</v>
      </c>
      <c r="E187" s="72"/>
      <c r="F187" s="39">
        <f t="shared" si="6"/>
        <v>3.048</v>
      </c>
      <c r="G187" s="39">
        <f t="shared" si="7"/>
        <v>43.940261958950401</v>
      </c>
      <c r="H187" s="72"/>
      <c r="I187" s="73">
        <v>2.71</v>
      </c>
      <c r="J187" s="72">
        <f>AVERAGE(I175:I184)</f>
        <v>1.8780000000000001</v>
      </c>
      <c r="K187" s="45">
        <f t="shared" si="8"/>
        <v>40.380066108286691</v>
      </c>
      <c r="L187" s="72">
        <f>AVERAGE(K175:K184)</f>
        <v>35.065215992869675</v>
      </c>
      <c r="M187" s="45">
        <f>AVERAGE(L187,H187)</f>
        <v>35.065215992869675</v>
      </c>
      <c r="N187" s="72">
        <v>20</v>
      </c>
    </row>
    <row r="188" spans="1:14" x14ac:dyDescent="0.2">
      <c r="A188" s="37">
        <v>4820040601</v>
      </c>
      <c r="B188" s="37" t="s">
        <v>230</v>
      </c>
      <c r="C188" s="38">
        <v>38146</v>
      </c>
      <c r="D188" s="39">
        <v>17</v>
      </c>
      <c r="F188" s="39">
        <f t="shared" si="6"/>
        <v>5.1816000000000004</v>
      </c>
      <c r="G188" s="39">
        <f t="shared" si="7"/>
        <v>36.293908861144516</v>
      </c>
      <c r="I188" s="45">
        <v>0.36</v>
      </c>
      <c r="K188" s="45">
        <f t="shared" si="8"/>
        <v>20.577601261711266</v>
      </c>
      <c r="N188" s="39">
        <v>19</v>
      </c>
    </row>
    <row r="189" spans="1:14" x14ac:dyDescent="0.2">
      <c r="A189" s="37">
        <v>4820040602</v>
      </c>
      <c r="B189" s="37" t="s">
        <v>230</v>
      </c>
      <c r="C189" s="38">
        <v>38153</v>
      </c>
      <c r="D189" s="39">
        <v>17</v>
      </c>
      <c r="F189" s="39">
        <f t="shared" si="6"/>
        <v>5.1816000000000004</v>
      </c>
      <c r="G189" s="39">
        <f t="shared" si="7"/>
        <v>36.293908861144516</v>
      </c>
    </row>
    <row r="190" spans="1:14" x14ac:dyDescent="0.2">
      <c r="A190" s="37">
        <v>4820040603</v>
      </c>
      <c r="B190" s="37" t="s">
        <v>230</v>
      </c>
      <c r="C190" s="38">
        <v>38163</v>
      </c>
      <c r="D190" s="39">
        <v>17</v>
      </c>
      <c r="F190" s="39">
        <f t="shared" si="6"/>
        <v>5.1816000000000004</v>
      </c>
      <c r="G190" s="39">
        <f t="shared" si="7"/>
        <v>36.293908861144516</v>
      </c>
      <c r="I190" s="45">
        <v>0.5</v>
      </c>
      <c r="K190" s="45">
        <f t="shared" si="8"/>
        <v>23.800226158706938</v>
      </c>
      <c r="N190" s="39">
        <v>17</v>
      </c>
    </row>
    <row r="191" spans="1:14" x14ac:dyDescent="0.2">
      <c r="A191" s="37">
        <v>4820040604</v>
      </c>
      <c r="B191" s="37" t="s">
        <v>230</v>
      </c>
      <c r="C191" s="38">
        <v>38167</v>
      </c>
      <c r="D191" s="39">
        <v>17</v>
      </c>
      <c r="F191" s="39">
        <f t="shared" si="6"/>
        <v>5.1816000000000004</v>
      </c>
      <c r="G191" s="39">
        <f t="shared" si="7"/>
        <v>36.293908861144516</v>
      </c>
      <c r="N191" s="39">
        <v>20</v>
      </c>
    </row>
    <row r="192" spans="1:14" x14ac:dyDescent="0.2">
      <c r="A192" s="37">
        <v>4820040701</v>
      </c>
      <c r="B192" s="37" t="s">
        <v>230</v>
      </c>
      <c r="C192" s="38">
        <v>38174</v>
      </c>
      <c r="D192" s="39">
        <v>10</v>
      </c>
      <c r="F192" s="39">
        <f t="shared" si="6"/>
        <v>3.048</v>
      </c>
      <c r="G192" s="39">
        <f t="shared" si="7"/>
        <v>43.940261958950401</v>
      </c>
      <c r="I192" s="45">
        <v>0.85</v>
      </c>
      <c r="K192" s="45">
        <f t="shared" si="8"/>
        <v>29.00568930162683</v>
      </c>
      <c r="N192" s="39">
        <v>20</v>
      </c>
    </row>
    <row r="193" spans="1:14" x14ac:dyDescent="0.2">
      <c r="A193" s="37">
        <v>4820040702</v>
      </c>
      <c r="B193" s="37" t="s">
        <v>230</v>
      </c>
      <c r="C193" s="38">
        <v>38181</v>
      </c>
      <c r="D193" s="39">
        <v>16</v>
      </c>
      <c r="F193" s="39">
        <f t="shared" si="6"/>
        <v>4.8768000000000002</v>
      </c>
      <c r="G193" s="39">
        <f t="shared" si="7"/>
        <v>37.167509661519347</v>
      </c>
      <c r="N193" s="39">
        <v>23</v>
      </c>
    </row>
    <row r="194" spans="1:14" x14ac:dyDescent="0.2">
      <c r="A194" s="37">
        <v>4820040703</v>
      </c>
      <c r="B194" s="37" t="s">
        <v>230</v>
      </c>
      <c r="C194" s="38">
        <v>38188</v>
      </c>
      <c r="D194" s="39">
        <v>11</v>
      </c>
      <c r="F194" s="39">
        <f t="shared" ref="F194:F282" si="9">D194*0.3048</f>
        <v>3.3528000000000002</v>
      </c>
      <c r="G194" s="39">
        <f t="shared" ref="G194:G282" si="10" xml:space="preserve"> 60-(14.41*(LN(F194)))</f>
        <v>42.566842267970074</v>
      </c>
      <c r="I194" s="45">
        <v>1.3</v>
      </c>
      <c r="K194" s="45">
        <f t="shared" si="8"/>
        <v>33.173793434426088</v>
      </c>
      <c r="N194" s="39">
        <v>22</v>
      </c>
    </row>
    <row r="195" spans="1:14" x14ac:dyDescent="0.2">
      <c r="A195" s="37">
        <v>4820040704</v>
      </c>
      <c r="B195" s="37" t="s">
        <v>230</v>
      </c>
      <c r="C195" s="38">
        <v>38195</v>
      </c>
      <c r="D195" s="39">
        <v>9</v>
      </c>
      <c r="F195" s="39">
        <f t="shared" si="9"/>
        <v>2.7432000000000003</v>
      </c>
      <c r="G195" s="39">
        <f t="shared" si="10"/>
        <v>45.458506989579675</v>
      </c>
      <c r="N195" s="39">
        <v>23</v>
      </c>
    </row>
    <row r="196" spans="1:14" x14ac:dyDescent="0.2">
      <c r="A196" s="37">
        <v>4820040801</v>
      </c>
      <c r="B196" s="37" t="s">
        <v>230</v>
      </c>
      <c r="C196" s="38">
        <v>38202</v>
      </c>
      <c r="D196" s="39">
        <v>8.5</v>
      </c>
      <c r="F196" s="39">
        <f t="shared" si="9"/>
        <v>2.5908000000000002</v>
      </c>
      <c r="G196" s="39">
        <f t="shared" si="10"/>
        <v>46.28215973301333</v>
      </c>
      <c r="I196" s="45">
        <v>2.7</v>
      </c>
      <c r="K196" s="45">
        <f t="shared" ref="K196:K282" si="11">(9.81*(LN(I196)))+30.6</f>
        <v>40.34379989323088</v>
      </c>
      <c r="N196" s="39">
        <v>23</v>
      </c>
    </row>
    <row r="197" spans="1:14" x14ac:dyDescent="0.2">
      <c r="A197" s="37">
        <v>4820040802</v>
      </c>
      <c r="B197" s="37" t="s">
        <v>230</v>
      </c>
      <c r="C197" s="38">
        <v>38209</v>
      </c>
      <c r="D197" s="39">
        <v>7</v>
      </c>
      <c r="F197" s="39">
        <f t="shared" si="9"/>
        <v>2.1335999999999999</v>
      </c>
      <c r="G197" s="39">
        <f t="shared" si="10"/>
        <v>49.079947901107531</v>
      </c>
      <c r="N197" s="39">
        <v>23</v>
      </c>
    </row>
    <row r="198" spans="1:14" x14ac:dyDescent="0.2">
      <c r="A198" s="37">
        <v>4820040803</v>
      </c>
      <c r="B198" s="37" t="s">
        <v>230</v>
      </c>
      <c r="C198" s="38">
        <v>38216</v>
      </c>
      <c r="D198" s="39">
        <v>10</v>
      </c>
      <c r="F198" s="39">
        <f t="shared" si="9"/>
        <v>3.048</v>
      </c>
      <c r="G198" s="39">
        <f t="shared" si="10"/>
        <v>43.940261958950401</v>
      </c>
      <c r="I198" s="45">
        <v>2.8</v>
      </c>
      <c r="K198" s="45">
        <f t="shared" si="11"/>
        <v>40.70056648254716</v>
      </c>
      <c r="N198" s="39">
        <v>21</v>
      </c>
    </row>
    <row r="199" spans="1:14" x14ac:dyDescent="0.2">
      <c r="A199" s="37">
        <v>4820040804</v>
      </c>
      <c r="B199" s="37" t="s">
        <v>230</v>
      </c>
      <c r="C199" s="38">
        <v>38223</v>
      </c>
      <c r="D199" s="39">
        <v>9</v>
      </c>
      <c r="F199" s="39">
        <f t="shared" si="9"/>
        <v>2.7432000000000003</v>
      </c>
      <c r="G199" s="39">
        <f t="shared" si="10"/>
        <v>45.458506989579675</v>
      </c>
      <c r="N199" s="39">
        <v>18</v>
      </c>
    </row>
    <row r="200" spans="1:14" x14ac:dyDescent="0.2">
      <c r="A200" s="37">
        <v>4820040805</v>
      </c>
      <c r="B200" s="37" t="s">
        <v>230</v>
      </c>
      <c r="C200" s="38">
        <v>38230</v>
      </c>
      <c r="D200" s="39">
        <v>9</v>
      </c>
      <c r="F200" s="39">
        <f t="shared" si="9"/>
        <v>2.7432000000000003</v>
      </c>
      <c r="G200" s="39">
        <f t="shared" si="10"/>
        <v>45.458506989579675</v>
      </c>
      <c r="I200" s="45">
        <v>0.3</v>
      </c>
      <c r="K200" s="45">
        <f t="shared" si="11"/>
        <v>18.78902678956257</v>
      </c>
      <c r="N200" s="39">
        <v>18</v>
      </c>
    </row>
    <row r="201" spans="1:14" x14ac:dyDescent="0.2">
      <c r="A201" s="37">
        <v>4820040901</v>
      </c>
      <c r="B201" s="37" t="s">
        <v>230</v>
      </c>
      <c r="C201" s="38">
        <v>38237</v>
      </c>
      <c r="D201" s="39">
        <v>8</v>
      </c>
      <c r="F201" s="39">
        <f t="shared" si="9"/>
        <v>2.4384000000000001</v>
      </c>
      <c r="G201" s="39">
        <f t="shared" si="10"/>
        <v>47.155760533388161</v>
      </c>
      <c r="N201" s="39">
        <v>20</v>
      </c>
    </row>
    <row r="202" spans="1:14" x14ac:dyDescent="0.2">
      <c r="A202" s="37">
        <v>4820040902</v>
      </c>
      <c r="B202" s="37" t="s">
        <v>230</v>
      </c>
      <c r="C202" s="38">
        <v>38244</v>
      </c>
      <c r="D202" s="39">
        <v>8</v>
      </c>
      <c r="E202" s="39">
        <f>AVERAGE(D188:D200)</f>
        <v>12.115384615384615</v>
      </c>
      <c r="F202" s="39">
        <f t="shared" si="9"/>
        <v>2.4384000000000001</v>
      </c>
      <c r="G202" s="39">
        <f t="shared" si="10"/>
        <v>47.155760533388161</v>
      </c>
      <c r="H202" s="39">
        <f>AVERAGE(G188:G200)</f>
        <v>41.886779991909862</v>
      </c>
      <c r="I202" s="45">
        <v>1.9</v>
      </c>
      <c r="J202" s="39">
        <f>AVERAGE(I188:I200)</f>
        <v>1.2585714285714287</v>
      </c>
      <c r="K202" s="45">
        <f t="shared" si="11"/>
        <v>36.896586623351197</v>
      </c>
      <c r="L202" s="39">
        <f>AVERAGE(K188:K200)</f>
        <v>29.484386188830246</v>
      </c>
      <c r="M202" s="45">
        <f>AVERAGE(L202,H202)</f>
        <v>35.685583090370052</v>
      </c>
      <c r="N202" s="39">
        <v>22</v>
      </c>
    </row>
    <row r="203" spans="1:14" x14ac:dyDescent="0.2">
      <c r="A203" s="37">
        <v>4820050601</v>
      </c>
      <c r="B203" s="37" t="s">
        <v>230</v>
      </c>
      <c r="C203" s="38">
        <v>38511</v>
      </c>
      <c r="D203" s="39">
        <v>21</v>
      </c>
      <c r="E203" s="29"/>
      <c r="F203" s="39">
        <f t="shared" si="9"/>
        <v>6.4008000000000003</v>
      </c>
      <c r="G203" s="39">
        <f t="shared" si="10"/>
        <v>33.248944821400073</v>
      </c>
      <c r="H203" s="29"/>
      <c r="I203" s="30">
        <v>0.87</v>
      </c>
      <c r="J203" s="29"/>
      <c r="K203" s="45">
        <f t="shared" si="11"/>
        <v>29.233839119458292</v>
      </c>
      <c r="N203" s="39">
        <v>21</v>
      </c>
    </row>
    <row r="204" spans="1:14" x14ac:dyDescent="0.2">
      <c r="A204" s="37">
        <v>4820050602</v>
      </c>
      <c r="B204" s="37" t="s">
        <v>230</v>
      </c>
      <c r="C204" s="38">
        <v>38517</v>
      </c>
      <c r="D204" s="39">
        <v>17</v>
      </c>
      <c r="E204" s="29"/>
      <c r="F204" s="39">
        <f t="shared" si="9"/>
        <v>5.1816000000000004</v>
      </c>
      <c r="G204" s="39">
        <f t="shared" si="10"/>
        <v>36.293908861144516</v>
      </c>
      <c r="H204" s="29"/>
      <c r="I204" s="30"/>
      <c r="J204" s="29"/>
      <c r="N204" s="39">
        <v>22</v>
      </c>
    </row>
    <row r="205" spans="1:14" x14ac:dyDescent="0.2">
      <c r="A205" s="37">
        <v>4820050603</v>
      </c>
      <c r="B205" s="37" t="s">
        <v>230</v>
      </c>
      <c r="C205" s="38">
        <v>38524</v>
      </c>
      <c r="D205" s="39">
        <v>18</v>
      </c>
      <c r="E205" s="29"/>
      <c r="F205" s="39">
        <f t="shared" si="9"/>
        <v>5.4864000000000006</v>
      </c>
      <c r="G205" s="39">
        <f t="shared" si="10"/>
        <v>35.470256117710861</v>
      </c>
      <c r="H205" s="29"/>
      <c r="I205" s="30">
        <v>0.98</v>
      </c>
      <c r="J205" s="29"/>
      <c r="K205" s="45">
        <f t="shared" si="11"/>
        <v>30.401811441215134</v>
      </c>
      <c r="N205" s="39">
        <v>22</v>
      </c>
    </row>
    <row r="206" spans="1:14" x14ac:dyDescent="0.2">
      <c r="A206" s="37">
        <v>4820050604</v>
      </c>
      <c r="B206" s="37" t="s">
        <v>230</v>
      </c>
      <c r="C206" s="38">
        <v>38531</v>
      </c>
      <c r="D206" s="39">
        <v>16</v>
      </c>
      <c r="E206" s="29"/>
      <c r="F206" s="39">
        <f t="shared" si="9"/>
        <v>4.8768000000000002</v>
      </c>
      <c r="G206" s="39">
        <f t="shared" si="10"/>
        <v>37.167509661519347</v>
      </c>
      <c r="H206" s="29"/>
      <c r="I206" s="30"/>
      <c r="J206" s="29"/>
      <c r="N206" s="39">
        <v>25</v>
      </c>
    </row>
    <row r="207" spans="1:14" x14ac:dyDescent="0.2">
      <c r="A207" s="37">
        <v>4820050701</v>
      </c>
      <c r="B207" s="37" t="s">
        <v>230</v>
      </c>
      <c r="C207" s="38">
        <v>38538</v>
      </c>
      <c r="D207" s="39">
        <v>8</v>
      </c>
      <c r="E207" s="29"/>
      <c r="F207" s="39">
        <f t="shared" si="9"/>
        <v>2.4384000000000001</v>
      </c>
      <c r="G207" s="39">
        <f t="shared" si="10"/>
        <v>47.155760533388161</v>
      </c>
      <c r="H207" s="29"/>
      <c r="I207" s="30">
        <v>3.28</v>
      </c>
      <c r="J207" s="29"/>
      <c r="K207" s="45">
        <f t="shared" si="11"/>
        <v>42.252743973705279</v>
      </c>
      <c r="N207" s="39">
        <v>23</v>
      </c>
    </row>
    <row r="208" spans="1:14" x14ac:dyDescent="0.2">
      <c r="A208" s="37">
        <v>4820050702</v>
      </c>
      <c r="B208" s="37" t="s">
        <v>230</v>
      </c>
      <c r="C208" s="38">
        <v>38545</v>
      </c>
      <c r="D208" s="39">
        <v>8</v>
      </c>
      <c r="E208" s="29"/>
      <c r="F208" s="39">
        <f t="shared" si="9"/>
        <v>2.4384000000000001</v>
      </c>
      <c r="G208" s="39">
        <f t="shared" si="10"/>
        <v>47.155760533388161</v>
      </c>
      <c r="H208" s="29"/>
      <c r="I208" s="30"/>
      <c r="J208" s="29"/>
      <c r="N208" s="39">
        <v>27</v>
      </c>
    </row>
    <row r="209" spans="1:16" x14ac:dyDescent="0.2">
      <c r="A209" s="37">
        <v>4820050703</v>
      </c>
      <c r="B209" s="37" t="s">
        <v>230</v>
      </c>
      <c r="C209" s="38">
        <v>38552</v>
      </c>
      <c r="D209" s="39">
        <v>7</v>
      </c>
      <c r="E209" s="29"/>
      <c r="F209" s="39">
        <f t="shared" si="9"/>
        <v>2.1335999999999999</v>
      </c>
      <c r="G209" s="39">
        <f t="shared" si="10"/>
        <v>49.079947901107531</v>
      </c>
      <c r="H209" s="29"/>
      <c r="I209" s="30">
        <v>2.0299999999999998</v>
      </c>
      <c r="J209" s="29"/>
      <c r="K209" s="45">
        <f t="shared" si="11"/>
        <v>37.545831129856758</v>
      </c>
      <c r="N209" s="39">
        <v>25</v>
      </c>
    </row>
    <row r="210" spans="1:16" x14ac:dyDescent="0.2">
      <c r="A210" s="37">
        <v>4820050704</v>
      </c>
      <c r="B210" s="37" t="s">
        <v>230</v>
      </c>
      <c r="C210" s="38">
        <v>38561</v>
      </c>
      <c r="D210" s="39">
        <v>8</v>
      </c>
      <c r="E210" s="29"/>
      <c r="F210" s="39">
        <f t="shared" si="9"/>
        <v>2.4384000000000001</v>
      </c>
      <c r="G210" s="39">
        <f t="shared" si="10"/>
        <v>47.155760533388161</v>
      </c>
      <c r="H210" s="29"/>
      <c r="I210" s="30"/>
      <c r="J210" s="29"/>
      <c r="N210" s="39">
        <v>22</v>
      </c>
    </row>
    <row r="211" spans="1:16" x14ac:dyDescent="0.2">
      <c r="A211" s="37">
        <v>4820050801</v>
      </c>
      <c r="B211" s="37" t="s">
        <v>230</v>
      </c>
      <c r="C211" s="38">
        <v>38566</v>
      </c>
      <c r="D211" s="39">
        <v>8</v>
      </c>
      <c r="E211" s="29"/>
      <c r="F211" s="39">
        <f t="shared" si="9"/>
        <v>2.4384000000000001</v>
      </c>
      <c r="G211" s="39">
        <f t="shared" si="10"/>
        <v>47.155760533388161</v>
      </c>
      <c r="H211" s="29"/>
      <c r="I211" s="30">
        <v>2.4</v>
      </c>
      <c r="J211" s="29"/>
      <c r="K211" s="45">
        <f t="shared" si="11"/>
        <v>39.188348313441757</v>
      </c>
      <c r="N211" s="39">
        <v>25</v>
      </c>
    </row>
    <row r="212" spans="1:16" x14ac:dyDescent="0.2">
      <c r="A212" s="37">
        <v>4820050802</v>
      </c>
      <c r="B212" s="37" t="s">
        <v>230</v>
      </c>
      <c r="C212" s="38">
        <v>38573</v>
      </c>
      <c r="D212" s="39">
        <v>8</v>
      </c>
      <c r="F212" s="39">
        <f t="shared" si="9"/>
        <v>2.4384000000000001</v>
      </c>
      <c r="G212" s="39">
        <f t="shared" si="10"/>
        <v>47.155760533388161</v>
      </c>
      <c r="N212" s="39">
        <v>24</v>
      </c>
    </row>
    <row r="213" spans="1:16" x14ac:dyDescent="0.2">
      <c r="A213" s="37">
        <v>4820050803</v>
      </c>
      <c r="B213" s="37" t="s">
        <v>230</v>
      </c>
      <c r="C213" s="38">
        <v>38580</v>
      </c>
      <c r="D213" s="39">
        <v>7</v>
      </c>
      <c r="E213" s="29"/>
      <c r="F213" s="39">
        <f t="shared" si="9"/>
        <v>2.1335999999999999</v>
      </c>
      <c r="G213" s="39">
        <f t="shared" si="10"/>
        <v>49.079947901107531</v>
      </c>
      <c r="H213" s="29"/>
      <c r="I213" s="30">
        <v>2.2200000000000002</v>
      </c>
      <c r="J213" s="29"/>
      <c r="K213" s="45">
        <f t="shared" si="11"/>
        <v>38.423545591623885</v>
      </c>
      <c r="N213" s="39">
        <v>23</v>
      </c>
    </row>
    <row r="214" spans="1:16" x14ac:dyDescent="0.2">
      <c r="A214" s="37">
        <v>4820050804</v>
      </c>
      <c r="B214" s="37" t="s">
        <v>230</v>
      </c>
      <c r="C214" s="38">
        <v>38587</v>
      </c>
      <c r="D214" s="39">
        <v>9</v>
      </c>
      <c r="E214" s="29"/>
      <c r="F214" s="39">
        <f t="shared" si="9"/>
        <v>2.7432000000000003</v>
      </c>
      <c r="G214" s="39">
        <f t="shared" si="10"/>
        <v>45.458506989579675</v>
      </c>
      <c r="H214" s="29"/>
      <c r="I214" s="30"/>
      <c r="J214" s="29"/>
      <c r="N214" s="39">
        <v>20</v>
      </c>
    </row>
    <row r="215" spans="1:16" x14ac:dyDescent="0.2">
      <c r="A215" s="37">
        <v>4820050805</v>
      </c>
      <c r="B215" s="37" t="s">
        <v>230</v>
      </c>
      <c r="C215" s="38">
        <v>38594</v>
      </c>
      <c r="D215" s="39">
        <v>9</v>
      </c>
      <c r="E215" s="29"/>
      <c r="F215" s="39">
        <f t="shared" si="9"/>
        <v>2.7432000000000003</v>
      </c>
      <c r="G215" s="39">
        <f t="shared" si="10"/>
        <v>45.458506989579675</v>
      </c>
      <c r="H215" s="29"/>
      <c r="I215" s="30">
        <v>2.1800000000000002</v>
      </c>
      <c r="J215" s="29"/>
      <c r="K215" s="45">
        <f t="shared" si="11"/>
        <v>38.24517704141779</v>
      </c>
      <c r="N215" s="39">
        <v>22</v>
      </c>
    </row>
    <row r="216" spans="1:16" x14ac:dyDescent="0.2">
      <c r="A216" s="37">
        <v>4820050901</v>
      </c>
      <c r="B216" s="37" t="s">
        <v>230</v>
      </c>
      <c r="C216" s="38">
        <v>38600</v>
      </c>
      <c r="D216" s="39">
        <v>9</v>
      </c>
      <c r="E216" s="39">
        <f>AVERAGE(D203:D215)</f>
        <v>11.076923076923077</v>
      </c>
      <c r="F216" s="39">
        <f t="shared" si="9"/>
        <v>2.7432000000000003</v>
      </c>
      <c r="G216" s="39">
        <f t="shared" si="10"/>
        <v>45.458506989579675</v>
      </c>
      <c r="H216" s="39">
        <f>AVERAGE(G203:G215)</f>
        <v>43.618179377699228</v>
      </c>
      <c r="J216" s="39">
        <f>AVERAGE(I203:I215)</f>
        <v>1.9942857142857144</v>
      </c>
      <c r="L216" s="39">
        <f>AVERAGE(K203:K215)</f>
        <v>36.4701852301027</v>
      </c>
      <c r="M216" s="45">
        <f>AVERAGE(L216,H216)</f>
        <v>40.044182303900968</v>
      </c>
      <c r="N216" s="39">
        <v>21</v>
      </c>
    </row>
    <row r="217" spans="1:16" x14ac:dyDescent="0.2">
      <c r="A217" s="37">
        <v>4820060601</v>
      </c>
      <c r="B217" s="37" t="s">
        <v>230</v>
      </c>
      <c r="C217" s="38">
        <v>38881</v>
      </c>
      <c r="D217" s="39">
        <v>20</v>
      </c>
      <c r="F217" s="39">
        <f t="shared" si="9"/>
        <v>6.0960000000000001</v>
      </c>
      <c r="G217" s="39">
        <f t="shared" si="10"/>
        <v>33.952011087081587</v>
      </c>
      <c r="I217" s="37">
        <v>0.72</v>
      </c>
      <c r="K217" s="45">
        <f t="shared" si="11"/>
        <v>27.377375103004326</v>
      </c>
      <c r="N217" s="39">
        <v>19</v>
      </c>
      <c r="P217" s="37" t="s">
        <v>568</v>
      </c>
    </row>
    <row r="218" spans="1:16" x14ac:dyDescent="0.2">
      <c r="A218" s="37">
        <v>4820060602</v>
      </c>
      <c r="B218" s="37" t="s">
        <v>230</v>
      </c>
      <c r="C218" s="38">
        <v>38888</v>
      </c>
      <c r="D218" s="39">
        <v>16</v>
      </c>
      <c r="F218" s="39">
        <f t="shared" si="9"/>
        <v>4.8768000000000002</v>
      </c>
      <c r="G218" s="39">
        <f t="shared" si="10"/>
        <v>37.167509661519347</v>
      </c>
      <c r="N218" s="39">
        <v>22</v>
      </c>
      <c r="P218" s="37" t="s">
        <v>569</v>
      </c>
    </row>
    <row r="219" spans="1:16" x14ac:dyDescent="0.2">
      <c r="A219" s="37">
        <v>4820060603</v>
      </c>
      <c r="B219" s="37" t="s">
        <v>230</v>
      </c>
      <c r="C219" s="38">
        <v>38895</v>
      </c>
      <c r="D219" s="39">
        <v>16</v>
      </c>
      <c r="F219" s="39">
        <f t="shared" si="9"/>
        <v>4.8768000000000002</v>
      </c>
      <c r="G219" s="39">
        <f t="shared" si="10"/>
        <v>37.167509661519347</v>
      </c>
      <c r="I219" s="37">
        <v>0.35</v>
      </c>
      <c r="K219" s="45">
        <f t="shared" si="11"/>
        <v>20.301244958667972</v>
      </c>
      <c r="N219" s="39">
        <v>22</v>
      </c>
      <c r="P219" s="37" t="s">
        <v>570</v>
      </c>
    </row>
    <row r="220" spans="1:16" x14ac:dyDescent="0.2">
      <c r="A220" s="37">
        <v>4820060701</v>
      </c>
      <c r="B220" s="37" t="s">
        <v>230</v>
      </c>
      <c r="C220" s="38">
        <v>38904</v>
      </c>
      <c r="D220" s="39">
        <v>10</v>
      </c>
      <c r="F220" s="39">
        <f t="shared" si="9"/>
        <v>3.048</v>
      </c>
      <c r="G220" s="39">
        <f t="shared" si="10"/>
        <v>43.940261958950401</v>
      </c>
      <c r="N220" s="39">
        <v>23</v>
      </c>
      <c r="P220" s="37" t="s">
        <v>571</v>
      </c>
    </row>
    <row r="221" spans="1:16" x14ac:dyDescent="0.2">
      <c r="A221" s="37">
        <v>4820060702</v>
      </c>
      <c r="B221" s="37" t="s">
        <v>230</v>
      </c>
      <c r="C221" s="38">
        <v>38909</v>
      </c>
      <c r="D221" s="39">
        <v>8</v>
      </c>
      <c r="F221" s="39">
        <f t="shared" si="9"/>
        <v>2.4384000000000001</v>
      </c>
      <c r="G221" s="39">
        <f t="shared" si="10"/>
        <v>47.155760533388161</v>
      </c>
      <c r="I221" s="37">
        <v>2.82</v>
      </c>
      <c r="K221" s="45">
        <f t="shared" si="11"/>
        <v>40.770388841359718</v>
      </c>
      <c r="N221" s="39">
        <v>23</v>
      </c>
      <c r="P221" s="37" t="s">
        <v>571</v>
      </c>
    </row>
    <row r="222" spans="1:16" x14ac:dyDescent="0.2">
      <c r="A222" s="37">
        <v>4820060703</v>
      </c>
      <c r="B222" s="37" t="s">
        <v>230</v>
      </c>
      <c r="C222" s="38">
        <v>38916</v>
      </c>
      <c r="D222" s="39">
        <v>8</v>
      </c>
      <c r="F222" s="39">
        <f t="shared" si="9"/>
        <v>2.4384000000000001</v>
      </c>
      <c r="G222" s="39">
        <f t="shared" si="10"/>
        <v>47.155760533388161</v>
      </c>
      <c r="N222" s="39">
        <v>23</v>
      </c>
      <c r="P222" s="37" t="s">
        <v>571</v>
      </c>
    </row>
    <row r="223" spans="1:16" x14ac:dyDescent="0.2">
      <c r="A223" s="37">
        <v>4820060704</v>
      </c>
      <c r="B223" s="37" t="s">
        <v>230</v>
      </c>
      <c r="C223" s="38">
        <v>38923</v>
      </c>
      <c r="D223" s="39">
        <v>7</v>
      </c>
      <c r="F223" s="39">
        <f t="shared" si="9"/>
        <v>2.1335999999999999</v>
      </c>
      <c r="G223" s="39">
        <f t="shared" si="10"/>
        <v>49.079947901107531</v>
      </c>
      <c r="I223" s="37">
        <v>3.63</v>
      </c>
      <c r="K223" s="45">
        <f t="shared" si="11"/>
        <v>43.247372279595012</v>
      </c>
      <c r="N223" s="39">
        <v>24</v>
      </c>
      <c r="P223" s="37" t="s">
        <v>572</v>
      </c>
    </row>
    <row r="224" spans="1:16" x14ac:dyDescent="0.2">
      <c r="A224" s="37">
        <v>4820060801</v>
      </c>
      <c r="B224" s="37" t="s">
        <v>230</v>
      </c>
      <c r="C224" s="38">
        <v>38930</v>
      </c>
      <c r="D224" s="39">
        <v>6</v>
      </c>
      <c r="F224" s="39">
        <f t="shared" si="9"/>
        <v>1.8288000000000002</v>
      </c>
      <c r="G224" s="39">
        <f t="shared" si="10"/>
        <v>51.301259197418318</v>
      </c>
      <c r="N224" s="39">
        <v>26</v>
      </c>
      <c r="P224" s="37" t="s">
        <v>572</v>
      </c>
    </row>
    <row r="225" spans="1:16" x14ac:dyDescent="0.2">
      <c r="A225" s="37">
        <v>4820060802</v>
      </c>
      <c r="B225" s="37" t="s">
        <v>230</v>
      </c>
      <c r="C225" s="38">
        <v>38945</v>
      </c>
      <c r="D225" s="39">
        <v>6</v>
      </c>
      <c r="F225" s="39">
        <f t="shared" si="9"/>
        <v>1.8288000000000002</v>
      </c>
      <c r="G225" s="39">
        <f t="shared" si="10"/>
        <v>51.301259197418318</v>
      </c>
      <c r="I225" s="37">
        <v>3.37</v>
      </c>
      <c r="K225" s="45">
        <f t="shared" si="11"/>
        <v>42.518294022213496</v>
      </c>
      <c r="N225" s="39">
        <v>24</v>
      </c>
      <c r="P225" s="37" t="s">
        <v>573</v>
      </c>
    </row>
    <row r="226" spans="1:16" x14ac:dyDescent="0.2">
      <c r="A226" s="37">
        <v>4820060803</v>
      </c>
      <c r="B226" s="37" t="s">
        <v>230</v>
      </c>
      <c r="C226" s="38">
        <v>38951</v>
      </c>
      <c r="D226" s="39">
        <v>8</v>
      </c>
      <c r="F226" s="39">
        <f t="shared" si="9"/>
        <v>2.4384000000000001</v>
      </c>
      <c r="G226" s="39">
        <f t="shared" si="10"/>
        <v>47.155760533388161</v>
      </c>
      <c r="I226" s="37">
        <v>1.23</v>
      </c>
      <c r="K226" s="45">
        <f t="shared" si="11"/>
        <v>32.630809001660239</v>
      </c>
      <c r="N226" s="39">
        <v>23</v>
      </c>
      <c r="P226" s="37" t="s">
        <v>571</v>
      </c>
    </row>
    <row r="227" spans="1:16" x14ac:dyDescent="0.2">
      <c r="A227" s="37">
        <v>4820060804</v>
      </c>
      <c r="B227" s="37" t="s">
        <v>230</v>
      </c>
      <c r="C227" s="38">
        <v>38958</v>
      </c>
      <c r="D227" s="39">
        <v>10</v>
      </c>
      <c r="E227" s="39">
        <f>AVERAGE(D217:D227)</f>
        <v>10.454545454545455</v>
      </c>
      <c r="F227" s="39">
        <f t="shared" si="9"/>
        <v>3.048</v>
      </c>
      <c r="G227" s="39">
        <f t="shared" si="10"/>
        <v>43.940261958950401</v>
      </c>
      <c r="H227" s="39">
        <f>AVERAGE(G217:G227)</f>
        <v>44.483391111284512</v>
      </c>
      <c r="I227" s="37">
        <v>1.82</v>
      </c>
      <c r="J227" s="39">
        <f>AVERAGE(I217:I227)</f>
        <v>1.9914285714285715</v>
      </c>
      <c r="K227" s="45">
        <f t="shared" si="11"/>
        <v>36.474586075680186</v>
      </c>
      <c r="L227" s="39">
        <f>AVERAGE(K217:K227)</f>
        <v>34.760010040311563</v>
      </c>
      <c r="M227" s="45">
        <f>AVERAGE(L227,H227)</f>
        <v>39.621700575798037</v>
      </c>
      <c r="N227" s="39">
        <v>22</v>
      </c>
      <c r="P227" s="37" t="s">
        <v>574</v>
      </c>
    </row>
    <row r="228" spans="1:16" x14ac:dyDescent="0.2">
      <c r="A228" s="37">
        <v>4820070501</v>
      </c>
      <c r="B228" s="37" t="s">
        <v>230</v>
      </c>
      <c r="C228" s="38">
        <v>39231</v>
      </c>
      <c r="D228" s="39">
        <v>20</v>
      </c>
      <c r="F228" s="39">
        <f t="shared" si="9"/>
        <v>6.0960000000000001</v>
      </c>
      <c r="G228" s="39">
        <f t="shared" si="10"/>
        <v>33.952011087081587</v>
      </c>
      <c r="I228" s="37">
        <v>0.97</v>
      </c>
      <c r="K228" s="45">
        <f t="shared" si="11"/>
        <v>30.30119517457501</v>
      </c>
      <c r="L228" s="39"/>
      <c r="N228" s="39">
        <v>19</v>
      </c>
      <c r="P228" s="37" t="s">
        <v>792</v>
      </c>
    </row>
    <row r="229" spans="1:16" x14ac:dyDescent="0.2">
      <c r="A229" s="37">
        <v>4820070601</v>
      </c>
      <c r="B229" s="37" t="s">
        <v>230</v>
      </c>
      <c r="C229" s="38">
        <v>39239</v>
      </c>
      <c r="D229" s="39">
        <v>20</v>
      </c>
      <c r="F229" s="39">
        <f t="shared" si="9"/>
        <v>6.0960000000000001</v>
      </c>
      <c r="G229" s="39">
        <f t="shared" si="10"/>
        <v>33.952011087081587</v>
      </c>
      <c r="N229" s="39">
        <v>19</v>
      </c>
      <c r="P229" s="37" t="s">
        <v>793</v>
      </c>
    </row>
    <row r="230" spans="1:16" x14ac:dyDescent="0.2">
      <c r="A230" s="37">
        <v>4820070602</v>
      </c>
      <c r="B230" s="37" t="s">
        <v>230</v>
      </c>
      <c r="C230" s="38">
        <v>39245</v>
      </c>
      <c r="D230" s="39">
        <v>20</v>
      </c>
      <c r="F230" s="39">
        <f t="shared" si="9"/>
        <v>6.0960000000000001</v>
      </c>
      <c r="G230" s="39">
        <f t="shared" si="10"/>
        <v>33.952011087081587</v>
      </c>
      <c r="I230" s="45">
        <v>0.97</v>
      </c>
      <c r="K230" s="45">
        <f t="shared" si="11"/>
        <v>30.30119517457501</v>
      </c>
      <c r="N230" s="39">
        <v>22</v>
      </c>
      <c r="P230" s="37" t="s">
        <v>572</v>
      </c>
    </row>
    <row r="231" spans="1:16" x14ac:dyDescent="0.2">
      <c r="A231" s="37">
        <v>4820070603</v>
      </c>
      <c r="B231" s="37" t="s">
        <v>230</v>
      </c>
      <c r="C231" s="38">
        <v>39252</v>
      </c>
      <c r="D231" s="39">
        <v>20</v>
      </c>
      <c r="F231" s="39">
        <f t="shared" si="9"/>
        <v>6.0960000000000001</v>
      </c>
      <c r="G231" s="39">
        <f t="shared" si="10"/>
        <v>33.952011087081587</v>
      </c>
      <c r="N231" s="39">
        <v>23</v>
      </c>
      <c r="P231" s="37" t="s">
        <v>794</v>
      </c>
    </row>
    <row r="232" spans="1:16" x14ac:dyDescent="0.2">
      <c r="A232" s="37">
        <v>4820070604</v>
      </c>
      <c r="B232" s="37" t="s">
        <v>230</v>
      </c>
      <c r="C232" s="38">
        <v>39259</v>
      </c>
      <c r="D232" s="39">
        <v>19</v>
      </c>
      <c r="F232" s="39">
        <f t="shared" si="9"/>
        <v>5.7911999999999999</v>
      </c>
      <c r="G232" s="39">
        <f t="shared" si="10"/>
        <v>34.691147459206192</v>
      </c>
      <c r="I232" s="45">
        <v>1.33</v>
      </c>
      <c r="K232" s="45">
        <f t="shared" si="11"/>
        <v>33.397605423312228</v>
      </c>
      <c r="N232" s="39">
        <v>23</v>
      </c>
      <c r="P232" s="37" t="s">
        <v>572</v>
      </c>
    </row>
    <row r="233" spans="1:16" x14ac:dyDescent="0.2">
      <c r="A233" s="37">
        <v>4820070701</v>
      </c>
      <c r="B233" s="37" t="s">
        <v>230</v>
      </c>
      <c r="C233" s="38">
        <v>39266</v>
      </c>
      <c r="D233" s="39">
        <v>14</v>
      </c>
      <c r="F233" s="39">
        <f t="shared" si="9"/>
        <v>4.2671999999999999</v>
      </c>
      <c r="G233" s="39">
        <f t="shared" si="10"/>
        <v>39.091697029238723</v>
      </c>
      <c r="N233" s="39">
        <v>24</v>
      </c>
      <c r="P233" s="37" t="s">
        <v>795</v>
      </c>
    </row>
    <row r="234" spans="1:16" x14ac:dyDescent="0.2">
      <c r="A234" s="37">
        <v>4820070702</v>
      </c>
      <c r="B234" s="37" t="s">
        <v>230</v>
      </c>
      <c r="C234" s="38">
        <v>39273</v>
      </c>
      <c r="D234" s="39">
        <v>11</v>
      </c>
      <c r="F234" s="39">
        <f t="shared" si="9"/>
        <v>3.3528000000000002</v>
      </c>
      <c r="G234" s="39">
        <f t="shared" si="10"/>
        <v>42.566842267970074</v>
      </c>
      <c r="I234" s="45">
        <v>2.62</v>
      </c>
      <c r="K234" s="45">
        <f t="shared" si="11"/>
        <v>40.048740057353186</v>
      </c>
      <c r="N234" s="39">
        <v>25</v>
      </c>
      <c r="P234" s="37" t="s">
        <v>796</v>
      </c>
    </row>
    <row r="235" spans="1:16" x14ac:dyDescent="0.2">
      <c r="A235" s="37">
        <v>4820070703</v>
      </c>
      <c r="B235" s="37" t="s">
        <v>230</v>
      </c>
      <c r="C235" s="38">
        <v>39280</v>
      </c>
      <c r="D235" s="39">
        <v>11</v>
      </c>
      <c r="F235" s="39">
        <f t="shared" si="9"/>
        <v>3.3528000000000002</v>
      </c>
      <c r="G235" s="39">
        <f t="shared" si="10"/>
        <v>42.566842267970074</v>
      </c>
      <c r="N235" s="39">
        <v>22</v>
      </c>
      <c r="P235" s="37" t="s">
        <v>572</v>
      </c>
    </row>
    <row r="236" spans="1:16" x14ac:dyDescent="0.2">
      <c r="A236" s="37">
        <v>4820070704</v>
      </c>
      <c r="B236" s="37" t="s">
        <v>230</v>
      </c>
      <c r="C236" s="38">
        <v>39287</v>
      </c>
      <c r="D236" s="39">
        <v>9</v>
      </c>
      <c r="F236" s="39">
        <f t="shared" si="9"/>
        <v>2.7432000000000003</v>
      </c>
      <c r="G236" s="39">
        <f t="shared" si="10"/>
        <v>45.458506989579675</v>
      </c>
      <c r="I236" s="45">
        <v>1.55</v>
      </c>
      <c r="K236" s="45">
        <f t="shared" si="11"/>
        <v>34.899280872434638</v>
      </c>
      <c r="N236" s="39">
        <v>23</v>
      </c>
      <c r="P236" s="37" t="s">
        <v>797</v>
      </c>
    </row>
    <row r="237" spans="1:16" x14ac:dyDescent="0.2">
      <c r="A237" s="37">
        <v>4820070705</v>
      </c>
      <c r="B237" s="37" t="s">
        <v>230</v>
      </c>
      <c r="C237" s="38">
        <v>39294</v>
      </c>
      <c r="D237" s="39">
        <v>9</v>
      </c>
      <c r="F237" s="39">
        <f t="shared" si="9"/>
        <v>2.7432000000000003</v>
      </c>
      <c r="G237" s="39">
        <f t="shared" si="10"/>
        <v>45.458506989579675</v>
      </c>
      <c r="N237" s="39">
        <v>25</v>
      </c>
      <c r="P237" s="37" t="s">
        <v>798</v>
      </c>
    </row>
    <row r="238" spans="1:16" x14ac:dyDescent="0.2">
      <c r="A238" s="37">
        <v>4820070801</v>
      </c>
      <c r="B238" s="37" t="s">
        <v>230</v>
      </c>
      <c r="C238" s="38">
        <v>39301</v>
      </c>
      <c r="D238" s="39">
        <v>8.5</v>
      </c>
      <c r="F238" s="39">
        <f t="shared" si="9"/>
        <v>2.5908000000000002</v>
      </c>
      <c r="G238" s="39">
        <f t="shared" si="10"/>
        <v>46.28215973301333</v>
      </c>
      <c r="I238" s="45">
        <v>1</v>
      </c>
      <c r="K238" s="45">
        <f t="shared" si="11"/>
        <v>30.6</v>
      </c>
      <c r="N238" s="39">
        <v>25</v>
      </c>
      <c r="P238" s="37" t="s">
        <v>799</v>
      </c>
    </row>
    <row r="239" spans="1:16" x14ac:dyDescent="0.2">
      <c r="A239" s="37">
        <v>4820070802</v>
      </c>
      <c r="B239" s="37" t="s">
        <v>230</v>
      </c>
      <c r="C239" s="38">
        <v>39312</v>
      </c>
      <c r="D239" s="39">
        <v>8</v>
      </c>
      <c r="F239" s="39">
        <f t="shared" si="9"/>
        <v>2.4384000000000001</v>
      </c>
      <c r="G239" s="39">
        <f t="shared" si="10"/>
        <v>47.155760533388161</v>
      </c>
      <c r="N239" s="39">
        <v>22</v>
      </c>
      <c r="P239" s="37" t="s">
        <v>583</v>
      </c>
    </row>
    <row r="240" spans="1:16" x14ac:dyDescent="0.2">
      <c r="A240" s="37">
        <v>4820070803</v>
      </c>
      <c r="B240" s="37" t="s">
        <v>230</v>
      </c>
      <c r="C240" s="38">
        <v>39314</v>
      </c>
      <c r="D240" s="39">
        <v>8</v>
      </c>
      <c r="F240" s="39">
        <f t="shared" si="9"/>
        <v>2.4384000000000001</v>
      </c>
      <c r="G240" s="39">
        <f t="shared" si="10"/>
        <v>47.155760533388161</v>
      </c>
      <c r="I240" s="45">
        <v>1.1499999999999999</v>
      </c>
      <c r="K240" s="45">
        <f t="shared" si="11"/>
        <v>31.971064654700307</v>
      </c>
      <c r="N240" s="39">
        <v>22</v>
      </c>
      <c r="P240" s="37" t="s">
        <v>800</v>
      </c>
    </row>
    <row r="241" spans="1:16" x14ac:dyDescent="0.2">
      <c r="A241" s="37">
        <v>4820070804</v>
      </c>
      <c r="B241" s="37" t="s">
        <v>230</v>
      </c>
      <c r="C241" s="38">
        <v>39324</v>
      </c>
      <c r="D241" s="39">
        <v>11</v>
      </c>
      <c r="F241" s="39">
        <f t="shared" si="9"/>
        <v>3.3528000000000002</v>
      </c>
      <c r="G241" s="39">
        <f t="shared" si="10"/>
        <v>42.566842267970074</v>
      </c>
      <c r="N241" s="39">
        <v>20</v>
      </c>
      <c r="P241" s="37" t="s">
        <v>793</v>
      </c>
    </row>
    <row r="242" spans="1:16" x14ac:dyDescent="0.2">
      <c r="A242" s="37">
        <v>4820070901</v>
      </c>
      <c r="B242" s="37" t="s">
        <v>230</v>
      </c>
      <c r="C242" s="38">
        <v>39329</v>
      </c>
      <c r="D242" s="39">
        <v>10</v>
      </c>
      <c r="E242" s="39">
        <f>AVERAGE(D229:D241)</f>
        <v>12.961538461538462</v>
      </c>
      <c r="F242" s="39">
        <f t="shared" si="9"/>
        <v>3.048</v>
      </c>
      <c r="G242" s="39">
        <f t="shared" si="10"/>
        <v>43.940261958950401</v>
      </c>
      <c r="H242" s="39">
        <f>AVERAGE(G229:G241)</f>
        <v>41.14231533327299</v>
      </c>
      <c r="I242" s="45">
        <v>2.42</v>
      </c>
      <c r="J242" s="39">
        <f>AVERAGE(I229:I241)</f>
        <v>1.4366666666666665</v>
      </c>
      <c r="K242" s="45">
        <f t="shared" si="11"/>
        <v>39.269759569053917</v>
      </c>
      <c r="L242" s="39">
        <f>AVERAGE(K229:K241)</f>
        <v>33.536314363729225</v>
      </c>
      <c r="M242" s="45">
        <f>AVERAGE(L242,H242)</f>
        <v>37.339314848501104</v>
      </c>
      <c r="N242" s="39">
        <v>22</v>
      </c>
      <c r="P242" s="37" t="s">
        <v>801</v>
      </c>
    </row>
    <row r="243" spans="1:16" x14ac:dyDescent="0.2">
      <c r="A243" s="37">
        <v>4820080601</v>
      </c>
      <c r="B243" s="37" t="s">
        <v>230</v>
      </c>
      <c r="C243" s="38">
        <v>39602</v>
      </c>
      <c r="D243" s="39">
        <v>18</v>
      </c>
      <c r="F243" s="39">
        <f t="shared" si="9"/>
        <v>5.4864000000000006</v>
      </c>
      <c r="G243" s="39">
        <f t="shared" si="10"/>
        <v>35.470256117710861</v>
      </c>
      <c r="I243" s="37">
        <v>0.34</v>
      </c>
      <c r="K243" s="45">
        <f t="shared" si="11"/>
        <v>20.016877221941371</v>
      </c>
      <c r="N243" s="39">
        <v>17</v>
      </c>
      <c r="P243" s="37" t="s">
        <v>583</v>
      </c>
    </row>
    <row r="244" spans="1:16" x14ac:dyDescent="0.2">
      <c r="A244" s="37">
        <v>4820080602</v>
      </c>
      <c r="B244" s="37" t="s">
        <v>230</v>
      </c>
      <c r="C244" s="38">
        <v>39609</v>
      </c>
      <c r="D244" s="39">
        <v>20</v>
      </c>
      <c r="F244" s="39">
        <f t="shared" si="9"/>
        <v>6.0960000000000001</v>
      </c>
      <c r="G244" s="39">
        <f t="shared" si="10"/>
        <v>33.952011087081587</v>
      </c>
      <c r="N244" s="39">
        <v>20</v>
      </c>
      <c r="O244" s="37">
        <v>21</v>
      </c>
      <c r="P244" s="37" t="s">
        <v>971</v>
      </c>
    </row>
    <row r="245" spans="1:16" x14ac:dyDescent="0.2">
      <c r="A245" s="37">
        <v>4820080603</v>
      </c>
      <c r="B245" s="37" t="s">
        <v>230</v>
      </c>
      <c r="C245" s="38">
        <v>39616</v>
      </c>
      <c r="D245" s="39">
        <v>18</v>
      </c>
      <c r="F245" s="39">
        <f t="shared" si="9"/>
        <v>5.4864000000000006</v>
      </c>
      <c r="G245" s="39">
        <f t="shared" si="10"/>
        <v>35.470256117710861</v>
      </c>
      <c r="I245" s="37">
        <v>0.74</v>
      </c>
      <c r="K245" s="45">
        <f t="shared" si="11"/>
        <v>27.64615903978973</v>
      </c>
      <c r="N245" s="39">
        <v>19</v>
      </c>
      <c r="O245" s="37">
        <v>11</v>
      </c>
      <c r="P245" s="37" t="s">
        <v>972</v>
      </c>
    </row>
    <row r="246" spans="1:16" x14ac:dyDescent="0.2">
      <c r="A246" s="37">
        <v>4820080604</v>
      </c>
      <c r="B246" s="37" t="s">
        <v>230</v>
      </c>
      <c r="C246" s="38">
        <v>39625</v>
      </c>
      <c r="D246" s="39">
        <v>20</v>
      </c>
      <c r="F246" s="39">
        <f t="shared" si="9"/>
        <v>6.0960000000000001</v>
      </c>
      <c r="G246" s="39">
        <f t="shared" si="10"/>
        <v>33.952011087081587</v>
      </c>
      <c r="N246" s="39">
        <v>20</v>
      </c>
      <c r="O246" s="37">
        <v>16</v>
      </c>
      <c r="P246" s="37" t="s">
        <v>973</v>
      </c>
    </row>
    <row r="247" spans="1:16" x14ac:dyDescent="0.2">
      <c r="A247" s="37">
        <v>4820080701</v>
      </c>
      <c r="B247" s="37" t="s">
        <v>230</v>
      </c>
      <c r="C247" s="38">
        <v>39630</v>
      </c>
      <c r="D247" s="39">
        <v>19</v>
      </c>
      <c r="F247" s="39">
        <f t="shared" si="9"/>
        <v>5.7911999999999999</v>
      </c>
      <c r="G247" s="39">
        <f t="shared" si="10"/>
        <v>34.691147459206192</v>
      </c>
      <c r="I247" s="37">
        <v>0.61</v>
      </c>
      <c r="K247" s="45">
        <f t="shared" si="11"/>
        <v>25.750953082997007</v>
      </c>
      <c r="N247" s="39">
        <v>21</v>
      </c>
      <c r="P247" s="37" t="s">
        <v>974</v>
      </c>
    </row>
    <row r="248" spans="1:16" x14ac:dyDescent="0.2">
      <c r="A248" s="37">
        <v>4820080702</v>
      </c>
      <c r="B248" s="37" t="s">
        <v>230</v>
      </c>
      <c r="C248" s="38">
        <v>39637</v>
      </c>
      <c r="D248" s="39">
        <v>14</v>
      </c>
      <c r="F248" s="39">
        <f t="shared" si="9"/>
        <v>4.2671999999999999</v>
      </c>
      <c r="G248" s="39">
        <f t="shared" si="10"/>
        <v>39.091697029238723</v>
      </c>
      <c r="N248" s="39">
        <v>23</v>
      </c>
      <c r="O248" s="37">
        <v>21</v>
      </c>
      <c r="P248" s="37" t="s">
        <v>975</v>
      </c>
    </row>
    <row r="249" spans="1:16" x14ac:dyDescent="0.2">
      <c r="A249" s="37">
        <v>4820080703</v>
      </c>
      <c r="B249" s="37" t="s">
        <v>230</v>
      </c>
      <c r="C249" s="38">
        <v>39644</v>
      </c>
      <c r="D249" s="39">
        <v>11</v>
      </c>
      <c r="F249" s="39">
        <f t="shared" si="9"/>
        <v>3.3528000000000002</v>
      </c>
      <c r="G249" s="39">
        <f t="shared" si="10"/>
        <v>42.566842267970074</v>
      </c>
      <c r="I249" s="37">
        <v>0.93</v>
      </c>
      <c r="K249" s="45">
        <f t="shared" si="11"/>
        <v>29.888081503290266</v>
      </c>
      <c r="N249" s="39">
        <v>22</v>
      </c>
      <c r="O249" s="37">
        <v>17.399999999999999</v>
      </c>
      <c r="P249" s="37" t="s">
        <v>976</v>
      </c>
    </row>
    <row r="250" spans="1:16" x14ac:dyDescent="0.2">
      <c r="A250" s="37">
        <v>4820080704</v>
      </c>
      <c r="B250" s="37" t="s">
        <v>230</v>
      </c>
      <c r="C250" s="38">
        <v>39651</v>
      </c>
      <c r="D250" s="39">
        <v>11</v>
      </c>
      <c r="F250" s="39">
        <f t="shared" si="9"/>
        <v>3.3528000000000002</v>
      </c>
      <c r="G250" s="39">
        <f t="shared" si="10"/>
        <v>42.566842267970074</v>
      </c>
      <c r="N250" s="39">
        <v>23</v>
      </c>
      <c r="O250" s="37">
        <v>18.399999999999999</v>
      </c>
      <c r="P250" s="37" t="s">
        <v>578</v>
      </c>
    </row>
    <row r="251" spans="1:16" x14ac:dyDescent="0.2">
      <c r="A251" s="37">
        <v>4820080705</v>
      </c>
      <c r="B251" s="37" t="s">
        <v>230</v>
      </c>
      <c r="C251" s="38">
        <v>39658</v>
      </c>
      <c r="D251" s="39">
        <v>10</v>
      </c>
      <c r="F251" s="39">
        <f t="shared" si="9"/>
        <v>3.048</v>
      </c>
      <c r="G251" s="39">
        <f t="shared" si="10"/>
        <v>43.940261958950401</v>
      </c>
      <c r="I251" s="37">
        <v>1.27</v>
      </c>
      <c r="K251" s="45">
        <f t="shared" si="11"/>
        <v>32.944755793615606</v>
      </c>
      <c r="N251" s="39">
        <v>24</v>
      </c>
      <c r="O251" s="37">
        <v>18</v>
      </c>
      <c r="P251" s="37" t="s">
        <v>571</v>
      </c>
    </row>
    <row r="252" spans="1:16" x14ac:dyDescent="0.2">
      <c r="A252" s="37">
        <v>4820080801</v>
      </c>
      <c r="B252" s="37" t="s">
        <v>230</v>
      </c>
      <c r="C252" s="38">
        <v>39665</v>
      </c>
      <c r="D252" s="39">
        <v>8</v>
      </c>
      <c r="F252" s="39">
        <f t="shared" si="9"/>
        <v>2.4384000000000001</v>
      </c>
      <c r="G252" s="39">
        <f t="shared" si="10"/>
        <v>47.155760533388161</v>
      </c>
      <c r="N252" s="39">
        <v>24</v>
      </c>
      <c r="O252" s="37">
        <v>24</v>
      </c>
      <c r="P252" s="37" t="s">
        <v>569</v>
      </c>
    </row>
    <row r="253" spans="1:16" x14ac:dyDescent="0.2">
      <c r="A253" s="37">
        <v>4820080802</v>
      </c>
      <c r="B253" s="37" t="s">
        <v>230</v>
      </c>
      <c r="C253" s="38">
        <v>39672</v>
      </c>
      <c r="D253" s="39">
        <v>8</v>
      </c>
      <c r="F253" s="39">
        <f t="shared" si="9"/>
        <v>2.4384000000000001</v>
      </c>
      <c r="G253" s="39">
        <f t="shared" si="10"/>
        <v>47.155760533388161</v>
      </c>
      <c r="I253" s="37">
        <v>2.48</v>
      </c>
      <c r="K253" s="45">
        <f t="shared" si="11"/>
        <v>39.510016475335298</v>
      </c>
      <c r="N253" s="39">
        <v>23</v>
      </c>
      <c r="O253" s="37">
        <v>16</v>
      </c>
      <c r="P253" s="37" t="s">
        <v>572</v>
      </c>
    </row>
    <row r="254" spans="1:16" x14ac:dyDescent="0.2">
      <c r="A254" s="37">
        <v>4820080803</v>
      </c>
      <c r="B254" s="37" t="s">
        <v>230</v>
      </c>
      <c r="C254" s="38">
        <v>39679</v>
      </c>
      <c r="D254" s="39">
        <v>7</v>
      </c>
      <c r="F254" s="39">
        <f t="shared" si="9"/>
        <v>2.1335999999999999</v>
      </c>
      <c r="G254" s="39">
        <f t="shared" si="10"/>
        <v>49.079947901107531</v>
      </c>
      <c r="N254" s="39">
        <v>23</v>
      </c>
      <c r="O254" s="37">
        <v>18</v>
      </c>
      <c r="P254" s="37" t="s">
        <v>977</v>
      </c>
    </row>
    <row r="255" spans="1:16" x14ac:dyDescent="0.2">
      <c r="A255" s="37">
        <v>4820080804</v>
      </c>
      <c r="B255" s="37" t="s">
        <v>230</v>
      </c>
      <c r="C255" s="38">
        <v>39686</v>
      </c>
      <c r="D255" s="39">
        <v>8</v>
      </c>
      <c r="F255" s="39">
        <f t="shared" si="9"/>
        <v>2.4384000000000001</v>
      </c>
      <c r="G255" s="39">
        <f t="shared" si="10"/>
        <v>47.155760533388161</v>
      </c>
      <c r="I255" s="37">
        <v>2.08</v>
      </c>
      <c r="K255" s="45">
        <f t="shared" si="11"/>
        <v>37.784529037326756</v>
      </c>
      <c r="N255" s="39">
        <v>20</v>
      </c>
      <c r="O255" s="37">
        <v>15</v>
      </c>
      <c r="P255" s="37" t="s">
        <v>571</v>
      </c>
    </row>
    <row r="256" spans="1:16" x14ac:dyDescent="0.2">
      <c r="A256" s="37">
        <v>4820080901</v>
      </c>
      <c r="B256" s="37" t="s">
        <v>230</v>
      </c>
      <c r="C256" s="38">
        <v>39692</v>
      </c>
      <c r="D256" s="39">
        <v>8</v>
      </c>
      <c r="F256" s="39">
        <f t="shared" si="9"/>
        <v>2.4384000000000001</v>
      </c>
      <c r="G256" s="39">
        <f t="shared" si="10"/>
        <v>47.155760533388161</v>
      </c>
      <c r="N256" s="39">
        <v>20</v>
      </c>
      <c r="O256" s="37">
        <v>18</v>
      </c>
      <c r="P256" s="37" t="s">
        <v>569</v>
      </c>
    </row>
    <row r="257" spans="1:16" x14ac:dyDescent="0.2">
      <c r="A257" s="37">
        <v>4820080902</v>
      </c>
      <c r="B257" s="37" t="s">
        <v>230</v>
      </c>
      <c r="C257" s="38">
        <v>39700</v>
      </c>
      <c r="D257" s="39">
        <v>9</v>
      </c>
      <c r="E257" s="39">
        <f>AVERAGE(D243:D255)</f>
        <v>13.23076923076923</v>
      </c>
      <c r="F257" s="39">
        <f t="shared" si="9"/>
        <v>2.7432000000000003</v>
      </c>
      <c r="G257" s="39">
        <f t="shared" si="10"/>
        <v>45.458506989579675</v>
      </c>
      <c r="H257" s="39">
        <f>AVERAGE(G243:G255)</f>
        <v>40.942196530322491</v>
      </c>
      <c r="I257" s="37">
        <v>3.36</v>
      </c>
      <c r="J257" s="39">
        <f>AVERAGE(I243:I255)</f>
        <v>1.2071428571428571</v>
      </c>
      <c r="K257" s="45">
        <f t="shared" si="11"/>
        <v>42.489140954695856</v>
      </c>
      <c r="L257" s="39">
        <f>AVERAGE(K243:K255)</f>
        <v>30.505910307756579</v>
      </c>
      <c r="M257" s="45">
        <f>AVERAGE(L257,H257)</f>
        <v>35.724053419039535</v>
      </c>
      <c r="N257" s="39">
        <v>20</v>
      </c>
      <c r="O257" s="37">
        <v>13</v>
      </c>
      <c r="P257" s="37" t="s">
        <v>577</v>
      </c>
    </row>
    <row r="258" spans="1:16" x14ac:dyDescent="0.2">
      <c r="A258" s="37">
        <v>4820090601</v>
      </c>
      <c r="B258" s="37" t="s">
        <v>230</v>
      </c>
      <c r="C258" s="38">
        <v>39980</v>
      </c>
      <c r="D258" s="39">
        <v>18.5</v>
      </c>
      <c r="F258" s="39">
        <f t="shared" si="9"/>
        <v>5.6388000000000007</v>
      </c>
      <c r="G258" s="39">
        <f t="shared" si="10"/>
        <v>35.075436899660133</v>
      </c>
      <c r="I258" s="38"/>
      <c r="N258" s="39">
        <v>17</v>
      </c>
      <c r="P258" s="37" t="s">
        <v>793</v>
      </c>
    </row>
    <row r="259" spans="1:16" x14ac:dyDescent="0.2">
      <c r="A259" s="37">
        <v>4820090602</v>
      </c>
      <c r="B259" s="37" t="s">
        <v>230</v>
      </c>
      <c r="C259" s="38">
        <v>39987</v>
      </c>
      <c r="D259" s="39">
        <v>17</v>
      </c>
      <c r="F259" s="39">
        <f t="shared" si="9"/>
        <v>5.1816000000000004</v>
      </c>
      <c r="G259" s="39">
        <f t="shared" si="10"/>
        <v>36.293908861144516</v>
      </c>
      <c r="I259" s="37">
        <v>1.1000000000000001</v>
      </c>
      <c r="K259" s="45">
        <f t="shared" si="11"/>
        <v>31.534992863880429</v>
      </c>
      <c r="N259" s="39">
        <v>24</v>
      </c>
      <c r="P259" s="37" t="s">
        <v>793</v>
      </c>
    </row>
    <row r="260" spans="1:16" x14ac:dyDescent="0.2">
      <c r="A260" s="37">
        <v>4820090701</v>
      </c>
      <c r="B260" s="37" t="s">
        <v>230</v>
      </c>
      <c r="C260" s="38">
        <v>39995</v>
      </c>
      <c r="D260" s="39">
        <v>17</v>
      </c>
      <c r="F260" s="39">
        <f t="shared" si="9"/>
        <v>5.1816000000000004</v>
      </c>
      <c r="G260" s="39">
        <f t="shared" si="10"/>
        <v>36.293908861144516</v>
      </c>
      <c r="I260" s="38"/>
      <c r="N260" s="39">
        <v>20</v>
      </c>
      <c r="P260" s="37" t="s">
        <v>40</v>
      </c>
    </row>
    <row r="261" spans="1:16" x14ac:dyDescent="0.2">
      <c r="A261" s="37">
        <v>4820090702</v>
      </c>
      <c r="B261" s="37" t="s">
        <v>230</v>
      </c>
      <c r="C261" s="38">
        <v>40001</v>
      </c>
      <c r="D261" s="39">
        <v>16</v>
      </c>
      <c r="F261" s="39">
        <f t="shared" si="9"/>
        <v>4.8768000000000002</v>
      </c>
      <c r="G261" s="39">
        <f t="shared" si="10"/>
        <v>37.167509661519347</v>
      </c>
      <c r="I261" s="37">
        <v>1.1000000000000001</v>
      </c>
      <c r="K261" s="45">
        <f t="shared" si="11"/>
        <v>31.534992863880429</v>
      </c>
      <c r="N261" s="39">
        <v>20</v>
      </c>
      <c r="P261" s="37" t="s">
        <v>41</v>
      </c>
    </row>
    <row r="262" spans="1:16" x14ac:dyDescent="0.2">
      <c r="A262" s="37">
        <v>4820090703</v>
      </c>
      <c r="B262" s="37" t="s">
        <v>230</v>
      </c>
      <c r="C262" s="38">
        <v>40009</v>
      </c>
      <c r="D262" s="39">
        <v>14</v>
      </c>
      <c r="F262" s="39">
        <f t="shared" si="9"/>
        <v>4.2671999999999999</v>
      </c>
      <c r="G262" s="39">
        <f t="shared" si="10"/>
        <v>39.091697029238723</v>
      </c>
      <c r="I262" s="38"/>
      <c r="N262" s="39">
        <v>20</v>
      </c>
      <c r="P262" s="37" t="s">
        <v>973</v>
      </c>
    </row>
    <row r="263" spans="1:16" x14ac:dyDescent="0.2">
      <c r="A263" s="37">
        <v>4820090704</v>
      </c>
      <c r="B263" s="37" t="s">
        <v>230</v>
      </c>
      <c r="C263" s="38">
        <v>40015</v>
      </c>
      <c r="D263" s="39">
        <v>15</v>
      </c>
      <c r="F263" s="39">
        <f t="shared" si="9"/>
        <v>4.5720000000000001</v>
      </c>
      <c r="G263" s="39">
        <f t="shared" si="10"/>
        <v>38.097509751111744</v>
      </c>
      <c r="I263" s="37">
        <v>1.1000000000000001</v>
      </c>
      <c r="K263" s="45">
        <f t="shared" si="11"/>
        <v>31.534992863880429</v>
      </c>
      <c r="N263" s="39">
        <v>20</v>
      </c>
      <c r="O263" s="37">
        <v>22</v>
      </c>
      <c r="P263" s="37" t="s">
        <v>42</v>
      </c>
    </row>
    <row r="264" spans="1:16" x14ac:dyDescent="0.2">
      <c r="A264" s="37">
        <v>4820090705</v>
      </c>
      <c r="B264" s="37" t="s">
        <v>230</v>
      </c>
      <c r="C264" s="38">
        <v>40022</v>
      </c>
      <c r="D264" s="39">
        <v>13</v>
      </c>
      <c r="F264" s="39">
        <f t="shared" si="9"/>
        <v>3.9624000000000001</v>
      </c>
      <c r="G264" s="39">
        <f t="shared" si="10"/>
        <v>40.159592907973853</v>
      </c>
      <c r="I264" s="38"/>
      <c r="N264" s="39">
        <v>22</v>
      </c>
      <c r="O264" s="37">
        <v>20</v>
      </c>
      <c r="P264" s="37" t="s">
        <v>43</v>
      </c>
    </row>
    <row r="265" spans="1:16" x14ac:dyDescent="0.2">
      <c r="A265" s="37">
        <v>4820090801</v>
      </c>
      <c r="B265" s="37" t="s">
        <v>230</v>
      </c>
      <c r="C265" s="38">
        <v>40029</v>
      </c>
      <c r="D265" s="39">
        <v>12</v>
      </c>
      <c r="F265" s="39">
        <f t="shared" si="9"/>
        <v>3.6576000000000004</v>
      </c>
      <c r="G265" s="39">
        <f t="shared" si="10"/>
        <v>41.313008325549511</v>
      </c>
      <c r="I265" s="37">
        <v>1.94</v>
      </c>
      <c r="K265" s="45">
        <f t="shared" si="11"/>
        <v>37.100969015868074</v>
      </c>
      <c r="N265" s="39">
        <v>22</v>
      </c>
      <c r="O265" s="37">
        <v>19</v>
      </c>
      <c r="P265" s="37" t="s">
        <v>975</v>
      </c>
    </row>
    <row r="266" spans="1:16" x14ac:dyDescent="0.2">
      <c r="A266" s="37">
        <v>4820090802</v>
      </c>
      <c r="B266" s="37" t="s">
        <v>230</v>
      </c>
      <c r="C266" s="38">
        <v>40036</v>
      </c>
      <c r="D266" s="39">
        <v>11</v>
      </c>
      <c r="F266" s="39">
        <f t="shared" si="9"/>
        <v>3.3528000000000002</v>
      </c>
      <c r="G266" s="39">
        <f t="shared" si="10"/>
        <v>42.566842267970074</v>
      </c>
      <c r="N266" s="39">
        <v>23</v>
      </c>
      <c r="O266" s="37">
        <v>19</v>
      </c>
      <c r="P266" s="37" t="s">
        <v>995</v>
      </c>
    </row>
    <row r="267" spans="1:16" x14ac:dyDescent="0.2">
      <c r="A267" s="37">
        <v>4820090803</v>
      </c>
      <c r="B267" s="37" t="s">
        <v>230</v>
      </c>
      <c r="C267" s="38">
        <v>40045</v>
      </c>
      <c r="D267" s="39">
        <v>11</v>
      </c>
      <c r="F267" s="39">
        <f t="shared" si="9"/>
        <v>3.3528000000000002</v>
      </c>
      <c r="G267" s="39">
        <f t="shared" si="10"/>
        <v>42.566842267970074</v>
      </c>
      <c r="I267" s="37">
        <v>3.3</v>
      </c>
      <c r="K267" s="45">
        <f t="shared" si="11"/>
        <v>42.312379415714588</v>
      </c>
      <c r="N267" s="39">
        <v>22</v>
      </c>
      <c r="O267" s="37">
        <v>20</v>
      </c>
      <c r="P267" s="37" t="s">
        <v>792</v>
      </c>
    </row>
    <row r="268" spans="1:16" x14ac:dyDescent="0.2">
      <c r="A268" s="37">
        <v>4820090804</v>
      </c>
      <c r="B268" s="37" t="s">
        <v>230</v>
      </c>
      <c r="C268" s="38">
        <v>40052</v>
      </c>
      <c r="D268" s="39">
        <v>11</v>
      </c>
      <c r="F268" s="39">
        <f t="shared" si="9"/>
        <v>3.3528000000000002</v>
      </c>
      <c r="G268" s="39">
        <f t="shared" si="10"/>
        <v>42.566842267970074</v>
      </c>
      <c r="N268" s="39">
        <v>20</v>
      </c>
      <c r="O268" s="37">
        <v>17</v>
      </c>
      <c r="P268" s="37" t="s">
        <v>44</v>
      </c>
    </row>
    <row r="269" spans="1:16" x14ac:dyDescent="0.2">
      <c r="A269" s="37">
        <v>4820090805</v>
      </c>
      <c r="B269" s="37" t="s">
        <v>230</v>
      </c>
      <c r="C269" s="38">
        <v>40056</v>
      </c>
      <c r="D269" s="39">
        <v>11</v>
      </c>
      <c r="E269" s="39">
        <f>AVERAGE(D258:D269)</f>
        <v>13.875</v>
      </c>
      <c r="F269" s="39">
        <f t="shared" si="9"/>
        <v>3.3528000000000002</v>
      </c>
      <c r="G269" s="39">
        <f t="shared" si="10"/>
        <v>42.566842267970074</v>
      </c>
      <c r="H269" s="39">
        <f>AVERAGE(G258:G269)</f>
        <v>39.479995114101882</v>
      </c>
      <c r="I269" s="37">
        <v>2.1</v>
      </c>
      <c r="J269" s="39">
        <f>AVERAGE(I258:I269)</f>
        <v>1.7733333333333332</v>
      </c>
      <c r="K269" s="45">
        <f t="shared" si="11"/>
        <v>37.878405351795195</v>
      </c>
      <c r="L269" s="39">
        <f>AVERAGE(K258:K269)</f>
        <v>35.31612206250319</v>
      </c>
      <c r="M269" s="45">
        <f>AVERAGE(L269,H269)</f>
        <v>37.398058588302533</v>
      </c>
      <c r="N269" s="39">
        <v>19</v>
      </c>
      <c r="O269" s="37">
        <v>17</v>
      </c>
      <c r="P269" s="37" t="s">
        <v>569</v>
      </c>
    </row>
    <row r="270" spans="1:16" x14ac:dyDescent="0.2">
      <c r="A270" s="37">
        <v>4820100601</v>
      </c>
      <c r="B270" s="37" t="s">
        <v>230</v>
      </c>
      <c r="C270" s="38">
        <v>40337</v>
      </c>
      <c r="D270" s="39">
        <v>18</v>
      </c>
      <c r="F270" s="39">
        <f t="shared" si="9"/>
        <v>5.4864000000000006</v>
      </c>
      <c r="G270" s="39">
        <f t="shared" si="10"/>
        <v>35.470256117710861</v>
      </c>
      <c r="I270" s="46">
        <v>0.8</v>
      </c>
      <c r="K270" s="45">
        <f t="shared" si="11"/>
        <v>28.410961761607602</v>
      </c>
      <c r="P270" s="37" t="s">
        <v>793</v>
      </c>
    </row>
    <row r="271" spans="1:16" x14ac:dyDescent="0.2">
      <c r="A271" s="37">
        <v>4820100602</v>
      </c>
      <c r="B271" s="37" t="s">
        <v>230</v>
      </c>
      <c r="C271" s="38">
        <v>40346</v>
      </c>
      <c r="D271" s="39">
        <v>18</v>
      </c>
      <c r="F271" s="39">
        <f t="shared" si="9"/>
        <v>5.4864000000000006</v>
      </c>
      <c r="G271" s="39">
        <f t="shared" si="10"/>
        <v>35.470256117710861</v>
      </c>
      <c r="N271" s="39">
        <v>19</v>
      </c>
      <c r="O271" s="37">
        <v>17</v>
      </c>
      <c r="P271" s="37" t="s">
        <v>572</v>
      </c>
    </row>
    <row r="272" spans="1:16" x14ac:dyDescent="0.2">
      <c r="A272" s="37">
        <v>4820100603</v>
      </c>
      <c r="B272" s="37" t="s">
        <v>230</v>
      </c>
      <c r="C272" s="38">
        <v>40353</v>
      </c>
      <c r="D272" s="39">
        <v>15</v>
      </c>
      <c r="F272" s="39">
        <f t="shared" si="9"/>
        <v>4.5720000000000001</v>
      </c>
      <c r="G272" s="39">
        <f t="shared" si="10"/>
        <v>38.097509751111744</v>
      </c>
      <c r="H272" s="78"/>
      <c r="I272" s="46">
        <v>1.4</v>
      </c>
      <c r="K272" s="45">
        <f t="shared" si="11"/>
        <v>33.9007926412541</v>
      </c>
      <c r="N272" s="39">
        <v>24</v>
      </c>
      <c r="O272" s="37">
        <v>28</v>
      </c>
      <c r="P272" s="37" t="s">
        <v>996</v>
      </c>
    </row>
    <row r="273" spans="1:16" x14ac:dyDescent="0.2">
      <c r="A273" s="37">
        <v>4820100701</v>
      </c>
      <c r="B273" s="37" t="s">
        <v>230</v>
      </c>
      <c r="C273" s="38">
        <v>40360</v>
      </c>
      <c r="D273" s="39">
        <v>12</v>
      </c>
      <c r="F273" s="39">
        <f t="shared" si="9"/>
        <v>3.6576000000000004</v>
      </c>
      <c r="G273" s="39">
        <f t="shared" si="10"/>
        <v>41.313008325549511</v>
      </c>
      <c r="H273" s="78"/>
      <c r="N273" s="39">
        <v>19</v>
      </c>
      <c r="O273" s="37">
        <v>17</v>
      </c>
      <c r="P273" s="37" t="s">
        <v>569</v>
      </c>
    </row>
    <row r="274" spans="1:16" x14ac:dyDescent="0.2">
      <c r="A274" s="37">
        <v>4820100702</v>
      </c>
      <c r="B274" s="37" t="s">
        <v>230</v>
      </c>
      <c r="C274" s="38">
        <v>40365</v>
      </c>
      <c r="D274" s="39">
        <v>10</v>
      </c>
      <c r="F274" s="39">
        <f t="shared" si="9"/>
        <v>3.048</v>
      </c>
      <c r="G274" s="39">
        <f t="shared" si="10"/>
        <v>43.940261958950401</v>
      </c>
      <c r="H274" s="78"/>
      <c r="I274" s="46">
        <v>0.8</v>
      </c>
      <c r="K274" s="45">
        <f t="shared" si="11"/>
        <v>28.410961761607602</v>
      </c>
      <c r="N274" s="39">
        <v>22</v>
      </c>
      <c r="O274" s="37">
        <v>24</v>
      </c>
      <c r="P274" s="37" t="s">
        <v>826</v>
      </c>
    </row>
    <row r="275" spans="1:16" x14ac:dyDescent="0.2">
      <c r="A275" s="37">
        <v>4820100703</v>
      </c>
      <c r="B275" s="37" t="s">
        <v>230</v>
      </c>
      <c r="C275" s="38">
        <v>40372</v>
      </c>
      <c r="D275" s="39">
        <v>11</v>
      </c>
      <c r="F275" s="39">
        <f t="shared" si="9"/>
        <v>3.3528000000000002</v>
      </c>
      <c r="G275" s="39">
        <f t="shared" si="10"/>
        <v>42.566842267970074</v>
      </c>
      <c r="H275" s="78"/>
      <c r="N275" s="39">
        <v>25</v>
      </c>
      <c r="O275" s="37">
        <v>23</v>
      </c>
      <c r="P275" s="37" t="s">
        <v>572</v>
      </c>
    </row>
    <row r="276" spans="1:16" x14ac:dyDescent="0.2">
      <c r="A276" s="37">
        <v>4820100704</v>
      </c>
      <c r="B276" s="37" t="s">
        <v>230</v>
      </c>
      <c r="C276" s="38">
        <v>40379</v>
      </c>
      <c r="D276" s="39">
        <v>9</v>
      </c>
      <c r="F276" s="39">
        <f t="shared" si="9"/>
        <v>2.7432000000000003</v>
      </c>
      <c r="G276" s="39">
        <f t="shared" si="10"/>
        <v>45.458506989579675</v>
      </c>
      <c r="H276" s="78"/>
      <c r="I276" s="46">
        <v>1.9</v>
      </c>
      <c r="K276" s="45">
        <f t="shared" si="11"/>
        <v>36.896586623351197</v>
      </c>
      <c r="N276" s="39">
        <v>24</v>
      </c>
      <c r="O276" s="37">
        <v>21</v>
      </c>
      <c r="P276" s="37" t="s">
        <v>572</v>
      </c>
    </row>
    <row r="277" spans="1:16" x14ac:dyDescent="0.2">
      <c r="A277" s="37">
        <v>4820100705</v>
      </c>
      <c r="B277" s="37" t="s">
        <v>230</v>
      </c>
      <c r="C277" s="38">
        <v>40386</v>
      </c>
      <c r="D277" s="39">
        <v>9</v>
      </c>
      <c r="F277" s="39">
        <f t="shared" si="9"/>
        <v>2.7432000000000003</v>
      </c>
      <c r="G277" s="39">
        <f t="shared" si="10"/>
        <v>45.458506989579675</v>
      </c>
      <c r="H277" s="78"/>
      <c r="N277" s="39">
        <v>25</v>
      </c>
      <c r="O277" s="37">
        <v>22</v>
      </c>
      <c r="P277" s="37" t="s">
        <v>793</v>
      </c>
    </row>
    <row r="278" spans="1:16" x14ac:dyDescent="0.2">
      <c r="A278" s="37">
        <v>4820100801</v>
      </c>
      <c r="B278" s="37" t="s">
        <v>230</v>
      </c>
      <c r="C278" s="38">
        <v>40393</v>
      </c>
      <c r="D278" s="39">
        <v>8</v>
      </c>
      <c r="F278" s="39">
        <f t="shared" si="9"/>
        <v>2.4384000000000001</v>
      </c>
      <c r="G278" s="39">
        <f t="shared" si="10"/>
        <v>47.155760533388161</v>
      </c>
      <c r="I278" s="46">
        <v>2.2000000000000002</v>
      </c>
      <c r="K278" s="45">
        <f t="shared" si="11"/>
        <v>38.334766705173493</v>
      </c>
      <c r="N278" s="39">
        <v>25</v>
      </c>
      <c r="O278" s="37">
        <v>23</v>
      </c>
      <c r="P278" s="37" t="s">
        <v>797</v>
      </c>
    </row>
    <row r="279" spans="1:16" x14ac:dyDescent="0.2">
      <c r="A279" s="37">
        <v>4820100802</v>
      </c>
      <c r="B279" s="37" t="s">
        <v>230</v>
      </c>
      <c r="C279" s="38">
        <v>40400</v>
      </c>
      <c r="D279" s="39">
        <v>7</v>
      </c>
      <c r="F279" s="39">
        <f t="shared" si="9"/>
        <v>2.1335999999999999</v>
      </c>
      <c r="G279" s="39">
        <f t="shared" si="10"/>
        <v>49.079947901107531</v>
      </c>
      <c r="N279" s="39">
        <v>25</v>
      </c>
      <c r="O279" s="37">
        <v>24</v>
      </c>
      <c r="P279" s="37" t="s">
        <v>569</v>
      </c>
    </row>
    <row r="280" spans="1:16" x14ac:dyDescent="0.2">
      <c r="A280" s="37">
        <v>4820100803</v>
      </c>
      <c r="B280" s="37" t="s">
        <v>230</v>
      </c>
      <c r="C280" s="38">
        <v>40407</v>
      </c>
      <c r="D280" s="39">
        <v>7</v>
      </c>
      <c r="F280" s="39">
        <f t="shared" si="9"/>
        <v>2.1335999999999999</v>
      </c>
      <c r="G280" s="39">
        <f t="shared" si="10"/>
        <v>49.079947901107531</v>
      </c>
      <c r="I280" s="46">
        <v>1.3</v>
      </c>
      <c r="K280" s="45">
        <f t="shared" si="11"/>
        <v>33.173793434426088</v>
      </c>
      <c r="N280" s="39">
        <v>25</v>
      </c>
      <c r="O280" s="37">
        <v>15</v>
      </c>
      <c r="P280" s="37" t="s">
        <v>105</v>
      </c>
    </row>
    <row r="281" spans="1:16" x14ac:dyDescent="0.2">
      <c r="A281" s="37">
        <v>4820100804</v>
      </c>
      <c r="B281" s="37" t="s">
        <v>230</v>
      </c>
      <c r="C281" s="38">
        <v>40416</v>
      </c>
      <c r="D281" s="39">
        <v>7</v>
      </c>
      <c r="F281" s="39">
        <f t="shared" si="9"/>
        <v>2.1335999999999999</v>
      </c>
      <c r="G281" s="39">
        <f t="shared" si="10"/>
        <v>49.079947901107531</v>
      </c>
      <c r="N281" s="39">
        <v>22</v>
      </c>
      <c r="O281" s="37">
        <v>17</v>
      </c>
      <c r="P281" s="37" t="s">
        <v>106</v>
      </c>
    </row>
    <row r="282" spans="1:16" x14ac:dyDescent="0.2">
      <c r="A282" s="37">
        <v>4820100805</v>
      </c>
      <c r="B282" s="37" t="s">
        <v>230</v>
      </c>
      <c r="C282" s="38">
        <v>40421</v>
      </c>
      <c r="D282" s="39">
        <v>8</v>
      </c>
      <c r="E282" s="39">
        <f>AVERAGE(D270:D282)</f>
        <v>10.692307692307692</v>
      </c>
      <c r="F282" s="39">
        <f t="shared" si="9"/>
        <v>2.4384000000000001</v>
      </c>
      <c r="G282" s="39">
        <f t="shared" si="10"/>
        <v>47.155760533388161</v>
      </c>
      <c r="H282" s="39">
        <f>AVERAGE(G270:G282)</f>
        <v>43.794347176020132</v>
      </c>
      <c r="I282" s="46">
        <v>1.4</v>
      </c>
      <c r="J282" s="39">
        <f>AVERAGE(I270:I282)</f>
        <v>1.4000000000000001</v>
      </c>
      <c r="K282" s="45">
        <f t="shared" si="11"/>
        <v>33.9007926412541</v>
      </c>
      <c r="L282" s="39">
        <f>AVERAGE(K270:K282)</f>
        <v>33.289807938382026</v>
      </c>
      <c r="M282" s="45">
        <f>AVERAGE(L282,H282)</f>
        <v>38.542077557201083</v>
      </c>
      <c r="N282" s="39">
        <v>24</v>
      </c>
      <c r="O282" s="37">
        <v>23</v>
      </c>
      <c r="P282" s="37" t="s">
        <v>107</v>
      </c>
    </row>
    <row r="283" spans="1:16" x14ac:dyDescent="0.2">
      <c r="A283" s="37">
        <v>4820110601</v>
      </c>
      <c r="B283" s="37" t="s">
        <v>230</v>
      </c>
      <c r="C283" s="38">
        <v>40701</v>
      </c>
      <c r="D283" s="39">
        <v>13</v>
      </c>
      <c r="F283" s="39">
        <f t="shared" ref="F283:F329" si="12">D283*0.3048</f>
        <v>3.9624000000000001</v>
      </c>
      <c r="G283" s="39">
        <f t="shared" ref="G283:G329" si="13" xml:space="preserve"> 60-(14.41*(LN(F283)))</f>
        <v>40.159592907973853</v>
      </c>
      <c r="I283" s="46">
        <v>0.83</v>
      </c>
      <c r="K283" s="45">
        <f>(9.81*(LN(I283)))+30.6</f>
        <v>28.77210683794145</v>
      </c>
      <c r="N283" s="39">
        <v>21</v>
      </c>
      <c r="O283" s="36">
        <v>21</v>
      </c>
      <c r="P283" s="36" t="s">
        <v>571</v>
      </c>
    </row>
    <row r="284" spans="1:16" x14ac:dyDescent="0.2">
      <c r="A284" s="37">
        <v>4820110602</v>
      </c>
      <c r="B284" s="37" t="s">
        <v>230</v>
      </c>
      <c r="C284" s="38">
        <v>40708</v>
      </c>
      <c r="D284" s="39">
        <v>13</v>
      </c>
      <c r="F284" s="39">
        <f t="shared" si="12"/>
        <v>3.9624000000000001</v>
      </c>
      <c r="G284" s="39">
        <f t="shared" si="13"/>
        <v>40.159592907973853</v>
      </c>
      <c r="N284" s="39">
        <v>19</v>
      </c>
      <c r="O284" s="36">
        <v>18</v>
      </c>
      <c r="P284" s="36" t="s">
        <v>571</v>
      </c>
    </row>
    <row r="285" spans="1:16" x14ac:dyDescent="0.2">
      <c r="A285" s="37">
        <v>4820110603</v>
      </c>
      <c r="B285" s="37" t="s">
        <v>230</v>
      </c>
      <c r="C285" s="38">
        <v>40715</v>
      </c>
      <c r="D285" s="39">
        <v>15</v>
      </c>
      <c r="F285" s="39">
        <f t="shared" si="12"/>
        <v>4.5720000000000001</v>
      </c>
      <c r="G285" s="39">
        <f t="shared" si="13"/>
        <v>38.097509751111744</v>
      </c>
      <c r="H285" s="78"/>
      <c r="I285" s="46">
        <v>1.02</v>
      </c>
      <c r="K285" s="45">
        <f>(9.81*(LN(I285)))+30.6</f>
        <v>30.794263773775526</v>
      </c>
      <c r="N285" s="39">
        <v>21</v>
      </c>
      <c r="O285" s="36">
        <v>19</v>
      </c>
      <c r="P285" s="36" t="s">
        <v>824</v>
      </c>
    </row>
    <row r="286" spans="1:16" x14ac:dyDescent="0.2">
      <c r="A286" s="37">
        <v>4820110604</v>
      </c>
      <c r="B286" s="37" t="s">
        <v>230</v>
      </c>
      <c r="C286" s="38">
        <v>40722</v>
      </c>
      <c r="D286" s="39">
        <v>13</v>
      </c>
      <c r="F286" s="39">
        <f t="shared" si="12"/>
        <v>3.9624000000000001</v>
      </c>
      <c r="G286" s="39">
        <f t="shared" si="13"/>
        <v>40.159592907973853</v>
      </c>
      <c r="H286" s="78"/>
      <c r="N286" s="39">
        <v>18</v>
      </c>
      <c r="O286" s="36">
        <v>14</v>
      </c>
      <c r="P286" s="36" t="s">
        <v>1679</v>
      </c>
    </row>
    <row r="287" spans="1:16" x14ac:dyDescent="0.2">
      <c r="A287" s="37">
        <v>4820110701</v>
      </c>
      <c r="B287" s="37" t="s">
        <v>230</v>
      </c>
      <c r="C287" s="38">
        <v>40729</v>
      </c>
      <c r="D287" s="39">
        <v>17</v>
      </c>
      <c r="F287" s="39">
        <f t="shared" si="12"/>
        <v>5.1816000000000004</v>
      </c>
      <c r="G287" s="39">
        <f t="shared" si="13"/>
        <v>36.293908861144516</v>
      </c>
      <c r="H287" s="78"/>
      <c r="I287" s="46">
        <v>1.36</v>
      </c>
      <c r="K287" s="45">
        <f>(9.81*(LN(I287)))+30.6</f>
        <v>33.616424904527499</v>
      </c>
      <c r="N287" s="39">
        <v>22.5</v>
      </c>
      <c r="O287" s="36">
        <v>21</v>
      </c>
      <c r="P287" s="36" t="s">
        <v>572</v>
      </c>
    </row>
    <row r="288" spans="1:16" x14ac:dyDescent="0.2">
      <c r="A288" s="37">
        <v>4820110702</v>
      </c>
      <c r="B288" s="37" t="s">
        <v>230</v>
      </c>
      <c r="C288" s="38">
        <v>40736</v>
      </c>
      <c r="D288" s="39">
        <v>15</v>
      </c>
      <c r="F288" s="39">
        <f t="shared" si="12"/>
        <v>4.5720000000000001</v>
      </c>
      <c r="G288" s="39">
        <f t="shared" si="13"/>
        <v>38.097509751111744</v>
      </c>
      <c r="H288" s="78"/>
      <c r="N288" s="39">
        <v>24</v>
      </c>
      <c r="O288" s="36">
        <v>20</v>
      </c>
      <c r="P288" s="36" t="s">
        <v>105</v>
      </c>
    </row>
    <row r="289" spans="1:16" x14ac:dyDescent="0.2">
      <c r="A289" s="37">
        <v>4820110703</v>
      </c>
      <c r="B289" s="37" t="s">
        <v>230</v>
      </c>
      <c r="C289" s="38">
        <v>40743</v>
      </c>
      <c r="D289" s="39">
        <v>12</v>
      </c>
      <c r="F289" s="39">
        <f t="shared" si="12"/>
        <v>3.6576000000000004</v>
      </c>
      <c r="G289" s="39">
        <f t="shared" si="13"/>
        <v>41.313008325549511</v>
      </c>
      <c r="H289" s="78"/>
      <c r="I289" s="46">
        <v>1.56</v>
      </c>
      <c r="K289" s="45">
        <f>(9.81*(LN(I289)))+30.6</f>
        <v>34.962367906574784</v>
      </c>
      <c r="N289" s="39">
        <v>25</v>
      </c>
      <c r="O289" s="36">
        <v>24</v>
      </c>
      <c r="P289" s="36" t="s">
        <v>1680</v>
      </c>
    </row>
    <row r="290" spans="1:16" x14ac:dyDescent="0.2">
      <c r="A290" s="37">
        <v>4820110704</v>
      </c>
      <c r="B290" s="37" t="s">
        <v>230</v>
      </c>
      <c r="C290" s="38">
        <v>40751</v>
      </c>
      <c r="D290" s="39">
        <v>10</v>
      </c>
      <c r="F290" s="39">
        <f t="shared" si="12"/>
        <v>3.048</v>
      </c>
      <c r="G290" s="39">
        <f t="shared" si="13"/>
        <v>43.940261958950401</v>
      </c>
      <c r="H290" s="78"/>
      <c r="N290" s="39">
        <v>25</v>
      </c>
      <c r="O290" s="36">
        <v>23</v>
      </c>
      <c r="P290" s="36" t="s">
        <v>1681</v>
      </c>
    </row>
    <row r="291" spans="1:16" x14ac:dyDescent="0.2">
      <c r="A291" s="37">
        <v>4820110801</v>
      </c>
      <c r="B291" s="37" t="s">
        <v>230</v>
      </c>
      <c r="C291" s="38">
        <v>40759</v>
      </c>
      <c r="D291" s="39">
        <v>10</v>
      </c>
      <c r="F291" s="39">
        <f t="shared" si="12"/>
        <v>3.048</v>
      </c>
      <c r="G291" s="39">
        <f t="shared" si="13"/>
        <v>43.940261958950401</v>
      </c>
      <c r="I291" s="46">
        <v>0.94</v>
      </c>
      <c r="K291" s="45">
        <f>(9.81*(LN(I291)))+30.6</f>
        <v>29.993002289525563</v>
      </c>
      <c r="N291" s="39">
        <v>25</v>
      </c>
      <c r="O291" s="36">
        <v>24</v>
      </c>
      <c r="P291" s="36" t="s">
        <v>571</v>
      </c>
    </row>
    <row r="292" spans="1:16" x14ac:dyDescent="0.2">
      <c r="A292" s="37">
        <v>4820110802</v>
      </c>
      <c r="B292" s="37" t="s">
        <v>230</v>
      </c>
      <c r="C292" s="38">
        <v>40766</v>
      </c>
      <c r="D292" s="39">
        <v>8</v>
      </c>
      <c r="F292" s="39">
        <f t="shared" si="12"/>
        <v>2.4384000000000001</v>
      </c>
      <c r="G292" s="39">
        <f t="shared" si="13"/>
        <v>47.155760533388161</v>
      </c>
      <c r="N292" s="39">
        <v>22</v>
      </c>
      <c r="O292" s="36">
        <v>19</v>
      </c>
      <c r="P292" s="36" t="s">
        <v>974</v>
      </c>
    </row>
    <row r="293" spans="1:16" x14ac:dyDescent="0.2">
      <c r="A293" s="37">
        <v>4820110803</v>
      </c>
      <c r="B293" s="37" t="s">
        <v>230</v>
      </c>
      <c r="C293" s="38">
        <v>40771</v>
      </c>
      <c r="D293" s="39">
        <v>8</v>
      </c>
      <c r="F293" s="39">
        <f t="shared" si="12"/>
        <v>2.4384000000000001</v>
      </c>
      <c r="G293" s="39">
        <f t="shared" si="13"/>
        <v>47.155760533388161</v>
      </c>
      <c r="I293" s="46">
        <v>1.71</v>
      </c>
      <c r="K293" s="45">
        <f>(9.81*(LN(I293)))+30.6</f>
        <v>35.862999964747921</v>
      </c>
      <c r="N293" s="39">
        <v>23</v>
      </c>
      <c r="O293" s="36">
        <v>16</v>
      </c>
      <c r="P293" s="36" t="s">
        <v>1682</v>
      </c>
    </row>
    <row r="294" spans="1:16" x14ac:dyDescent="0.2">
      <c r="A294" s="37">
        <v>4820110804</v>
      </c>
      <c r="B294" s="37" t="s">
        <v>230</v>
      </c>
      <c r="C294" s="38">
        <v>40778</v>
      </c>
      <c r="D294" s="39">
        <v>9</v>
      </c>
      <c r="F294" s="39">
        <f t="shared" si="12"/>
        <v>2.7432000000000003</v>
      </c>
      <c r="G294" s="39">
        <f t="shared" si="13"/>
        <v>45.458506989579675</v>
      </c>
      <c r="N294" s="39">
        <v>23</v>
      </c>
      <c r="O294" s="36">
        <v>24</v>
      </c>
      <c r="P294" s="36" t="s">
        <v>796</v>
      </c>
    </row>
    <row r="295" spans="1:16" x14ac:dyDescent="0.2">
      <c r="A295" s="37">
        <v>4820110805</v>
      </c>
      <c r="B295" s="37" t="s">
        <v>230</v>
      </c>
      <c r="C295" s="38">
        <v>40785</v>
      </c>
      <c r="D295" s="39">
        <v>9</v>
      </c>
      <c r="E295" s="39">
        <f>AVERAGE(D283:D295)</f>
        <v>11.692307692307692</v>
      </c>
      <c r="F295" s="39">
        <f t="shared" si="12"/>
        <v>2.7432000000000003</v>
      </c>
      <c r="G295" s="39">
        <f t="shared" si="13"/>
        <v>45.458506989579675</v>
      </c>
      <c r="H295" s="39">
        <f>AVERAGE(G283:G295)</f>
        <v>42.106905721282729</v>
      </c>
      <c r="I295" s="46">
        <v>1.05</v>
      </c>
      <c r="J295" s="39">
        <f>AVERAGE(I283:I295)</f>
        <v>1.2099999999999997</v>
      </c>
      <c r="K295" s="45">
        <f>(9.81*(LN(I295)))+30.6</f>
        <v>31.078631510502131</v>
      </c>
      <c r="L295" s="39">
        <f>AVERAGE(K283:K295)</f>
        <v>32.154256741084986</v>
      </c>
      <c r="M295" s="45">
        <f>AVERAGE(L295,H295)</f>
        <v>37.130581231183854</v>
      </c>
      <c r="N295" s="39">
        <v>23</v>
      </c>
      <c r="O295" s="36">
        <v>20</v>
      </c>
      <c r="P295" s="36" t="s">
        <v>572</v>
      </c>
    </row>
    <row r="296" spans="1:16" x14ac:dyDescent="0.2">
      <c r="A296" s="36">
        <v>4820120601</v>
      </c>
      <c r="B296" s="37" t="s">
        <v>230</v>
      </c>
      <c r="C296" s="38">
        <v>41072</v>
      </c>
      <c r="D296" s="39">
        <v>18</v>
      </c>
      <c r="F296" s="39">
        <f t="shared" si="12"/>
        <v>5.4864000000000006</v>
      </c>
      <c r="G296" s="39">
        <f t="shared" si="13"/>
        <v>35.470256117710861</v>
      </c>
      <c r="I296" s="37">
        <v>0.98</v>
      </c>
      <c r="K296" s="45">
        <f>(9.81*(LN(I296)))+30.6</f>
        <v>30.401811441215134</v>
      </c>
      <c r="N296" s="39">
        <v>22</v>
      </c>
      <c r="O296" s="36">
        <v>15</v>
      </c>
      <c r="P296" s="48" t="s">
        <v>2013</v>
      </c>
    </row>
    <row r="297" spans="1:16" ht="15" x14ac:dyDescent="0.25">
      <c r="A297" s="36">
        <v>4820120602</v>
      </c>
      <c r="B297" s="37" t="s">
        <v>230</v>
      </c>
      <c r="C297" s="92">
        <v>41079</v>
      </c>
      <c r="D297" s="93">
        <v>17</v>
      </c>
      <c r="F297" s="39">
        <f t="shared" si="12"/>
        <v>5.1816000000000004</v>
      </c>
      <c r="G297" s="39">
        <f t="shared" si="13"/>
        <v>36.293908861144516</v>
      </c>
      <c r="N297" s="39">
        <v>22</v>
      </c>
      <c r="O297" s="36">
        <v>21</v>
      </c>
      <c r="P297" s="88" t="s">
        <v>571</v>
      </c>
    </row>
    <row r="298" spans="1:16" ht="15" x14ac:dyDescent="0.25">
      <c r="A298" s="36">
        <v>4820120603</v>
      </c>
      <c r="B298" s="37" t="s">
        <v>230</v>
      </c>
      <c r="C298" s="92">
        <v>41084</v>
      </c>
      <c r="D298" s="93">
        <v>18</v>
      </c>
      <c r="F298" s="39">
        <f t="shared" si="12"/>
        <v>5.4864000000000006</v>
      </c>
      <c r="G298" s="39">
        <f t="shared" si="13"/>
        <v>35.470256117710861</v>
      </c>
      <c r="I298" s="37">
        <v>1</v>
      </c>
      <c r="K298" s="45">
        <f t="shared" ref="K298:K300" si="14">(9.81*(LN(I298)))+30.6</f>
        <v>30.6</v>
      </c>
      <c r="N298" s="39">
        <v>22</v>
      </c>
      <c r="O298" s="36">
        <v>16</v>
      </c>
      <c r="P298" s="88" t="s">
        <v>2015</v>
      </c>
    </row>
    <row r="299" spans="1:16" ht="15" x14ac:dyDescent="0.25">
      <c r="A299" s="36">
        <v>4820120701</v>
      </c>
      <c r="B299" s="37" t="s">
        <v>230</v>
      </c>
      <c r="C299" s="92">
        <v>41093</v>
      </c>
      <c r="D299" s="93">
        <v>12</v>
      </c>
      <c r="F299" s="39">
        <f t="shared" si="12"/>
        <v>3.6576000000000004</v>
      </c>
      <c r="G299" s="39">
        <f t="shared" si="13"/>
        <v>41.313008325549511</v>
      </c>
      <c r="N299" s="39">
        <v>25</v>
      </c>
      <c r="O299" s="36">
        <v>25</v>
      </c>
      <c r="P299" s="88" t="s">
        <v>571</v>
      </c>
    </row>
    <row r="300" spans="1:16" ht="15" x14ac:dyDescent="0.25">
      <c r="A300" s="36">
        <v>4820120702</v>
      </c>
      <c r="B300" s="37" t="s">
        <v>230</v>
      </c>
      <c r="C300" s="92">
        <v>41100</v>
      </c>
      <c r="D300" s="93">
        <v>9</v>
      </c>
      <c r="F300" s="39">
        <f t="shared" si="12"/>
        <v>2.7432000000000003</v>
      </c>
      <c r="G300" s="39">
        <f t="shared" si="13"/>
        <v>45.458506989579675</v>
      </c>
      <c r="I300" s="37">
        <v>1.85</v>
      </c>
      <c r="K300" s="45">
        <f t="shared" si="14"/>
        <v>36.634971119475196</v>
      </c>
      <c r="N300" s="39">
        <v>25</v>
      </c>
      <c r="O300" s="36">
        <v>20</v>
      </c>
      <c r="P300" s="88" t="s">
        <v>571</v>
      </c>
    </row>
    <row r="301" spans="1:16" ht="15" x14ac:dyDescent="0.25">
      <c r="A301" s="36">
        <v>4820120703</v>
      </c>
      <c r="B301" s="37" t="s">
        <v>230</v>
      </c>
      <c r="C301" s="92">
        <v>41108</v>
      </c>
      <c r="D301" s="93">
        <v>8</v>
      </c>
      <c r="F301" s="39">
        <f t="shared" si="12"/>
        <v>2.4384000000000001</v>
      </c>
      <c r="G301" s="39">
        <f t="shared" si="13"/>
        <v>47.155760533388161</v>
      </c>
      <c r="N301" s="39">
        <v>25</v>
      </c>
      <c r="O301" s="36">
        <v>21</v>
      </c>
      <c r="P301" s="88" t="s">
        <v>2014</v>
      </c>
    </row>
    <row r="302" spans="1:16" ht="15" x14ac:dyDescent="0.25">
      <c r="A302" s="36">
        <v>4820120704</v>
      </c>
      <c r="B302" s="37" t="s">
        <v>230</v>
      </c>
      <c r="C302" s="92">
        <v>41116</v>
      </c>
      <c r="D302" s="93">
        <v>7</v>
      </c>
      <c r="F302" s="39">
        <f t="shared" si="12"/>
        <v>2.1335999999999999</v>
      </c>
      <c r="G302" s="39">
        <f t="shared" si="13"/>
        <v>49.079947901107531</v>
      </c>
      <c r="I302" s="37">
        <v>2.48</v>
      </c>
      <c r="K302" s="45">
        <f>(9.81*(LN(I302)))+30.6</f>
        <v>39.510016475335298</v>
      </c>
      <c r="N302" s="39">
        <v>24</v>
      </c>
      <c r="O302" s="36">
        <v>21</v>
      </c>
      <c r="P302" s="88" t="s">
        <v>2014</v>
      </c>
    </row>
    <row r="303" spans="1:16" ht="15" x14ac:dyDescent="0.25">
      <c r="A303" s="36">
        <v>4820120705</v>
      </c>
      <c r="B303" s="37" t="s">
        <v>230</v>
      </c>
      <c r="C303" s="92">
        <v>41121</v>
      </c>
      <c r="D303" s="93">
        <v>7</v>
      </c>
      <c r="F303" s="39">
        <f t="shared" si="12"/>
        <v>2.1335999999999999</v>
      </c>
      <c r="G303" s="39">
        <f t="shared" si="13"/>
        <v>49.079947901107531</v>
      </c>
      <c r="N303" s="39">
        <v>24</v>
      </c>
      <c r="O303" s="36">
        <v>19</v>
      </c>
      <c r="P303" s="88" t="s">
        <v>995</v>
      </c>
    </row>
    <row r="304" spans="1:16" x14ac:dyDescent="0.2">
      <c r="A304" s="36">
        <v>4820120801</v>
      </c>
      <c r="B304" s="37" t="s">
        <v>230</v>
      </c>
      <c r="C304" s="38">
        <v>41127</v>
      </c>
      <c r="D304" s="39">
        <v>7</v>
      </c>
      <c r="F304" s="39">
        <f t="shared" si="12"/>
        <v>2.1335999999999999</v>
      </c>
      <c r="G304" s="39">
        <f t="shared" si="13"/>
        <v>49.079947901107531</v>
      </c>
      <c r="I304" s="37">
        <v>2.89</v>
      </c>
      <c r="K304" s="45">
        <f>(9.81*(LN(I304)))+30.6</f>
        <v>41.010926285839787</v>
      </c>
      <c r="N304" s="39">
        <v>24</v>
      </c>
      <c r="O304" s="36">
        <v>17</v>
      </c>
      <c r="P304" s="88" t="s">
        <v>572</v>
      </c>
    </row>
    <row r="305" spans="1:16" x14ac:dyDescent="0.2">
      <c r="A305" s="36">
        <v>4820120802</v>
      </c>
      <c r="B305" s="37" t="s">
        <v>230</v>
      </c>
      <c r="C305" s="38">
        <v>41135</v>
      </c>
      <c r="D305" s="39">
        <v>7</v>
      </c>
      <c r="F305" s="39">
        <f t="shared" si="12"/>
        <v>2.1335999999999999</v>
      </c>
      <c r="G305" s="39">
        <f t="shared" si="13"/>
        <v>49.079947901107531</v>
      </c>
      <c r="N305" s="39">
        <v>22</v>
      </c>
      <c r="O305" s="36">
        <v>17</v>
      </c>
      <c r="P305" s="88" t="s">
        <v>2016</v>
      </c>
    </row>
    <row r="306" spans="1:16" s="40" customFormat="1" x14ac:dyDescent="0.2">
      <c r="A306" s="336">
        <v>4820120803</v>
      </c>
      <c r="B306" s="40" t="s">
        <v>230</v>
      </c>
      <c r="C306" s="41">
        <v>41142</v>
      </c>
      <c r="D306" s="42">
        <v>8</v>
      </c>
      <c r="E306" s="42">
        <f>AVERAGE(D296:D306)</f>
        <v>10.727272727272727</v>
      </c>
      <c r="F306" s="42">
        <f t="shared" si="12"/>
        <v>2.4384000000000001</v>
      </c>
      <c r="G306" s="42">
        <f t="shared" si="13"/>
        <v>47.155760533388161</v>
      </c>
      <c r="H306" s="42">
        <f>AVERAGE(G296:G306)</f>
        <v>44.057931734809252</v>
      </c>
      <c r="I306" s="40">
        <v>2.89</v>
      </c>
      <c r="J306" s="42">
        <f>AVERAGE(I296:I306)</f>
        <v>2.0150000000000001</v>
      </c>
      <c r="K306" s="44">
        <f>(9.81*(LN(I306)))+30.6</f>
        <v>41.010926285839787</v>
      </c>
      <c r="L306" s="42">
        <f>AVERAGE(K296:K306)</f>
        <v>36.528108601284202</v>
      </c>
      <c r="M306" s="44">
        <f>AVERAGE(L306,H306)</f>
        <v>40.293020168046723</v>
      </c>
      <c r="N306" s="42">
        <v>21</v>
      </c>
      <c r="O306" s="40">
        <v>17</v>
      </c>
      <c r="P306" s="351" t="s">
        <v>822</v>
      </c>
    </row>
    <row r="307" spans="1:16" x14ac:dyDescent="0.2">
      <c r="A307" s="49" t="s">
        <v>57</v>
      </c>
      <c r="B307" s="36" t="s">
        <v>2048</v>
      </c>
      <c r="C307" s="38">
        <v>41474</v>
      </c>
      <c r="D307" s="39">
        <v>11</v>
      </c>
      <c r="F307" s="39">
        <f t="shared" si="12"/>
        <v>3.3528000000000002</v>
      </c>
      <c r="G307" s="39">
        <f t="shared" si="13"/>
        <v>42.566842267970074</v>
      </c>
      <c r="I307" s="45">
        <v>2.93</v>
      </c>
      <c r="N307" s="39">
        <v>18.5</v>
      </c>
      <c r="P307" s="49" t="s">
        <v>2049</v>
      </c>
    </row>
    <row r="308" spans="1:16" x14ac:dyDescent="0.2">
      <c r="A308" s="113">
        <f>IF(MONTH(C308)=MONTH(C307),(A307+1),(48*100000000+(YEAR(C308)*10000)+(MONTH(C308)*100)+1))</f>
        <v>4820130601</v>
      </c>
      <c r="B308" s="36" t="s">
        <v>2048</v>
      </c>
      <c r="C308" s="38">
        <v>41436</v>
      </c>
      <c r="D308" s="39">
        <v>20</v>
      </c>
      <c r="F308" s="39">
        <f t="shared" si="12"/>
        <v>6.0960000000000001</v>
      </c>
      <c r="G308" s="39">
        <f t="shared" si="13"/>
        <v>33.952011087081587</v>
      </c>
      <c r="I308" s="342">
        <v>0.86</v>
      </c>
      <c r="K308" s="45">
        <f>(9.81*(LN(I308)))+30.6</f>
        <v>29.120427451703737</v>
      </c>
      <c r="N308" s="39">
        <v>17</v>
      </c>
      <c r="O308" s="36">
        <v>19</v>
      </c>
      <c r="P308" s="49" t="s">
        <v>2211</v>
      </c>
    </row>
    <row r="309" spans="1:16" x14ac:dyDescent="0.2">
      <c r="A309" s="113">
        <f t="shared" ref="A309:A318" si="15">IF(MONTH(C309)=MONTH(C308),(A308+1),(48*100000000+(YEAR(C309)*10000)+(MONTH(C309)*100)+1))</f>
        <v>4820130602</v>
      </c>
      <c r="B309" s="36" t="s">
        <v>2048</v>
      </c>
      <c r="C309" s="38">
        <v>41443</v>
      </c>
      <c r="D309" s="39">
        <v>17</v>
      </c>
      <c r="F309" s="39">
        <f t="shared" si="12"/>
        <v>5.1816000000000004</v>
      </c>
      <c r="G309" s="39">
        <f t="shared" si="13"/>
        <v>36.293908861144516</v>
      </c>
      <c r="I309" s="113"/>
      <c r="N309" s="39">
        <v>20</v>
      </c>
      <c r="O309" s="36">
        <v>18</v>
      </c>
      <c r="P309" s="49" t="s">
        <v>2014</v>
      </c>
    </row>
    <row r="310" spans="1:16" x14ac:dyDescent="0.2">
      <c r="A310" s="113">
        <f t="shared" si="15"/>
        <v>4820130603</v>
      </c>
      <c r="B310" s="36" t="s">
        <v>2048</v>
      </c>
      <c r="C310" s="38">
        <v>41450</v>
      </c>
      <c r="D310" s="39">
        <v>18</v>
      </c>
      <c r="F310" s="39">
        <f t="shared" si="12"/>
        <v>5.4864000000000006</v>
      </c>
      <c r="G310" s="39">
        <f t="shared" si="13"/>
        <v>35.470256117710861</v>
      </c>
      <c r="I310" s="342">
        <v>0.88</v>
      </c>
      <c r="K310" s="45">
        <f>(9.81*(LN(I310)))+30.6</f>
        <v>29.34595462548803</v>
      </c>
      <c r="N310" s="39">
        <v>21</v>
      </c>
      <c r="O310" s="36">
        <v>21</v>
      </c>
      <c r="P310" s="49" t="s">
        <v>826</v>
      </c>
    </row>
    <row r="311" spans="1:16" x14ac:dyDescent="0.2">
      <c r="A311" s="113">
        <f t="shared" si="15"/>
        <v>4820130701</v>
      </c>
      <c r="B311" s="36" t="s">
        <v>2048</v>
      </c>
      <c r="C311" s="38">
        <v>41457</v>
      </c>
      <c r="D311" s="39">
        <v>17</v>
      </c>
      <c r="F311" s="39">
        <f t="shared" si="12"/>
        <v>5.1816000000000004</v>
      </c>
      <c r="G311" s="39">
        <f t="shared" si="13"/>
        <v>36.293908861144516</v>
      </c>
      <c r="I311" s="343"/>
      <c r="N311" s="39">
        <v>22</v>
      </c>
      <c r="O311" s="36">
        <v>14</v>
      </c>
      <c r="P311" s="49" t="s">
        <v>2212</v>
      </c>
    </row>
    <row r="312" spans="1:16" x14ac:dyDescent="0.2">
      <c r="A312" s="113">
        <f t="shared" si="15"/>
        <v>4820130702</v>
      </c>
      <c r="B312" s="36" t="s">
        <v>2048</v>
      </c>
      <c r="C312" s="38">
        <v>41464</v>
      </c>
      <c r="D312" s="39">
        <v>16</v>
      </c>
      <c r="F312" s="39">
        <f t="shared" si="12"/>
        <v>4.8768000000000002</v>
      </c>
      <c r="G312" s="39">
        <f t="shared" si="13"/>
        <v>37.167509661519347</v>
      </c>
      <c r="I312" s="342">
        <v>1.73</v>
      </c>
      <c r="K312" s="45">
        <f>(9.81*(LN(I312)))+30.6</f>
        <v>35.977071017480036</v>
      </c>
      <c r="N312" s="39">
        <v>24</v>
      </c>
      <c r="O312" s="36">
        <v>20</v>
      </c>
      <c r="P312" s="49" t="s">
        <v>2213</v>
      </c>
    </row>
    <row r="313" spans="1:16" x14ac:dyDescent="0.2">
      <c r="A313" s="113">
        <f t="shared" si="15"/>
        <v>4820130703</v>
      </c>
      <c r="B313" s="36" t="s">
        <v>2048</v>
      </c>
      <c r="C313" s="38">
        <v>41471</v>
      </c>
      <c r="D313" s="39">
        <v>16</v>
      </c>
      <c r="F313" s="39">
        <f t="shared" si="12"/>
        <v>4.8768000000000002</v>
      </c>
      <c r="G313" s="39">
        <f t="shared" si="13"/>
        <v>37.167509661519347</v>
      </c>
      <c r="I313" s="343"/>
      <c r="N313" s="39">
        <v>26</v>
      </c>
      <c r="O313" s="36">
        <v>23</v>
      </c>
      <c r="P313" s="49" t="s">
        <v>572</v>
      </c>
    </row>
    <row r="314" spans="1:16" x14ac:dyDescent="0.2">
      <c r="A314" s="113">
        <f t="shared" si="15"/>
        <v>4820130704</v>
      </c>
      <c r="B314" s="36" t="s">
        <v>2048</v>
      </c>
      <c r="C314" s="38">
        <v>41478</v>
      </c>
      <c r="D314" s="39">
        <v>11</v>
      </c>
      <c r="F314" s="39">
        <f t="shared" si="12"/>
        <v>3.3528000000000002</v>
      </c>
      <c r="G314" s="39">
        <f t="shared" si="13"/>
        <v>42.566842267970074</v>
      </c>
      <c r="I314" s="342">
        <v>2.5299999999999998</v>
      </c>
      <c r="K314" s="45">
        <f>(9.81*(LN(I314)))+30.6</f>
        <v>39.705831359873798</v>
      </c>
      <c r="N314" s="39">
        <v>25</v>
      </c>
      <c r="O314" s="36">
        <v>15</v>
      </c>
      <c r="P314" s="49" t="s">
        <v>2214</v>
      </c>
    </row>
    <row r="315" spans="1:16" x14ac:dyDescent="0.2">
      <c r="A315" s="113">
        <f t="shared" si="15"/>
        <v>4820130705</v>
      </c>
      <c r="B315" s="36" t="s">
        <v>2048</v>
      </c>
      <c r="C315" s="38">
        <v>41486</v>
      </c>
      <c r="D315" s="39">
        <v>11</v>
      </c>
      <c r="F315" s="39">
        <f t="shared" si="12"/>
        <v>3.3528000000000002</v>
      </c>
      <c r="G315" s="39">
        <f t="shared" si="13"/>
        <v>42.566842267970074</v>
      </c>
      <c r="I315" s="343"/>
      <c r="N315" s="39">
        <v>21</v>
      </c>
      <c r="O315" s="36">
        <v>20</v>
      </c>
      <c r="P315" s="49" t="s">
        <v>792</v>
      </c>
    </row>
    <row r="316" spans="1:16" x14ac:dyDescent="0.2">
      <c r="A316" s="113">
        <f t="shared" si="15"/>
        <v>4820130801</v>
      </c>
      <c r="B316" s="36" t="s">
        <v>2048</v>
      </c>
      <c r="C316" s="38">
        <v>41492</v>
      </c>
      <c r="D316" s="39">
        <v>10</v>
      </c>
      <c r="F316" s="39">
        <f t="shared" si="12"/>
        <v>3.048</v>
      </c>
      <c r="G316" s="39">
        <f t="shared" si="13"/>
        <v>43.940261958950401</v>
      </c>
      <c r="I316" s="344">
        <v>2.77</v>
      </c>
      <c r="K316" s="45">
        <f>(9.81*(LN(I316)))+30.6</f>
        <v>40.594892211154615</v>
      </c>
      <c r="N316" s="39">
        <v>21</v>
      </c>
      <c r="O316" s="36">
        <v>18</v>
      </c>
      <c r="P316" s="49" t="s">
        <v>796</v>
      </c>
    </row>
    <row r="317" spans="1:16" x14ac:dyDescent="0.2">
      <c r="A317" s="113">
        <f t="shared" si="15"/>
        <v>4820130802</v>
      </c>
      <c r="B317" s="36" t="s">
        <v>2048</v>
      </c>
      <c r="C317" s="38">
        <v>41500</v>
      </c>
      <c r="D317" s="39">
        <v>9</v>
      </c>
      <c r="F317" s="39">
        <f t="shared" si="12"/>
        <v>2.7432000000000003</v>
      </c>
      <c r="G317" s="39">
        <f t="shared" si="13"/>
        <v>45.458506989579675</v>
      </c>
      <c r="I317" s="343"/>
      <c r="N317" s="39">
        <v>22</v>
      </c>
      <c r="O317" s="36">
        <v>20</v>
      </c>
      <c r="P317" s="49" t="s">
        <v>977</v>
      </c>
    </row>
    <row r="318" spans="1:16" x14ac:dyDescent="0.2">
      <c r="A318" s="113">
        <f t="shared" si="15"/>
        <v>4820130803</v>
      </c>
      <c r="B318" s="36" t="s">
        <v>2048</v>
      </c>
      <c r="C318" s="38">
        <v>41506</v>
      </c>
      <c r="D318" s="39">
        <v>9</v>
      </c>
      <c r="E318" s="39">
        <f>AVERAGE(D308:D314,D316:D318)</f>
        <v>14.3</v>
      </c>
      <c r="F318" s="39">
        <f t="shared" si="12"/>
        <v>2.7432000000000003</v>
      </c>
      <c r="G318" s="39">
        <f t="shared" si="13"/>
        <v>45.458506989579675</v>
      </c>
      <c r="H318" s="39">
        <f>AVERAGE(G308:G314,G316:G318)</f>
        <v>39.376922245620008</v>
      </c>
      <c r="I318" s="344">
        <v>1.75</v>
      </c>
      <c r="J318" s="39">
        <f>AVERAGE(I308:I318)</f>
        <v>1.7533333333333332</v>
      </c>
      <c r="K318" s="45">
        <f>(9.81*(LN(I318)))+30.6</f>
        <v>36.089830879646499</v>
      </c>
      <c r="L318" s="39">
        <f>AVERAGE(K308:K318)</f>
        <v>35.139001257557787</v>
      </c>
      <c r="M318" s="45">
        <f>AVERAGE(L318,H318)</f>
        <v>37.257961751588894</v>
      </c>
      <c r="N318" s="39">
        <v>22</v>
      </c>
      <c r="O318" s="36">
        <v>20</v>
      </c>
      <c r="P318" s="49" t="s">
        <v>826</v>
      </c>
    </row>
    <row r="319" spans="1:16" x14ac:dyDescent="0.2">
      <c r="A319" s="37">
        <v>4820140601</v>
      </c>
      <c r="B319" s="36" t="s">
        <v>2048</v>
      </c>
      <c r="C319" s="38">
        <v>41800</v>
      </c>
      <c r="D319" s="39">
        <v>18</v>
      </c>
      <c r="F319" s="39">
        <f t="shared" si="12"/>
        <v>5.4864000000000006</v>
      </c>
      <c r="G319" s="39">
        <f t="shared" si="13"/>
        <v>35.470256117710861</v>
      </c>
      <c r="N319" s="39">
        <v>20</v>
      </c>
      <c r="O319" s="36">
        <v>16</v>
      </c>
      <c r="P319" s="49" t="s">
        <v>2551</v>
      </c>
    </row>
    <row r="320" spans="1:16" x14ac:dyDescent="0.2">
      <c r="A320" s="37">
        <v>4820140602</v>
      </c>
      <c r="B320" s="36" t="s">
        <v>2048</v>
      </c>
      <c r="C320" s="38">
        <v>41809</v>
      </c>
      <c r="D320" s="39">
        <v>16</v>
      </c>
      <c r="F320" s="39">
        <f t="shared" si="12"/>
        <v>4.8768000000000002</v>
      </c>
      <c r="G320" s="39">
        <f t="shared" si="13"/>
        <v>37.167509661519347</v>
      </c>
      <c r="N320" s="39">
        <v>20</v>
      </c>
      <c r="O320" s="36">
        <v>20</v>
      </c>
      <c r="P320" s="49" t="s">
        <v>2552</v>
      </c>
    </row>
    <row r="321" spans="1:16" x14ac:dyDescent="0.2">
      <c r="A321" s="37">
        <v>4820140603</v>
      </c>
      <c r="B321" s="36" t="s">
        <v>2048</v>
      </c>
      <c r="C321" s="38">
        <v>41814</v>
      </c>
      <c r="D321" s="39">
        <v>18</v>
      </c>
      <c r="F321" s="39">
        <f t="shared" si="12"/>
        <v>5.4864000000000006</v>
      </c>
      <c r="G321" s="39">
        <f t="shared" si="13"/>
        <v>35.470256117710861</v>
      </c>
      <c r="N321" s="39">
        <v>20</v>
      </c>
      <c r="O321" s="36">
        <v>18</v>
      </c>
      <c r="P321" s="49" t="s">
        <v>2553</v>
      </c>
    </row>
    <row r="322" spans="1:16" x14ac:dyDescent="0.2">
      <c r="A322" s="36">
        <v>4820140701</v>
      </c>
      <c r="B322" s="36" t="s">
        <v>2048</v>
      </c>
      <c r="C322" s="38">
        <v>41823</v>
      </c>
      <c r="D322" s="39">
        <v>14</v>
      </c>
      <c r="F322" s="39">
        <f t="shared" si="12"/>
        <v>4.2671999999999999</v>
      </c>
      <c r="G322" s="39">
        <f t="shared" si="13"/>
        <v>39.091697029238723</v>
      </c>
      <c r="N322" s="39">
        <v>22</v>
      </c>
      <c r="O322" s="36">
        <v>16</v>
      </c>
      <c r="P322" s="49" t="s">
        <v>2554</v>
      </c>
    </row>
    <row r="323" spans="1:16" x14ac:dyDescent="0.2">
      <c r="A323" s="36">
        <v>4820140702</v>
      </c>
      <c r="B323" s="36" t="s">
        <v>2048</v>
      </c>
      <c r="C323" s="38">
        <v>41828</v>
      </c>
      <c r="D323" s="39">
        <v>11</v>
      </c>
      <c r="F323" s="39">
        <f t="shared" si="12"/>
        <v>3.3528000000000002</v>
      </c>
      <c r="G323" s="39">
        <f t="shared" si="13"/>
        <v>42.566842267970074</v>
      </c>
      <c r="N323" s="39">
        <v>23</v>
      </c>
      <c r="O323" s="36">
        <v>18</v>
      </c>
      <c r="P323" s="49" t="s">
        <v>2555</v>
      </c>
    </row>
    <row r="324" spans="1:16" x14ac:dyDescent="0.2">
      <c r="A324" s="36">
        <v>4820140703</v>
      </c>
      <c r="B324" s="36" t="s">
        <v>2048</v>
      </c>
      <c r="C324" s="38">
        <v>41837</v>
      </c>
      <c r="D324" s="39">
        <v>11</v>
      </c>
      <c r="F324" s="39">
        <f t="shared" si="12"/>
        <v>3.3528000000000002</v>
      </c>
      <c r="G324" s="39">
        <f t="shared" si="13"/>
        <v>42.566842267970074</v>
      </c>
      <c r="N324" s="39">
        <v>20</v>
      </c>
      <c r="O324" s="36">
        <v>17</v>
      </c>
      <c r="P324" s="49" t="s">
        <v>2556</v>
      </c>
    </row>
    <row r="325" spans="1:16" x14ac:dyDescent="0.2">
      <c r="A325" s="36">
        <v>4820140704</v>
      </c>
      <c r="B325" s="36" t="s">
        <v>2048</v>
      </c>
      <c r="C325" s="38">
        <v>41842</v>
      </c>
      <c r="D325" s="39">
        <v>10</v>
      </c>
      <c r="F325" s="39">
        <f t="shared" si="12"/>
        <v>3.048</v>
      </c>
      <c r="G325" s="39">
        <f t="shared" si="13"/>
        <v>43.940261958950401</v>
      </c>
      <c r="N325" s="39">
        <v>23</v>
      </c>
      <c r="O325" s="36">
        <v>22</v>
      </c>
      <c r="P325" s="49" t="s">
        <v>572</v>
      </c>
    </row>
    <row r="326" spans="1:16" x14ac:dyDescent="0.2">
      <c r="A326" s="36">
        <v>4820140705</v>
      </c>
      <c r="B326" s="36" t="s">
        <v>2048</v>
      </c>
      <c r="C326" s="38">
        <v>41849</v>
      </c>
      <c r="D326" s="39">
        <v>8</v>
      </c>
      <c r="F326" s="39">
        <f t="shared" si="12"/>
        <v>2.4384000000000001</v>
      </c>
      <c r="G326" s="39">
        <f t="shared" si="13"/>
        <v>47.155760533388161</v>
      </c>
      <c r="N326" s="39">
        <v>20</v>
      </c>
      <c r="O326" s="36">
        <v>15</v>
      </c>
      <c r="P326" s="49" t="s">
        <v>2557</v>
      </c>
    </row>
    <row r="327" spans="1:16" x14ac:dyDescent="0.2">
      <c r="A327" s="36">
        <v>4820140801</v>
      </c>
      <c r="B327" s="36" t="s">
        <v>2048</v>
      </c>
      <c r="C327" s="38">
        <v>41856</v>
      </c>
      <c r="D327" s="39">
        <v>9</v>
      </c>
      <c r="F327" s="39">
        <f t="shared" si="12"/>
        <v>2.7432000000000003</v>
      </c>
      <c r="G327" s="39">
        <f t="shared" si="13"/>
        <v>45.458506989579675</v>
      </c>
      <c r="N327" s="39">
        <v>23</v>
      </c>
      <c r="O327" s="36">
        <v>17</v>
      </c>
      <c r="P327" s="49" t="s">
        <v>585</v>
      </c>
    </row>
    <row r="328" spans="1:16" x14ac:dyDescent="0.2">
      <c r="A328" s="36">
        <v>4820140802</v>
      </c>
      <c r="B328" s="36" t="s">
        <v>2048</v>
      </c>
      <c r="C328" s="38">
        <v>41866</v>
      </c>
      <c r="D328" s="39">
        <v>8</v>
      </c>
      <c r="F328" s="39">
        <f t="shared" si="12"/>
        <v>2.4384000000000001</v>
      </c>
      <c r="G328" s="39">
        <f t="shared" si="13"/>
        <v>47.155760533388161</v>
      </c>
      <c r="N328" s="39">
        <v>20</v>
      </c>
      <c r="O328" s="36">
        <v>17</v>
      </c>
      <c r="P328" s="37" t="s">
        <v>798</v>
      </c>
    </row>
    <row r="329" spans="1:16" x14ac:dyDescent="0.2">
      <c r="A329" s="36">
        <v>4820140803</v>
      </c>
      <c r="B329" s="36" t="s">
        <v>2048</v>
      </c>
      <c r="C329" s="38">
        <v>41870</v>
      </c>
      <c r="D329" s="39">
        <v>8</v>
      </c>
      <c r="F329" s="39">
        <f t="shared" si="12"/>
        <v>2.4384000000000001</v>
      </c>
      <c r="G329" s="39">
        <f t="shared" si="13"/>
        <v>47.155760533388161</v>
      </c>
      <c r="H329" s="39">
        <f>AVERAGE(G319:G329)</f>
        <v>42.109041273710403</v>
      </c>
      <c r="N329" s="39">
        <v>20</v>
      </c>
      <c r="O329" s="53">
        <v>19</v>
      </c>
      <c r="P329" s="36" t="s">
        <v>2558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9"/>
  <sheetViews>
    <sheetView zoomScale="120" zoomScaleNormal="120" workbookViewId="0">
      <pane xSplit="3" ySplit="1" topLeftCell="D302" activePane="bottomRight" state="frozen"/>
      <selection pane="topRight" activeCell="D1" sqref="D1"/>
      <selection pane="bottomLeft" activeCell="A2" sqref="A2"/>
      <selection pane="bottomRight" activeCell="P314" sqref="P314"/>
    </sheetView>
  </sheetViews>
  <sheetFormatPr defaultRowHeight="12.75" x14ac:dyDescent="0.2"/>
  <cols>
    <col min="1" max="1" width="12" style="37" bestFit="1" customWidth="1"/>
    <col min="2" max="2" width="14.42578125" style="37" customWidth="1"/>
    <col min="3" max="3" width="10.140625" style="37" bestFit="1" customWidth="1"/>
    <col min="4" max="8" width="9.140625" style="39"/>
    <col min="9" max="9" width="9.140625" style="45"/>
    <col min="10" max="10" width="9.140625" style="39"/>
    <col min="11" max="13" width="9.140625" style="45"/>
    <col min="14" max="14" width="15.28515625" style="39" customWidth="1"/>
    <col min="15" max="15" width="13" style="39" customWidth="1"/>
    <col min="16" max="16" width="24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857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7" t="s">
        <v>264</v>
      </c>
      <c r="Q1" s="306" t="s">
        <v>294</v>
      </c>
      <c r="R1" s="309" t="s">
        <v>692</v>
      </c>
      <c r="S1" s="309" t="s">
        <v>279</v>
      </c>
      <c r="T1" s="309" t="s">
        <v>857</v>
      </c>
    </row>
    <row r="2" spans="1:20" ht="15" x14ac:dyDescent="0.25">
      <c r="A2" s="37">
        <v>5019900601</v>
      </c>
      <c r="B2" s="37" t="s">
        <v>232</v>
      </c>
      <c r="C2" s="38">
        <v>33031</v>
      </c>
      <c r="D2" s="39">
        <v>11</v>
      </c>
      <c r="F2" s="39">
        <f t="shared" ref="F2:F65" si="0">D2*0.3048</f>
        <v>3.3528000000000002</v>
      </c>
      <c r="G2" s="39">
        <f t="shared" ref="G2:G65" si="1" xml:space="preserve"> 60-(14.41*(LN(F2)))</f>
        <v>42.566842267970074</v>
      </c>
      <c r="I2" s="45">
        <v>1.5</v>
      </c>
      <c r="K2" s="45">
        <f t="shared" ref="K2:K65" si="2">(9.81*(LN(I2)))+30.6</f>
        <v>34.577612710541096</v>
      </c>
      <c r="O2" s="39">
        <v>21.11</v>
      </c>
      <c r="Q2" s="305">
        <v>1990</v>
      </c>
      <c r="R2" s="308">
        <v>10.5</v>
      </c>
      <c r="S2" s="308">
        <v>43.562779565509764</v>
      </c>
      <c r="T2" s="308">
        <v>2.3714285714285714</v>
      </c>
    </row>
    <row r="3" spans="1:20" ht="15" x14ac:dyDescent="0.25">
      <c r="A3" s="37">
        <v>5019900602</v>
      </c>
      <c r="B3" s="37" t="s">
        <v>232</v>
      </c>
      <c r="C3" s="38">
        <v>33038</v>
      </c>
      <c r="D3" s="39">
        <v>13</v>
      </c>
      <c r="F3" s="39">
        <f t="shared" si="0"/>
        <v>3.9624000000000001</v>
      </c>
      <c r="G3" s="39">
        <f t="shared" si="1"/>
        <v>40.159592907973853</v>
      </c>
      <c r="O3" s="39">
        <v>22.22</v>
      </c>
      <c r="Q3" s="305">
        <v>1991</v>
      </c>
      <c r="R3" s="308">
        <v>10.26923076923077</v>
      </c>
      <c r="S3" s="308">
        <v>43.655371878380073</v>
      </c>
      <c r="T3" s="308">
        <v>1.0285714285714287</v>
      </c>
    </row>
    <row r="4" spans="1:20" ht="15" x14ac:dyDescent="0.25">
      <c r="A4" s="37">
        <v>5019900603</v>
      </c>
      <c r="B4" s="37" t="s">
        <v>232</v>
      </c>
      <c r="C4" s="38">
        <v>33045</v>
      </c>
      <c r="D4" s="39">
        <v>10</v>
      </c>
      <c r="F4" s="39">
        <f t="shared" si="0"/>
        <v>3.048</v>
      </c>
      <c r="G4" s="39">
        <f t="shared" si="1"/>
        <v>43.940261958950401</v>
      </c>
      <c r="I4" s="45">
        <v>2.4</v>
      </c>
      <c r="K4" s="45">
        <f t="shared" si="2"/>
        <v>39.188348313441757</v>
      </c>
      <c r="O4" s="39">
        <v>22.77</v>
      </c>
      <c r="Q4" s="305">
        <v>1992</v>
      </c>
      <c r="R4" s="308">
        <v>11.461538461538462</v>
      </c>
      <c r="S4" s="308">
        <v>42.254273088033834</v>
      </c>
      <c r="T4" s="308">
        <v>1.1285714285714286</v>
      </c>
    </row>
    <row r="5" spans="1:20" ht="15" x14ac:dyDescent="0.25">
      <c r="A5" s="37">
        <v>5019900604</v>
      </c>
      <c r="B5" s="37" t="s">
        <v>232</v>
      </c>
      <c r="C5" s="38">
        <v>33053</v>
      </c>
      <c r="D5" s="39">
        <v>8.5</v>
      </c>
      <c r="F5" s="39">
        <f t="shared" si="0"/>
        <v>2.5908000000000002</v>
      </c>
      <c r="G5" s="39">
        <f t="shared" si="1"/>
        <v>46.28215973301333</v>
      </c>
      <c r="O5" s="39">
        <v>20</v>
      </c>
      <c r="Q5" s="305">
        <v>1993</v>
      </c>
      <c r="R5" s="308">
        <v>14.5</v>
      </c>
      <c r="S5" s="308">
        <v>38.965610745863728</v>
      </c>
      <c r="T5" s="308">
        <v>1.3214285714285714</v>
      </c>
    </row>
    <row r="6" spans="1:20" ht="15" x14ac:dyDescent="0.25">
      <c r="A6" s="37">
        <v>5019900701</v>
      </c>
      <c r="B6" s="37" t="s">
        <v>232</v>
      </c>
      <c r="C6" s="38">
        <v>33062</v>
      </c>
      <c r="D6" s="39">
        <v>6.5</v>
      </c>
      <c r="F6" s="39">
        <f t="shared" si="0"/>
        <v>1.9812000000000001</v>
      </c>
      <c r="G6" s="39">
        <f t="shared" si="1"/>
        <v>50.147843779842667</v>
      </c>
      <c r="I6" s="45">
        <v>3.9</v>
      </c>
      <c r="K6" s="45">
        <f t="shared" si="2"/>
        <v>43.951179986260243</v>
      </c>
      <c r="O6" s="39">
        <v>18.88</v>
      </c>
      <c r="Q6" s="305">
        <v>1994</v>
      </c>
      <c r="R6" s="308">
        <v>10.833333333333334</v>
      </c>
      <c r="S6" s="308">
        <v>42.969833668177536</v>
      </c>
      <c r="T6" s="308">
        <v>1.0614285714285714</v>
      </c>
    </row>
    <row r="7" spans="1:20" ht="15" x14ac:dyDescent="0.25">
      <c r="A7" s="37">
        <v>5019900702</v>
      </c>
      <c r="B7" s="37" t="s">
        <v>232</v>
      </c>
      <c r="C7" s="38">
        <v>33068</v>
      </c>
      <c r="D7" s="39">
        <v>8</v>
      </c>
      <c r="F7" s="39">
        <f t="shared" si="0"/>
        <v>2.4384000000000001</v>
      </c>
      <c r="G7" s="39">
        <f t="shared" si="1"/>
        <v>47.155760533388161</v>
      </c>
      <c r="O7" s="39">
        <v>18.329999999999998</v>
      </c>
      <c r="Q7" s="305">
        <v>1995</v>
      </c>
      <c r="R7" s="308"/>
      <c r="S7" s="308"/>
      <c r="T7" s="308"/>
    </row>
    <row r="8" spans="1:20" ht="15" x14ac:dyDescent="0.25">
      <c r="A8" s="37">
        <v>5019900703</v>
      </c>
      <c r="B8" s="37" t="s">
        <v>232</v>
      </c>
      <c r="C8" s="38">
        <v>33074</v>
      </c>
      <c r="D8" s="39">
        <v>8</v>
      </c>
      <c r="F8" s="39">
        <f t="shared" si="0"/>
        <v>2.4384000000000001</v>
      </c>
      <c r="G8" s="39">
        <f t="shared" si="1"/>
        <v>47.155760533388161</v>
      </c>
      <c r="I8" s="45">
        <v>3.9</v>
      </c>
      <c r="K8" s="45">
        <f t="shared" si="2"/>
        <v>43.951179986260243</v>
      </c>
      <c r="O8" s="39">
        <v>23.88</v>
      </c>
      <c r="Q8" s="305">
        <v>1996</v>
      </c>
      <c r="R8" s="308">
        <v>10.791666666666666</v>
      </c>
      <c r="S8" s="308">
        <v>42.999303449800976</v>
      </c>
      <c r="T8" s="308">
        <v>1.01</v>
      </c>
    </row>
    <row r="9" spans="1:20" ht="15" x14ac:dyDescent="0.25">
      <c r="A9" s="37">
        <v>5019900704</v>
      </c>
      <c r="B9" s="37" t="s">
        <v>232</v>
      </c>
      <c r="C9" s="38">
        <v>33081</v>
      </c>
      <c r="D9" s="39">
        <v>10.5</v>
      </c>
      <c r="F9" s="39">
        <f t="shared" si="0"/>
        <v>3.2004000000000001</v>
      </c>
      <c r="G9" s="39">
        <f t="shared" si="1"/>
        <v>43.237195693268887</v>
      </c>
      <c r="O9" s="39">
        <v>23.88</v>
      </c>
      <c r="Q9" s="305">
        <v>1997</v>
      </c>
      <c r="R9" s="307"/>
      <c r="S9" s="307"/>
      <c r="T9" s="308">
        <v>0.75249999999999995</v>
      </c>
    </row>
    <row r="10" spans="1:20" ht="15" x14ac:dyDescent="0.25">
      <c r="A10" s="37">
        <v>5019900801</v>
      </c>
      <c r="B10" s="37" t="s">
        <v>232</v>
      </c>
      <c r="C10" s="38">
        <v>33088</v>
      </c>
      <c r="D10" s="39">
        <v>11.5</v>
      </c>
      <c r="F10" s="39">
        <f t="shared" si="0"/>
        <v>3.5052000000000003</v>
      </c>
      <c r="G10" s="39">
        <f t="shared" si="1"/>
        <v>41.926292369324358</v>
      </c>
      <c r="I10" s="45">
        <v>1.8</v>
      </c>
      <c r="K10" s="45">
        <f t="shared" si="2"/>
        <v>36.366187182689792</v>
      </c>
      <c r="O10" s="39">
        <v>20</v>
      </c>
      <c r="Q10" s="305">
        <v>1998</v>
      </c>
      <c r="R10" s="308">
        <v>8.454545454545455</v>
      </c>
      <c r="S10" s="308">
        <v>46.49265599676847</v>
      </c>
      <c r="T10" s="308">
        <v>0.74857142857142855</v>
      </c>
    </row>
    <row r="11" spans="1:20" ht="15" x14ac:dyDescent="0.25">
      <c r="A11" s="37">
        <v>5019900802</v>
      </c>
      <c r="B11" s="37" t="s">
        <v>232</v>
      </c>
      <c r="C11" s="38">
        <v>33095</v>
      </c>
      <c r="D11" s="39">
        <v>11</v>
      </c>
      <c r="F11" s="39">
        <f t="shared" si="0"/>
        <v>3.3528000000000002</v>
      </c>
      <c r="G11" s="39">
        <f t="shared" si="1"/>
        <v>42.566842267970074</v>
      </c>
      <c r="O11" s="39">
        <v>20.55</v>
      </c>
      <c r="Q11" s="305">
        <v>1999</v>
      </c>
      <c r="R11" s="308">
        <v>8.9166666666666661</v>
      </c>
      <c r="S11" s="308">
        <v>45.750212546352628</v>
      </c>
      <c r="T11" s="308">
        <v>1.0050000000000001</v>
      </c>
    </row>
    <row r="12" spans="1:20" ht="15" x14ac:dyDescent="0.25">
      <c r="A12" s="37">
        <v>5019900803</v>
      </c>
      <c r="B12" s="37" t="s">
        <v>232</v>
      </c>
      <c r="C12" s="38">
        <v>33103</v>
      </c>
      <c r="D12" s="39">
        <v>11.5</v>
      </c>
      <c r="F12" s="39">
        <f t="shared" si="0"/>
        <v>3.5052000000000003</v>
      </c>
      <c r="G12" s="39">
        <f t="shared" si="1"/>
        <v>41.926292369324358</v>
      </c>
      <c r="I12" s="45">
        <v>1.9</v>
      </c>
      <c r="K12" s="45">
        <f t="shared" si="2"/>
        <v>36.896586623351197</v>
      </c>
      <c r="O12" s="39">
        <v>17.77</v>
      </c>
      <c r="Q12" s="305">
        <v>2000</v>
      </c>
      <c r="R12" s="308">
        <v>10.321428571428571</v>
      </c>
      <c r="S12" s="308">
        <v>43.752240798165097</v>
      </c>
      <c r="T12" s="308">
        <v>1</v>
      </c>
    </row>
    <row r="13" spans="1:20" ht="15" x14ac:dyDescent="0.25">
      <c r="A13" s="37">
        <v>5019900804</v>
      </c>
      <c r="B13" s="37" t="s">
        <v>232</v>
      </c>
      <c r="C13" s="38">
        <v>33109</v>
      </c>
      <c r="D13" s="39">
        <v>14</v>
      </c>
      <c r="F13" s="39">
        <f t="shared" si="0"/>
        <v>4.2671999999999999</v>
      </c>
      <c r="G13" s="39">
        <f t="shared" si="1"/>
        <v>39.091697029238723</v>
      </c>
      <c r="O13" s="39">
        <v>22.22</v>
      </c>
      <c r="Q13" s="305">
        <v>2001</v>
      </c>
      <c r="R13" s="308">
        <v>14.653846153846153</v>
      </c>
      <c r="S13" s="308">
        <v>39.910246342977331</v>
      </c>
      <c r="T13" s="308">
        <v>1.0149999999999999</v>
      </c>
    </row>
    <row r="14" spans="1:20" ht="15" x14ac:dyDescent="0.25">
      <c r="A14" s="37">
        <v>5019900805</v>
      </c>
      <c r="B14" s="37" t="s">
        <v>232</v>
      </c>
      <c r="C14" s="38">
        <v>33116</v>
      </c>
      <c r="D14" s="39">
        <v>13</v>
      </c>
      <c r="E14" s="39">
        <f>AVERAGE(D2:D14)</f>
        <v>10.5</v>
      </c>
      <c r="F14" s="39">
        <f t="shared" si="0"/>
        <v>3.9624000000000001</v>
      </c>
      <c r="G14" s="39">
        <f t="shared" si="1"/>
        <v>40.159592907973853</v>
      </c>
      <c r="H14" s="39">
        <f>AVERAGE(G2:G14)</f>
        <v>43.562779565509764</v>
      </c>
      <c r="I14" s="45">
        <v>1.2</v>
      </c>
      <c r="J14" s="39">
        <f>AVERAGE(I2:I14)</f>
        <v>2.3714285714285714</v>
      </c>
      <c r="K14" s="45">
        <f t="shared" si="2"/>
        <v>32.388574472148697</v>
      </c>
      <c r="L14" s="45">
        <f>AVERAGE(K2:K14)</f>
        <v>38.188524182099002</v>
      </c>
      <c r="M14" s="45">
        <f>AVERAGE(L14,H14)</f>
        <v>40.875651873804387</v>
      </c>
      <c r="O14" s="39">
        <v>25</v>
      </c>
      <c r="Q14" s="305">
        <v>2002</v>
      </c>
      <c r="R14" s="308">
        <v>13.818181818181818</v>
      </c>
      <c r="S14" s="308">
        <v>39.945877401252687</v>
      </c>
      <c r="T14" s="308">
        <v>0.95800000000000007</v>
      </c>
    </row>
    <row r="15" spans="1:20" ht="15" x14ac:dyDescent="0.25">
      <c r="A15" s="37">
        <v>5019910601</v>
      </c>
      <c r="B15" s="37" t="s">
        <v>232</v>
      </c>
      <c r="C15" s="38">
        <v>33394</v>
      </c>
      <c r="D15" s="39">
        <v>13.5</v>
      </c>
      <c r="F15" s="39">
        <f t="shared" si="0"/>
        <v>4.1147999999999998</v>
      </c>
      <c r="G15" s="39">
        <f t="shared" si="1"/>
        <v>39.615754781741025</v>
      </c>
      <c r="I15" s="45">
        <v>0.6</v>
      </c>
      <c r="K15" s="45">
        <f t="shared" si="2"/>
        <v>25.588800630855634</v>
      </c>
      <c r="O15" s="39">
        <v>20</v>
      </c>
      <c r="Q15" s="305">
        <v>2003</v>
      </c>
      <c r="R15" s="310">
        <v>12.708333333333334</v>
      </c>
      <c r="S15" s="310">
        <v>40.79750632712652</v>
      </c>
      <c r="T15" s="310">
        <v>0.97000000000000008</v>
      </c>
    </row>
    <row r="16" spans="1:20" ht="15" x14ac:dyDescent="0.25">
      <c r="A16" s="37">
        <v>5019910602</v>
      </c>
      <c r="B16" s="37" t="s">
        <v>232</v>
      </c>
      <c r="C16" s="38">
        <v>33401</v>
      </c>
      <c r="D16" s="39">
        <v>11.5</v>
      </c>
      <c r="F16" s="39">
        <f t="shared" si="0"/>
        <v>3.5052000000000003</v>
      </c>
      <c r="G16" s="39">
        <f t="shared" si="1"/>
        <v>41.926292369324358</v>
      </c>
      <c r="O16" s="39">
        <v>23.88</v>
      </c>
      <c r="Q16" s="305">
        <v>2004</v>
      </c>
      <c r="R16" s="308">
        <v>13.692307692307692</v>
      </c>
      <c r="S16" s="308">
        <v>39.647523639233057</v>
      </c>
      <c r="T16" s="308">
        <v>0.9257142857142856</v>
      </c>
    </row>
    <row r="17" spans="1:20" ht="15" x14ac:dyDescent="0.25">
      <c r="A17" s="37">
        <v>5019910603</v>
      </c>
      <c r="B17" s="37" t="s">
        <v>232</v>
      </c>
      <c r="C17" s="38">
        <v>33408</v>
      </c>
      <c r="D17" s="39">
        <v>10.5</v>
      </c>
      <c r="F17" s="39">
        <f t="shared" si="0"/>
        <v>3.2004000000000001</v>
      </c>
      <c r="G17" s="39">
        <f t="shared" si="1"/>
        <v>43.237195693268887</v>
      </c>
      <c r="I17" s="45">
        <v>0.4</v>
      </c>
      <c r="K17" s="45">
        <f t="shared" si="2"/>
        <v>21.611187920314542</v>
      </c>
      <c r="O17" s="39">
        <v>29.44</v>
      </c>
      <c r="Q17" s="305">
        <v>2005</v>
      </c>
      <c r="R17" s="308">
        <v>14.692307692307692</v>
      </c>
      <c r="S17" s="308">
        <v>39.218348728214487</v>
      </c>
      <c r="T17" s="308">
        <v>0.95285714285714285</v>
      </c>
    </row>
    <row r="18" spans="1:20" ht="15" x14ac:dyDescent="0.25">
      <c r="A18" s="37">
        <v>5019910604</v>
      </c>
      <c r="B18" s="37" t="s">
        <v>232</v>
      </c>
      <c r="C18" s="38">
        <v>33415</v>
      </c>
      <c r="D18" s="39">
        <v>10.5</v>
      </c>
      <c r="F18" s="39">
        <f t="shared" si="0"/>
        <v>3.2004000000000001</v>
      </c>
      <c r="G18" s="39">
        <f t="shared" si="1"/>
        <v>43.237195693268887</v>
      </c>
      <c r="O18" s="39">
        <v>26.66</v>
      </c>
      <c r="Q18" s="305">
        <v>2006</v>
      </c>
      <c r="R18" s="308">
        <v>14.833333333333334</v>
      </c>
      <c r="S18" s="308">
        <v>38.904828599120343</v>
      </c>
      <c r="T18" s="308">
        <v>1.4033333333333333</v>
      </c>
    </row>
    <row r="19" spans="1:20" ht="15" x14ac:dyDescent="0.25">
      <c r="A19" s="37">
        <v>5019910701</v>
      </c>
      <c r="B19" s="37" t="s">
        <v>232</v>
      </c>
      <c r="C19" s="38">
        <v>33423</v>
      </c>
      <c r="D19" s="39">
        <v>10</v>
      </c>
      <c r="F19" s="39">
        <f t="shared" si="0"/>
        <v>3.048</v>
      </c>
      <c r="G19" s="39">
        <f t="shared" si="1"/>
        <v>43.940261958950401</v>
      </c>
      <c r="I19" s="45">
        <v>1.1000000000000001</v>
      </c>
      <c r="K19" s="45">
        <f t="shared" si="2"/>
        <v>31.534992863880429</v>
      </c>
      <c r="O19" s="39">
        <v>22.77</v>
      </c>
      <c r="Q19" s="305">
        <v>2007</v>
      </c>
      <c r="R19" s="308">
        <v>22.73076923076923</v>
      </c>
      <c r="S19" s="308">
        <v>32.33091711727878</v>
      </c>
      <c r="T19" s="308">
        <v>0.68166666666666664</v>
      </c>
    </row>
    <row r="20" spans="1:20" ht="15" x14ac:dyDescent="0.25">
      <c r="A20" s="37">
        <v>5019910702</v>
      </c>
      <c r="B20" s="37" t="s">
        <v>232</v>
      </c>
      <c r="C20" s="38">
        <v>33430</v>
      </c>
      <c r="D20" s="39">
        <v>8.5</v>
      </c>
      <c r="F20" s="39">
        <f t="shared" si="0"/>
        <v>2.5908000000000002</v>
      </c>
      <c r="G20" s="39">
        <f t="shared" si="1"/>
        <v>46.28215973301333</v>
      </c>
      <c r="O20" s="39">
        <v>20</v>
      </c>
      <c r="Q20" s="305">
        <v>2008</v>
      </c>
      <c r="R20" s="308">
        <v>15.576923076923077</v>
      </c>
      <c r="S20" s="308">
        <v>38.271836006800719</v>
      </c>
      <c r="T20" s="308">
        <v>1.0542857142857143</v>
      </c>
    </row>
    <row r="21" spans="1:20" ht="15" x14ac:dyDescent="0.25">
      <c r="A21" s="37">
        <v>5019910703</v>
      </c>
      <c r="B21" s="37" t="s">
        <v>232</v>
      </c>
      <c r="C21" s="38">
        <v>33437</v>
      </c>
      <c r="D21" s="39">
        <v>9</v>
      </c>
      <c r="F21" s="39">
        <f t="shared" si="0"/>
        <v>2.7432000000000003</v>
      </c>
      <c r="G21" s="39">
        <f t="shared" si="1"/>
        <v>45.458506989579675</v>
      </c>
      <c r="I21" s="45">
        <v>1.1000000000000001</v>
      </c>
      <c r="K21" s="45">
        <f t="shared" si="2"/>
        <v>31.534992863880429</v>
      </c>
      <c r="O21" s="39">
        <v>23.88</v>
      </c>
      <c r="Q21" s="305">
        <v>2009</v>
      </c>
      <c r="R21" s="308">
        <v>23.181818181818183</v>
      </c>
      <c r="S21" s="308">
        <v>31.983954709134903</v>
      </c>
      <c r="T21" s="308">
        <v>0.79666666666666675</v>
      </c>
    </row>
    <row r="22" spans="1:20" ht="15" x14ac:dyDescent="0.25">
      <c r="A22" s="37">
        <v>5019910704</v>
      </c>
      <c r="B22" s="37" t="s">
        <v>232</v>
      </c>
      <c r="C22" s="38">
        <v>33445</v>
      </c>
      <c r="D22" s="39">
        <v>9</v>
      </c>
      <c r="F22" s="39">
        <f t="shared" si="0"/>
        <v>2.7432000000000003</v>
      </c>
      <c r="G22" s="39">
        <f t="shared" si="1"/>
        <v>45.458506989579675</v>
      </c>
      <c r="O22" s="39">
        <v>16.11</v>
      </c>
      <c r="Q22" s="305">
        <v>2010</v>
      </c>
      <c r="R22" s="308">
        <v>13.23076923076923</v>
      </c>
      <c r="S22" s="308">
        <v>40.282972545444437</v>
      </c>
      <c r="T22" s="308">
        <v>1.2428571428571427</v>
      </c>
    </row>
    <row r="23" spans="1:20" ht="15" x14ac:dyDescent="0.25">
      <c r="A23" s="37">
        <v>5019910801</v>
      </c>
      <c r="B23" s="37" t="s">
        <v>232</v>
      </c>
      <c r="C23" s="38">
        <v>33452</v>
      </c>
      <c r="D23" s="39">
        <v>9.5</v>
      </c>
      <c r="F23" s="39">
        <f t="shared" si="0"/>
        <v>2.8956</v>
      </c>
      <c r="G23" s="39">
        <f t="shared" si="1"/>
        <v>44.679398331074999</v>
      </c>
      <c r="I23" s="45">
        <v>1.5</v>
      </c>
      <c r="K23" s="45">
        <f t="shared" si="2"/>
        <v>34.577612710541096</v>
      </c>
      <c r="O23" s="39">
        <v>18.88</v>
      </c>
      <c r="Q23" s="305">
        <v>2011</v>
      </c>
      <c r="R23" s="308">
        <v>16.03846153846154</v>
      </c>
      <c r="S23" s="308">
        <v>37.45411585061651</v>
      </c>
      <c r="T23" s="307"/>
    </row>
    <row r="24" spans="1:20" ht="15" x14ac:dyDescent="0.25">
      <c r="A24" s="37">
        <v>5019910802</v>
      </c>
      <c r="B24" s="37" t="s">
        <v>232</v>
      </c>
      <c r="C24" s="38">
        <v>33459</v>
      </c>
      <c r="D24" s="39">
        <v>10.5</v>
      </c>
      <c r="F24" s="39">
        <f t="shared" si="0"/>
        <v>3.2004000000000001</v>
      </c>
      <c r="G24" s="39">
        <f t="shared" si="1"/>
        <v>43.237195693268887</v>
      </c>
      <c r="O24" s="39">
        <v>20</v>
      </c>
      <c r="Q24" s="305">
        <v>2012</v>
      </c>
      <c r="R24" s="308">
        <v>15.227272727272727</v>
      </c>
      <c r="S24" s="308">
        <v>37.942543213215018</v>
      </c>
      <c r="T24" s="308">
        <v>0.78833333333333344</v>
      </c>
    </row>
    <row r="25" spans="1:20" x14ac:dyDescent="0.2">
      <c r="A25" s="37">
        <v>5019910803</v>
      </c>
      <c r="B25" s="37" t="s">
        <v>232</v>
      </c>
      <c r="C25" s="38">
        <v>33466</v>
      </c>
      <c r="D25" s="39">
        <v>11</v>
      </c>
      <c r="F25" s="39">
        <f t="shared" si="0"/>
        <v>3.3528000000000002</v>
      </c>
      <c r="G25" s="39">
        <f t="shared" si="1"/>
        <v>42.566842267970074</v>
      </c>
      <c r="I25" s="45">
        <v>1.3</v>
      </c>
      <c r="K25" s="45">
        <f t="shared" si="2"/>
        <v>33.173793434426088</v>
      </c>
      <c r="O25" s="39">
        <v>22.22</v>
      </c>
    </row>
    <row r="26" spans="1:20" x14ac:dyDescent="0.2">
      <c r="A26" s="37">
        <v>5019910804</v>
      </c>
      <c r="B26" s="37" t="s">
        <v>232</v>
      </c>
      <c r="C26" s="38">
        <v>33474</v>
      </c>
      <c r="D26" s="39">
        <v>10</v>
      </c>
      <c r="F26" s="39">
        <f t="shared" si="0"/>
        <v>3.048</v>
      </c>
      <c r="G26" s="39">
        <f t="shared" si="1"/>
        <v>43.940261958950401</v>
      </c>
      <c r="O26" s="39">
        <v>20.55</v>
      </c>
    </row>
    <row r="27" spans="1:20" x14ac:dyDescent="0.2">
      <c r="A27" s="37">
        <v>5019910805</v>
      </c>
      <c r="B27" s="37" t="s">
        <v>232</v>
      </c>
      <c r="C27" s="38">
        <v>33481</v>
      </c>
      <c r="D27" s="39">
        <v>10</v>
      </c>
      <c r="F27" s="39">
        <f t="shared" si="0"/>
        <v>3.048</v>
      </c>
      <c r="G27" s="39">
        <f t="shared" si="1"/>
        <v>43.940261958950401</v>
      </c>
      <c r="I27" s="45">
        <v>1.2</v>
      </c>
      <c r="K27" s="45">
        <f t="shared" si="2"/>
        <v>32.388574472148697</v>
      </c>
      <c r="O27" s="39">
        <v>14.44</v>
      </c>
    </row>
    <row r="28" spans="1:20" x14ac:dyDescent="0.2">
      <c r="A28" s="37">
        <v>5019910901</v>
      </c>
      <c r="B28" s="37" t="s">
        <v>232</v>
      </c>
      <c r="C28" s="38">
        <v>33487</v>
      </c>
      <c r="D28" s="39">
        <v>11.5</v>
      </c>
      <c r="E28" s="39">
        <f>AVERAGE(D15:D27)</f>
        <v>10.26923076923077</v>
      </c>
      <c r="F28" s="39">
        <f t="shared" si="0"/>
        <v>3.5052000000000003</v>
      </c>
      <c r="G28" s="39">
        <f t="shared" si="1"/>
        <v>41.926292369324358</v>
      </c>
      <c r="H28" s="39">
        <f>AVERAGE(G15:G27)</f>
        <v>43.655371878380073</v>
      </c>
      <c r="J28" s="39">
        <f>AVERAGE(I15:I27)</f>
        <v>1.0285714285714287</v>
      </c>
      <c r="L28" s="39">
        <f>AVERAGE(K15:K27)</f>
        <v>30.058564985149559</v>
      </c>
      <c r="M28" s="45">
        <f>AVERAGE(L28,H28)</f>
        <v>36.856968431764813</v>
      </c>
      <c r="O28" s="39">
        <v>17.77</v>
      </c>
    </row>
    <row r="29" spans="1:20" x14ac:dyDescent="0.2">
      <c r="A29" s="37">
        <v>5019920601</v>
      </c>
      <c r="B29" s="37" t="s">
        <v>232</v>
      </c>
      <c r="C29" s="38">
        <v>33760</v>
      </c>
      <c r="D29" s="39">
        <v>14.5</v>
      </c>
      <c r="F29" s="39">
        <f t="shared" si="0"/>
        <v>4.4196</v>
      </c>
      <c r="G29" s="39">
        <f t="shared" si="1"/>
        <v>38.586031110758313</v>
      </c>
      <c r="I29" s="45">
        <v>1.1000000000000001</v>
      </c>
      <c r="K29" s="45">
        <f t="shared" si="2"/>
        <v>31.534992863880429</v>
      </c>
      <c r="O29" s="39">
        <v>18.329999999999998</v>
      </c>
    </row>
    <row r="30" spans="1:20" x14ac:dyDescent="0.2">
      <c r="A30" s="37">
        <v>5019920602</v>
      </c>
      <c r="B30" s="37" t="s">
        <v>232</v>
      </c>
      <c r="C30" s="38">
        <v>33767</v>
      </c>
      <c r="D30" s="39">
        <v>10</v>
      </c>
      <c r="F30" s="39">
        <f t="shared" si="0"/>
        <v>3.048</v>
      </c>
      <c r="G30" s="39">
        <f t="shared" si="1"/>
        <v>43.940261958950401</v>
      </c>
      <c r="O30" s="39">
        <v>21.11</v>
      </c>
    </row>
    <row r="31" spans="1:20" x14ac:dyDescent="0.2">
      <c r="A31" s="37">
        <v>5019920603</v>
      </c>
      <c r="B31" s="37" t="s">
        <v>232</v>
      </c>
      <c r="C31" s="38">
        <v>33775</v>
      </c>
      <c r="D31" s="39">
        <v>9</v>
      </c>
      <c r="F31" s="39">
        <f t="shared" si="0"/>
        <v>2.7432000000000003</v>
      </c>
      <c r="G31" s="39">
        <f t="shared" si="1"/>
        <v>45.458506989579675</v>
      </c>
      <c r="I31" s="45">
        <v>1.4</v>
      </c>
      <c r="K31" s="45">
        <f t="shared" si="2"/>
        <v>33.9007926412541</v>
      </c>
      <c r="O31" s="39">
        <v>11.66</v>
      </c>
    </row>
    <row r="32" spans="1:20" x14ac:dyDescent="0.2">
      <c r="A32" s="37">
        <v>5019920604</v>
      </c>
      <c r="B32" s="37" t="s">
        <v>232</v>
      </c>
      <c r="C32" s="38">
        <v>33781</v>
      </c>
      <c r="D32" s="39">
        <v>14</v>
      </c>
      <c r="F32" s="39">
        <f t="shared" si="0"/>
        <v>4.2671999999999999</v>
      </c>
      <c r="G32" s="39">
        <f t="shared" si="1"/>
        <v>39.091697029238723</v>
      </c>
      <c r="O32" s="39">
        <v>15</v>
      </c>
    </row>
    <row r="33" spans="1:15" x14ac:dyDescent="0.2">
      <c r="A33" s="37">
        <v>5019920701</v>
      </c>
      <c r="B33" s="37" t="s">
        <v>232</v>
      </c>
      <c r="C33" s="38">
        <v>33788</v>
      </c>
      <c r="D33" s="39">
        <v>12.5</v>
      </c>
      <c r="F33" s="39">
        <f t="shared" si="0"/>
        <v>3.81</v>
      </c>
      <c r="G33" s="39">
        <f t="shared" si="1"/>
        <v>40.724763384512634</v>
      </c>
      <c r="I33" s="45">
        <v>1.1000000000000001</v>
      </c>
      <c r="K33" s="45">
        <f t="shared" si="2"/>
        <v>31.534992863880429</v>
      </c>
      <c r="O33" s="39">
        <v>18.329999999999998</v>
      </c>
    </row>
    <row r="34" spans="1:15" x14ac:dyDescent="0.2">
      <c r="A34" s="37">
        <v>5019920702</v>
      </c>
      <c r="B34" s="37" t="s">
        <v>232</v>
      </c>
      <c r="C34" s="38">
        <v>33796</v>
      </c>
      <c r="D34" s="39">
        <v>14.5</v>
      </c>
      <c r="F34" s="39">
        <f t="shared" si="0"/>
        <v>4.4196</v>
      </c>
      <c r="G34" s="39">
        <f t="shared" si="1"/>
        <v>38.586031110758313</v>
      </c>
      <c r="O34" s="39">
        <v>17.22</v>
      </c>
    </row>
    <row r="35" spans="1:15" x14ac:dyDescent="0.2">
      <c r="A35" s="37">
        <v>5019920703</v>
      </c>
      <c r="B35" s="37" t="s">
        <v>232</v>
      </c>
      <c r="C35" s="38">
        <v>33802</v>
      </c>
      <c r="D35" s="39">
        <v>15</v>
      </c>
      <c r="F35" s="39">
        <f t="shared" si="0"/>
        <v>4.5720000000000001</v>
      </c>
      <c r="G35" s="39">
        <f t="shared" si="1"/>
        <v>38.097509751111744</v>
      </c>
      <c r="I35" s="45">
        <v>0.7</v>
      </c>
      <c r="K35" s="45">
        <f t="shared" si="2"/>
        <v>27.101018799961036</v>
      </c>
      <c r="O35" s="39">
        <v>18.329999999999998</v>
      </c>
    </row>
    <row r="36" spans="1:15" x14ac:dyDescent="0.2">
      <c r="A36" s="37">
        <v>5019920704</v>
      </c>
      <c r="B36" s="37" t="s">
        <v>232</v>
      </c>
      <c r="C36" s="38">
        <v>33809</v>
      </c>
      <c r="D36" s="39">
        <v>11.5</v>
      </c>
      <c r="F36" s="39">
        <f t="shared" si="0"/>
        <v>3.5052000000000003</v>
      </c>
      <c r="G36" s="39">
        <f t="shared" si="1"/>
        <v>41.926292369324358</v>
      </c>
      <c r="O36" s="39">
        <v>21.11</v>
      </c>
    </row>
    <row r="37" spans="1:15" x14ac:dyDescent="0.2">
      <c r="A37" s="37">
        <v>5019920705</v>
      </c>
      <c r="B37" s="37" t="s">
        <v>232</v>
      </c>
      <c r="C37" s="38">
        <v>33816</v>
      </c>
      <c r="D37" s="39">
        <v>9</v>
      </c>
      <c r="F37" s="39">
        <f t="shared" si="0"/>
        <v>2.7432000000000003</v>
      </c>
      <c r="G37" s="39">
        <f t="shared" si="1"/>
        <v>45.458506989579675</v>
      </c>
      <c r="I37" s="45">
        <v>1.4</v>
      </c>
      <c r="K37" s="45">
        <f t="shared" si="2"/>
        <v>33.9007926412541</v>
      </c>
      <c r="O37" s="39">
        <v>22.77</v>
      </c>
    </row>
    <row r="38" spans="1:15" x14ac:dyDescent="0.2">
      <c r="A38" s="37">
        <v>5019920801</v>
      </c>
      <c r="B38" s="37" t="s">
        <v>232</v>
      </c>
      <c r="C38" s="38">
        <v>33823</v>
      </c>
      <c r="D38" s="39">
        <v>8.5</v>
      </c>
      <c r="F38" s="39">
        <f t="shared" si="0"/>
        <v>2.5908000000000002</v>
      </c>
      <c r="G38" s="39">
        <f t="shared" si="1"/>
        <v>46.28215973301333</v>
      </c>
      <c r="O38" s="39">
        <v>20</v>
      </c>
    </row>
    <row r="39" spans="1:15" x14ac:dyDescent="0.2">
      <c r="A39" s="37">
        <v>5019920802</v>
      </c>
      <c r="B39" s="37" t="s">
        <v>232</v>
      </c>
      <c r="C39" s="38">
        <v>33830</v>
      </c>
      <c r="D39" s="39">
        <v>9.5</v>
      </c>
      <c r="F39" s="39">
        <f t="shared" si="0"/>
        <v>2.8956</v>
      </c>
      <c r="G39" s="39">
        <f t="shared" si="1"/>
        <v>44.679398331074999</v>
      </c>
      <c r="I39" s="45">
        <v>0.9</v>
      </c>
      <c r="K39" s="45">
        <f t="shared" si="2"/>
        <v>29.566413341396725</v>
      </c>
      <c r="O39" s="39">
        <v>12.22</v>
      </c>
    </row>
    <row r="40" spans="1:15" x14ac:dyDescent="0.2">
      <c r="A40" s="37">
        <v>5019920803</v>
      </c>
      <c r="B40" s="37" t="s">
        <v>232</v>
      </c>
      <c r="C40" s="38">
        <v>33838</v>
      </c>
      <c r="D40" s="39">
        <v>10.5</v>
      </c>
      <c r="F40" s="39">
        <f t="shared" si="0"/>
        <v>3.2004000000000001</v>
      </c>
      <c r="G40" s="39">
        <f t="shared" si="1"/>
        <v>43.237195693268887</v>
      </c>
      <c r="O40" s="39">
        <v>21.11</v>
      </c>
    </row>
    <row r="41" spans="1:15" x14ac:dyDescent="0.2">
      <c r="A41" s="37">
        <v>5019920804</v>
      </c>
      <c r="B41" s="37" t="s">
        <v>232</v>
      </c>
      <c r="C41" s="38">
        <v>33845</v>
      </c>
      <c r="D41" s="39">
        <v>10.5</v>
      </c>
      <c r="F41" s="39">
        <f t="shared" si="0"/>
        <v>3.2004000000000001</v>
      </c>
      <c r="G41" s="39">
        <f t="shared" si="1"/>
        <v>43.237195693268887</v>
      </c>
      <c r="I41" s="45">
        <v>1.3</v>
      </c>
      <c r="K41" s="45">
        <f t="shared" si="2"/>
        <v>33.173793434426088</v>
      </c>
      <c r="O41" s="39">
        <v>20</v>
      </c>
    </row>
    <row r="42" spans="1:15" x14ac:dyDescent="0.2">
      <c r="A42" s="37">
        <v>5019920901</v>
      </c>
      <c r="B42" s="37" t="s">
        <v>232</v>
      </c>
      <c r="C42" s="38">
        <v>33851</v>
      </c>
      <c r="D42" s="39">
        <v>15</v>
      </c>
      <c r="F42" s="39">
        <f t="shared" si="0"/>
        <v>4.5720000000000001</v>
      </c>
      <c r="G42" s="39">
        <f t="shared" si="1"/>
        <v>38.097509751111744</v>
      </c>
      <c r="O42" s="39">
        <v>18.88</v>
      </c>
    </row>
    <row r="43" spans="1:15" x14ac:dyDescent="0.2">
      <c r="A43" s="37">
        <v>5019920902</v>
      </c>
      <c r="B43" s="37" t="s">
        <v>232</v>
      </c>
      <c r="C43" s="38">
        <v>33859</v>
      </c>
      <c r="D43" s="39">
        <v>13</v>
      </c>
      <c r="E43" s="39">
        <f>AVERAGE(D29:D41)</f>
        <v>11.461538461538462</v>
      </c>
      <c r="F43" s="39">
        <f t="shared" si="0"/>
        <v>3.9624000000000001</v>
      </c>
      <c r="G43" s="39">
        <f t="shared" si="1"/>
        <v>40.159592907973853</v>
      </c>
      <c r="H43" s="39">
        <f>AVERAGE(G29:G41)</f>
        <v>42.254273088033834</v>
      </c>
      <c r="I43" s="45">
        <v>1.7</v>
      </c>
      <c r="J43" s="39">
        <f>AVERAGE(I29:I41)</f>
        <v>1.1285714285714286</v>
      </c>
      <c r="K43" s="45">
        <f t="shared" si="2"/>
        <v>35.805463142919891</v>
      </c>
      <c r="L43" s="39">
        <f>AVERAGE(K29:K41)</f>
        <v>31.530399512293268</v>
      </c>
      <c r="M43" s="45">
        <f>AVERAGE(L43,H43)</f>
        <v>36.892336300163549</v>
      </c>
      <c r="O43" s="39">
        <v>21.11</v>
      </c>
    </row>
    <row r="44" spans="1:15" x14ac:dyDescent="0.2">
      <c r="A44" s="37">
        <v>5019930601</v>
      </c>
      <c r="B44" s="37" t="s">
        <v>232</v>
      </c>
      <c r="C44" s="38">
        <v>34125</v>
      </c>
      <c r="D44" s="39">
        <v>21.5</v>
      </c>
      <c r="F44" s="39">
        <f t="shared" si="0"/>
        <v>6.5532000000000004</v>
      </c>
      <c r="G44" s="39">
        <f t="shared" si="1"/>
        <v>32.909870353719171</v>
      </c>
      <c r="I44" s="45">
        <v>0.85</v>
      </c>
      <c r="K44" s="45">
        <f t="shared" si="2"/>
        <v>29.00568930162683</v>
      </c>
      <c r="O44" s="39">
        <v>18.329999999999998</v>
      </c>
    </row>
    <row r="45" spans="1:15" x14ac:dyDescent="0.2">
      <c r="A45" s="37">
        <v>5019930602</v>
      </c>
      <c r="B45" s="37" t="s">
        <v>232</v>
      </c>
      <c r="C45" s="38">
        <v>34132</v>
      </c>
      <c r="D45" s="39">
        <v>19.5</v>
      </c>
      <c r="F45" s="39">
        <f t="shared" si="0"/>
        <v>5.9436</v>
      </c>
      <c r="G45" s="39">
        <f t="shared" si="1"/>
        <v>34.316840700135202</v>
      </c>
      <c r="O45" s="39">
        <v>23.88</v>
      </c>
    </row>
    <row r="46" spans="1:15" x14ac:dyDescent="0.2">
      <c r="A46" s="37">
        <v>5019930603</v>
      </c>
      <c r="B46" s="37" t="s">
        <v>232</v>
      </c>
      <c r="C46" s="38">
        <v>34140</v>
      </c>
      <c r="D46" s="39">
        <v>16</v>
      </c>
      <c r="F46" s="39">
        <f t="shared" si="0"/>
        <v>4.8768000000000002</v>
      </c>
      <c r="G46" s="39">
        <f t="shared" si="1"/>
        <v>37.167509661519347</v>
      </c>
      <c r="I46" s="45">
        <v>1.9</v>
      </c>
      <c r="K46" s="45">
        <f t="shared" si="2"/>
        <v>36.896586623351197</v>
      </c>
      <c r="O46" s="39">
        <v>21.66</v>
      </c>
    </row>
    <row r="47" spans="1:15" x14ac:dyDescent="0.2">
      <c r="A47" s="37">
        <v>5019930604</v>
      </c>
      <c r="B47" s="37" t="s">
        <v>232</v>
      </c>
      <c r="C47" s="38">
        <v>34147</v>
      </c>
      <c r="D47" s="39">
        <v>18.5</v>
      </c>
      <c r="F47" s="39">
        <f t="shared" si="0"/>
        <v>5.6388000000000007</v>
      </c>
      <c r="G47" s="39">
        <f t="shared" si="1"/>
        <v>35.075436899660133</v>
      </c>
      <c r="O47" s="39">
        <v>17.22</v>
      </c>
    </row>
    <row r="48" spans="1:15" x14ac:dyDescent="0.2">
      <c r="A48" s="37">
        <v>5019930701</v>
      </c>
      <c r="B48" s="37" t="s">
        <v>232</v>
      </c>
      <c r="C48" s="38">
        <v>34153</v>
      </c>
      <c r="D48" s="39">
        <v>14</v>
      </c>
      <c r="F48" s="39">
        <f t="shared" si="0"/>
        <v>4.2671999999999999</v>
      </c>
      <c r="G48" s="39">
        <f t="shared" si="1"/>
        <v>39.091697029238723</v>
      </c>
      <c r="I48" s="45">
        <v>1.3</v>
      </c>
      <c r="K48" s="45">
        <f t="shared" si="2"/>
        <v>33.173793434426088</v>
      </c>
      <c r="O48" s="39">
        <v>23.88</v>
      </c>
    </row>
    <row r="49" spans="1:15" x14ac:dyDescent="0.2">
      <c r="A49" s="37">
        <v>5019930702</v>
      </c>
      <c r="B49" s="37" t="s">
        <v>232</v>
      </c>
      <c r="C49" s="38">
        <v>34161</v>
      </c>
      <c r="D49" s="39">
        <v>15</v>
      </c>
      <c r="F49" s="39">
        <f t="shared" si="0"/>
        <v>4.5720000000000001</v>
      </c>
      <c r="G49" s="39">
        <f t="shared" si="1"/>
        <v>38.097509751111744</v>
      </c>
      <c r="O49" s="39">
        <v>26.66</v>
      </c>
    </row>
    <row r="50" spans="1:15" x14ac:dyDescent="0.2">
      <c r="A50" s="37">
        <v>5019930703</v>
      </c>
      <c r="B50" s="37" t="s">
        <v>232</v>
      </c>
      <c r="C50" s="38">
        <v>34167</v>
      </c>
      <c r="D50" s="39">
        <v>12.5</v>
      </c>
      <c r="F50" s="39">
        <f t="shared" si="0"/>
        <v>3.81</v>
      </c>
      <c r="G50" s="39">
        <f t="shared" si="1"/>
        <v>40.724763384512634</v>
      </c>
      <c r="I50" s="45">
        <v>1.1000000000000001</v>
      </c>
      <c r="K50" s="45">
        <f t="shared" si="2"/>
        <v>31.534992863880429</v>
      </c>
      <c r="O50" s="39">
        <v>19.440000000000001</v>
      </c>
    </row>
    <row r="51" spans="1:15" x14ac:dyDescent="0.2">
      <c r="A51" s="37">
        <v>5019930704</v>
      </c>
      <c r="B51" s="37" t="s">
        <v>232</v>
      </c>
      <c r="C51" s="38">
        <v>34173</v>
      </c>
      <c r="D51" s="39">
        <v>11</v>
      </c>
      <c r="F51" s="39">
        <f t="shared" si="0"/>
        <v>3.3528000000000002</v>
      </c>
      <c r="G51" s="39">
        <f t="shared" si="1"/>
        <v>42.566842267970074</v>
      </c>
      <c r="O51" s="39">
        <v>25</v>
      </c>
    </row>
    <row r="52" spans="1:15" x14ac:dyDescent="0.2">
      <c r="A52" s="37">
        <v>5019930705</v>
      </c>
      <c r="B52" s="37" t="s">
        <v>232</v>
      </c>
      <c r="C52" s="38">
        <v>34181</v>
      </c>
      <c r="D52" s="39">
        <v>10.5</v>
      </c>
      <c r="F52" s="39">
        <f t="shared" si="0"/>
        <v>3.2004000000000001</v>
      </c>
      <c r="G52" s="39">
        <f t="shared" si="1"/>
        <v>43.237195693268887</v>
      </c>
      <c r="I52" s="45">
        <v>1.3</v>
      </c>
      <c r="K52" s="45">
        <f t="shared" si="2"/>
        <v>33.173793434426088</v>
      </c>
      <c r="O52" s="39">
        <v>22.22</v>
      </c>
    </row>
    <row r="53" spans="1:15" x14ac:dyDescent="0.2">
      <c r="A53" s="37">
        <v>5019930801</v>
      </c>
      <c r="B53" s="37" t="s">
        <v>232</v>
      </c>
      <c r="C53" s="38">
        <v>34189</v>
      </c>
      <c r="D53" s="39">
        <v>14.5</v>
      </c>
      <c r="F53" s="39">
        <f t="shared" si="0"/>
        <v>4.4196</v>
      </c>
      <c r="G53" s="39">
        <f t="shared" si="1"/>
        <v>38.586031110758313</v>
      </c>
      <c r="O53" s="39">
        <v>20.55</v>
      </c>
    </row>
    <row r="54" spans="1:15" x14ac:dyDescent="0.2">
      <c r="A54" s="37">
        <v>5019930802</v>
      </c>
      <c r="B54" s="37" t="s">
        <v>232</v>
      </c>
      <c r="C54" s="38">
        <v>34195</v>
      </c>
      <c r="D54" s="39">
        <v>13.5</v>
      </c>
      <c r="F54" s="39">
        <f t="shared" si="0"/>
        <v>4.1147999999999998</v>
      </c>
      <c r="G54" s="39">
        <f t="shared" si="1"/>
        <v>39.615754781741025</v>
      </c>
      <c r="I54" s="45">
        <v>1.3</v>
      </c>
      <c r="K54" s="45">
        <f t="shared" si="2"/>
        <v>33.173793434426088</v>
      </c>
      <c r="O54" s="39">
        <v>21.11</v>
      </c>
    </row>
    <row r="55" spans="1:15" x14ac:dyDescent="0.2">
      <c r="A55" s="37">
        <v>5019930803</v>
      </c>
      <c r="B55" s="37" t="s">
        <v>232</v>
      </c>
      <c r="C55" s="38">
        <v>34203</v>
      </c>
      <c r="D55" s="39">
        <v>11.5</v>
      </c>
      <c r="F55" s="39">
        <f t="shared" si="0"/>
        <v>3.5052000000000003</v>
      </c>
      <c r="G55" s="39">
        <f t="shared" si="1"/>
        <v>41.926292369324358</v>
      </c>
      <c r="O55" s="39">
        <v>20.55</v>
      </c>
    </row>
    <row r="56" spans="1:15" x14ac:dyDescent="0.2">
      <c r="A56" s="37">
        <v>5019930804</v>
      </c>
      <c r="B56" s="37" t="s">
        <v>232</v>
      </c>
      <c r="C56" s="38">
        <v>34210</v>
      </c>
      <c r="D56" s="39">
        <v>10.5</v>
      </c>
      <c r="F56" s="39">
        <f t="shared" si="0"/>
        <v>3.2004000000000001</v>
      </c>
      <c r="G56" s="39">
        <f t="shared" si="1"/>
        <v>43.237195693268887</v>
      </c>
      <c r="I56" s="45">
        <v>1.5</v>
      </c>
      <c r="K56" s="45">
        <f t="shared" si="2"/>
        <v>34.577612710541096</v>
      </c>
      <c r="O56" s="39">
        <v>17.77</v>
      </c>
    </row>
    <row r="57" spans="1:15" x14ac:dyDescent="0.2">
      <c r="A57" s="37">
        <v>5019930901</v>
      </c>
      <c r="B57" s="37" t="s">
        <v>232</v>
      </c>
      <c r="C57" s="38">
        <v>34217</v>
      </c>
      <c r="D57" s="39">
        <v>12.5</v>
      </c>
      <c r="F57" s="39">
        <f t="shared" si="0"/>
        <v>3.81</v>
      </c>
      <c r="G57" s="39">
        <f t="shared" si="1"/>
        <v>40.724763384512634</v>
      </c>
      <c r="O57" s="39">
        <v>18.329999999999998</v>
      </c>
    </row>
    <row r="58" spans="1:15" x14ac:dyDescent="0.2">
      <c r="A58" s="37">
        <v>5019930902</v>
      </c>
      <c r="B58" s="37" t="s">
        <v>232</v>
      </c>
      <c r="C58" s="38">
        <v>34224</v>
      </c>
      <c r="D58" s="39">
        <v>13</v>
      </c>
      <c r="E58" s="39">
        <f>AVERAGE(D44:D56)</f>
        <v>14.5</v>
      </c>
      <c r="F58" s="39">
        <f t="shared" si="0"/>
        <v>3.9624000000000001</v>
      </c>
      <c r="G58" s="39">
        <f t="shared" si="1"/>
        <v>40.159592907973853</v>
      </c>
      <c r="H58" s="39">
        <f>AVERAGE(G44:G56)</f>
        <v>38.965610745863728</v>
      </c>
      <c r="I58" s="45">
        <v>1.2</v>
      </c>
      <c r="J58" s="39">
        <f>AVERAGE(I44:I56)</f>
        <v>1.3214285714285714</v>
      </c>
      <c r="K58" s="45">
        <f t="shared" si="2"/>
        <v>32.388574472148697</v>
      </c>
      <c r="L58" s="39">
        <f>AVERAGE(K44:K56)</f>
        <v>33.076608828953979</v>
      </c>
      <c r="M58" s="45">
        <f>AVERAGE(L58,H58)</f>
        <v>36.021109787408854</v>
      </c>
      <c r="O58" s="39">
        <v>19.440000000000001</v>
      </c>
    </row>
    <row r="59" spans="1:15" x14ac:dyDescent="0.2">
      <c r="A59" s="37">
        <v>5019940601</v>
      </c>
      <c r="B59" s="37" t="s">
        <v>232</v>
      </c>
      <c r="C59" s="38">
        <v>34495</v>
      </c>
      <c r="D59" s="39">
        <v>15</v>
      </c>
      <c r="F59" s="39">
        <f t="shared" si="0"/>
        <v>4.5720000000000001</v>
      </c>
      <c r="G59" s="39">
        <f t="shared" si="1"/>
        <v>38.097509751111744</v>
      </c>
      <c r="I59" s="45">
        <v>1</v>
      </c>
      <c r="K59" s="45">
        <f t="shared" si="2"/>
        <v>30.6</v>
      </c>
      <c r="O59" s="39">
        <v>18.329999999999998</v>
      </c>
    </row>
    <row r="60" spans="1:15" x14ac:dyDescent="0.2">
      <c r="A60" s="37">
        <v>5019940602</v>
      </c>
      <c r="B60" s="37" t="s">
        <v>232</v>
      </c>
      <c r="C60" s="38">
        <v>34502</v>
      </c>
      <c r="D60" s="39">
        <v>12</v>
      </c>
      <c r="F60" s="39">
        <f t="shared" si="0"/>
        <v>3.6576000000000004</v>
      </c>
      <c r="G60" s="39">
        <f t="shared" si="1"/>
        <v>41.313008325549511</v>
      </c>
      <c r="O60" s="39">
        <v>31.11</v>
      </c>
    </row>
    <row r="61" spans="1:15" x14ac:dyDescent="0.2">
      <c r="A61" s="37">
        <v>5019940603</v>
      </c>
      <c r="B61" s="37" t="s">
        <v>232</v>
      </c>
      <c r="C61" s="38">
        <v>34508</v>
      </c>
      <c r="D61" s="39">
        <v>12.5</v>
      </c>
      <c r="F61" s="39">
        <f t="shared" si="0"/>
        <v>3.81</v>
      </c>
      <c r="G61" s="39">
        <f t="shared" si="1"/>
        <v>40.724763384512634</v>
      </c>
      <c r="I61" s="45">
        <v>0.84</v>
      </c>
      <c r="K61" s="45">
        <f t="shared" si="2"/>
        <v>28.889593272109732</v>
      </c>
      <c r="O61" s="39">
        <v>22.77</v>
      </c>
    </row>
    <row r="62" spans="1:15" x14ac:dyDescent="0.2">
      <c r="A62" s="37">
        <v>5019940701</v>
      </c>
      <c r="B62" s="37" t="s">
        <v>232</v>
      </c>
      <c r="C62" s="38">
        <v>34520</v>
      </c>
      <c r="D62" s="39">
        <v>8.5</v>
      </c>
      <c r="F62" s="39">
        <f t="shared" si="0"/>
        <v>2.5908000000000002</v>
      </c>
      <c r="G62" s="39">
        <f t="shared" si="1"/>
        <v>46.28215973301333</v>
      </c>
      <c r="I62" s="45">
        <v>1.2</v>
      </c>
      <c r="K62" s="45">
        <f t="shared" si="2"/>
        <v>32.388574472148697</v>
      </c>
      <c r="O62" s="39">
        <v>23.33</v>
      </c>
    </row>
    <row r="63" spans="1:15" x14ac:dyDescent="0.2">
      <c r="A63" s="37">
        <v>5019940702</v>
      </c>
      <c r="B63" s="37" t="s">
        <v>232</v>
      </c>
      <c r="C63" s="38">
        <v>34522</v>
      </c>
      <c r="D63" s="39">
        <v>9</v>
      </c>
      <c r="F63" s="39">
        <f t="shared" si="0"/>
        <v>2.7432000000000003</v>
      </c>
      <c r="G63" s="39">
        <f t="shared" si="1"/>
        <v>45.458506989579675</v>
      </c>
      <c r="I63" s="45">
        <v>0.79</v>
      </c>
      <c r="K63" s="45">
        <f t="shared" si="2"/>
        <v>28.287563908158305</v>
      </c>
      <c r="O63" s="39">
        <v>22.22</v>
      </c>
    </row>
    <row r="64" spans="1:15" x14ac:dyDescent="0.2">
      <c r="A64" s="37">
        <v>5019940703</v>
      </c>
      <c r="B64" s="37" t="s">
        <v>232</v>
      </c>
      <c r="C64" s="38">
        <v>34529</v>
      </c>
      <c r="D64" s="39">
        <v>9</v>
      </c>
      <c r="F64" s="39">
        <f t="shared" si="0"/>
        <v>2.7432000000000003</v>
      </c>
      <c r="G64" s="39">
        <f t="shared" si="1"/>
        <v>45.458506989579675</v>
      </c>
      <c r="O64" s="39">
        <v>21.11</v>
      </c>
    </row>
    <row r="65" spans="1:15" x14ac:dyDescent="0.2">
      <c r="A65" s="37">
        <v>5019940704</v>
      </c>
      <c r="B65" s="37" t="s">
        <v>232</v>
      </c>
      <c r="C65" s="38">
        <v>34536</v>
      </c>
      <c r="D65" s="39">
        <v>9.5</v>
      </c>
      <c r="F65" s="39">
        <f t="shared" si="0"/>
        <v>2.8956</v>
      </c>
      <c r="G65" s="39">
        <f t="shared" si="1"/>
        <v>44.679398331074999</v>
      </c>
      <c r="I65" s="45">
        <v>1.2</v>
      </c>
      <c r="K65" s="45">
        <f t="shared" si="2"/>
        <v>32.388574472148697</v>
      </c>
      <c r="O65" s="39">
        <v>25</v>
      </c>
    </row>
    <row r="66" spans="1:15" x14ac:dyDescent="0.2">
      <c r="A66" s="37">
        <v>5019940705</v>
      </c>
      <c r="B66" s="37" t="s">
        <v>232</v>
      </c>
      <c r="C66" s="38">
        <v>34544</v>
      </c>
      <c r="D66" s="39">
        <v>11</v>
      </c>
      <c r="F66" s="39">
        <f t="shared" ref="F66:F129" si="3">D66*0.3048</f>
        <v>3.3528000000000002</v>
      </c>
      <c r="G66" s="39">
        <f t="shared" ref="G66:G129" si="4" xml:space="preserve"> 60-(14.41*(LN(F66)))</f>
        <v>42.566842267970074</v>
      </c>
      <c r="O66" s="39">
        <v>20.55</v>
      </c>
    </row>
    <row r="67" spans="1:15" x14ac:dyDescent="0.2">
      <c r="A67" s="37">
        <v>5019940801</v>
      </c>
      <c r="B67" s="37" t="s">
        <v>232</v>
      </c>
      <c r="C67" s="38">
        <v>34551</v>
      </c>
      <c r="D67" s="39">
        <v>12</v>
      </c>
      <c r="F67" s="39">
        <f t="shared" si="3"/>
        <v>3.6576000000000004</v>
      </c>
      <c r="G67" s="39">
        <f t="shared" si="4"/>
        <v>41.313008325549511</v>
      </c>
      <c r="I67" s="45">
        <v>1.3</v>
      </c>
      <c r="K67" s="45">
        <f t="shared" ref="K67:K128" si="5">(9.81*(LN(I67)))+30.6</f>
        <v>33.173793434426088</v>
      </c>
      <c r="O67" s="39">
        <v>21.11</v>
      </c>
    </row>
    <row r="68" spans="1:15" x14ac:dyDescent="0.2">
      <c r="A68" s="37">
        <v>5019940802</v>
      </c>
      <c r="B68" s="37" t="s">
        <v>232</v>
      </c>
      <c r="C68" s="38">
        <v>34558</v>
      </c>
      <c r="D68" s="39">
        <v>10</v>
      </c>
      <c r="F68" s="39">
        <f t="shared" si="3"/>
        <v>3.048</v>
      </c>
      <c r="G68" s="39">
        <f t="shared" si="4"/>
        <v>43.940261958950401</v>
      </c>
      <c r="O68" s="39">
        <v>20.55</v>
      </c>
    </row>
    <row r="69" spans="1:15" x14ac:dyDescent="0.2">
      <c r="A69" s="37">
        <v>5019940803</v>
      </c>
      <c r="B69" s="37" t="s">
        <v>232</v>
      </c>
      <c r="C69" s="38">
        <v>34566</v>
      </c>
      <c r="D69" s="39">
        <v>11</v>
      </c>
      <c r="F69" s="39">
        <f t="shared" si="3"/>
        <v>3.3528000000000002</v>
      </c>
      <c r="G69" s="39">
        <f t="shared" si="4"/>
        <v>42.566842267970074</v>
      </c>
      <c r="I69" s="45">
        <v>1.1000000000000001</v>
      </c>
      <c r="K69" s="45">
        <f t="shared" si="5"/>
        <v>31.534992863880429</v>
      </c>
      <c r="O69" s="39">
        <v>21.11</v>
      </c>
    </row>
    <row r="70" spans="1:15" x14ac:dyDescent="0.2">
      <c r="A70" s="37">
        <v>5019940804</v>
      </c>
      <c r="B70" s="37" t="s">
        <v>232</v>
      </c>
      <c r="C70" s="38">
        <v>34573</v>
      </c>
      <c r="D70" s="39">
        <v>10.5</v>
      </c>
      <c r="F70" s="39">
        <f t="shared" si="3"/>
        <v>3.2004000000000001</v>
      </c>
      <c r="G70" s="39">
        <f t="shared" si="4"/>
        <v>43.237195693268887</v>
      </c>
      <c r="O70" s="39">
        <v>25</v>
      </c>
    </row>
    <row r="71" spans="1:15" x14ac:dyDescent="0.2">
      <c r="A71" s="37">
        <v>5019940901</v>
      </c>
      <c r="B71" s="37" t="s">
        <v>232</v>
      </c>
      <c r="C71" s="38">
        <v>34580</v>
      </c>
      <c r="D71" s="39">
        <v>13</v>
      </c>
      <c r="E71" s="39">
        <f>AVERAGE(D59:D70)</f>
        <v>10.833333333333334</v>
      </c>
      <c r="F71" s="39">
        <f t="shared" si="3"/>
        <v>3.9624000000000001</v>
      </c>
      <c r="G71" s="39">
        <f t="shared" si="4"/>
        <v>40.159592907973853</v>
      </c>
      <c r="H71" s="39">
        <f>AVERAGE(G59:G70)</f>
        <v>42.969833668177536</v>
      </c>
      <c r="I71" s="45">
        <v>1.3</v>
      </c>
      <c r="J71" s="39">
        <f>AVERAGE(I59:I70)</f>
        <v>1.0614285714285714</v>
      </c>
      <c r="K71" s="45">
        <f t="shared" si="5"/>
        <v>33.173793434426088</v>
      </c>
      <c r="L71" s="39">
        <f>AVERAGE(K59:K70)</f>
        <v>31.03758463183885</v>
      </c>
      <c r="M71" s="45">
        <f>AVERAGE(L71,H71)</f>
        <v>37.003709150008191</v>
      </c>
      <c r="O71" s="39">
        <v>16.11</v>
      </c>
    </row>
    <row r="72" spans="1:15" x14ac:dyDescent="0.2">
      <c r="A72" s="37">
        <v>5019950501</v>
      </c>
      <c r="B72" s="37" t="s">
        <v>232</v>
      </c>
      <c r="C72" s="38">
        <v>34849</v>
      </c>
      <c r="D72" s="39">
        <v>14.5</v>
      </c>
      <c r="F72" s="39">
        <f t="shared" si="3"/>
        <v>4.4196</v>
      </c>
      <c r="G72" s="39">
        <f t="shared" si="4"/>
        <v>38.586031110758313</v>
      </c>
    </row>
    <row r="73" spans="1:15" x14ac:dyDescent="0.2">
      <c r="A73" s="37">
        <v>5019950701</v>
      </c>
      <c r="B73" s="37" t="s">
        <v>232</v>
      </c>
      <c r="C73" s="38">
        <v>34893</v>
      </c>
      <c r="D73" s="39">
        <v>12</v>
      </c>
      <c r="F73" s="39">
        <f t="shared" si="3"/>
        <v>3.6576000000000004</v>
      </c>
      <c r="G73" s="39">
        <f t="shared" si="4"/>
        <v>41.313008325549511</v>
      </c>
      <c r="I73" s="45">
        <v>0.91</v>
      </c>
      <c r="K73" s="45">
        <f t="shared" si="5"/>
        <v>29.674812234387126</v>
      </c>
    </row>
    <row r="74" spans="1:15" x14ac:dyDescent="0.2">
      <c r="A74" s="37">
        <v>5019950702</v>
      </c>
      <c r="B74" s="37" t="s">
        <v>232</v>
      </c>
      <c r="C74" s="38">
        <v>34905</v>
      </c>
      <c r="D74" s="39">
        <v>9</v>
      </c>
      <c r="F74" s="39">
        <f t="shared" si="3"/>
        <v>2.7432000000000003</v>
      </c>
      <c r="G74" s="39">
        <f t="shared" si="4"/>
        <v>45.458506989579675</v>
      </c>
      <c r="I74" s="45">
        <v>0.83</v>
      </c>
      <c r="K74" s="45">
        <f t="shared" si="5"/>
        <v>28.77210683794145</v>
      </c>
    </row>
    <row r="75" spans="1:15" x14ac:dyDescent="0.2">
      <c r="A75" s="37">
        <v>5019950801</v>
      </c>
      <c r="B75" s="37" t="s">
        <v>232</v>
      </c>
      <c r="C75" s="38">
        <v>34920</v>
      </c>
      <c r="D75" s="39">
        <v>8.5</v>
      </c>
      <c r="F75" s="39">
        <f t="shared" si="3"/>
        <v>2.5908000000000002</v>
      </c>
      <c r="G75" s="39">
        <f t="shared" si="4"/>
        <v>46.28215973301333</v>
      </c>
      <c r="I75" s="45">
        <v>0.38</v>
      </c>
      <c r="K75" s="45">
        <f t="shared" si="5"/>
        <v>21.108000702372671</v>
      </c>
    </row>
    <row r="76" spans="1:15" x14ac:dyDescent="0.2">
      <c r="A76" s="37">
        <v>5019950802</v>
      </c>
      <c r="B76" s="37" t="s">
        <v>232</v>
      </c>
      <c r="C76" s="38">
        <v>34935</v>
      </c>
      <c r="D76" s="39">
        <v>10</v>
      </c>
      <c r="F76" s="39">
        <f t="shared" si="3"/>
        <v>3.048</v>
      </c>
      <c r="G76" s="39">
        <f t="shared" si="4"/>
        <v>43.940261958950401</v>
      </c>
      <c r="I76" s="45">
        <v>0.34</v>
      </c>
      <c r="K76" s="45">
        <f t="shared" si="5"/>
        <v>20.016877221941371</v>
      </c>
    </row>
    <row r="77" spans="1:15" x14ac:dyDescent="0.2">
      <c r="A77" s="37">
        <v>5019950901</v>
      </c>
      <c r="B77" s="37" t="s">
        <v>232</v>
      </c>
      <c r="C77" s="38">
        <v>34948</v>
      </c>
      <c r="D77" s="39">
        <v>10.5</v>
      </c>
      <c r="F77" s="39">
        <f t="shared" si="3"/>
        <v>3.2004000000000001</v>
      </c>
      <c r="G77" s="39">
        <f t="shared" si="4"/>
        <v>43.237195693268887</v>
      </c>
      <c r="I77" s="45">
        <v>0.21</v>
      </c>
      <c r="K77" s="45">
        <f t="shared" si="5"/>
        <v>15.290045589523604</v>
      </c>
    </row>
    <row r="78" spans="1:15" x14ac:dyDescent="0.2">
      <c r="A78" s="37">
        <v>5019950902</v>
      </c>
      <c r="B78" s="37" t="s">
        <v>232</v>
      </c>
      <c r="C78" s="38">
        <v>34954</v>
      </c>
      <c r="D78" s="39">
        <v>11</v>
      </c>
      <c r="F78" s="39">
        <f t="shared" si="3"/>
        <v>3.3528000000000002</v>
      </c>
      <c r="G78" s="39">
        <f t="shared" si="4"/>
        <v>42.566842267970074</v>
      </c>
    </row>
    <row r="79" spans="1:15" x14ac:dyDescent="0.2">
      <c r="A79" s="37">
        <v>5019950903</v>
      </c>
      <c r="B79" s="37" t="s">
        <v>232</v>
      </c>
      <c r="C79" s="38">
        <v>34961</v>
      </c>
      <c r="D79" s="39">
        <v>10</v>
      </c>
      <c r="F79" s="39">
        <f t="shared" si="3"/>
        <v>3.048</v>
      </c>
      <c r="G79" s="39">
        <f t="shared" si="4"/>
        <v>43.940261958950401</v>
      </c>
      <c r="I79" s="45">
        <v>1.3</v>
      </c>
      <c r="K79" s="45">
        <f t="shared" si="5"/>
        <v>33.173793434426088</v>
      </c>
    </row>
    <row r="80" spans="1:15" x14ac:dyDescent="0.2">
      <c r="A80" s="37">
        <v>5019951001</v>
      </c>
      <c r="B80" s="37" t="s">
        <v>232</v>
      </c>
      <c r="C80" s="38">
        <v>34984</v>
      </c>
      <c r="D80" s="39">
        <v>16</v>
      </c>
      <c r="F80" s="39">
        <f t="shared" si="3"/>
        <v>4.8768000000000002</v>
      </c>
      <c r="G80" s="39">
        <f t="shared" si="4"/>
        <v>37.167509661519347</v>
      </c>
      <c r="I80" s="39"/>
      <c r="K80" s="39"/>
      <c r="L80" s="39"/>
    </row>
    <row r="81" spans="1:15" x14ac:dyDescent="0.2">
      <c r="A81" s="37">
        <v>5019960601</v>
      </c>
      <c r="B81" s="37" t="s">
        <v>232</v>
      </c>
      <c r="C81" s="38">
        <v>35228</v>
      </c>
      <c r="D81" s="39">
        <v>13.5</v>
      </c>
      <c r="F81" s="39">
        <f t="shared" si="3"/>
        <v>4.1147999999999998</v>
      </c>
      <c r="G81" s="39">
        <f t="shared" si="4"/>
        <v>39.615754781741025</v>
      </c>
      <c r="I81" s="45">
        <v>0.33</v>
      </c>
      <c r="K81" s="45">
        <f t="shared" si="5"/>
        <v>19.724019653442994</v>
      </c>
      <c r="O81" s="39">
        <v>18.88</v>
      </c>
    </row>
    <row r="82" spans="1:15" x14ac:dyDescent="0.2">
      <c r="A82" s="37">
        <v>5019960602</v>
      </c>
      <c r="B82" s="37" t="s">
        <v>232</v>
      </c>
      <c r="C82" s="38">
        <v>35236</v>
      </c>
      <c r="D82" s="39">
        <v>12</v>
      </c>
      <c r="F82" s="39">
        <f t="shared" si="3"/>
        <v>3.6576000000000004</v>
      </c>
      <c r="G82" s="39">
        <f t="shared" si="4"/>
        <v>41.313008325549511</v>
      </c>
      <c r="O82" s="39">
        <v>23.88</v>
      </c>
    </row>
    <row r="83" spans="1:15" x14ac:dyDescent="0.2">
      <c r="A83" s="37">
        <v>5019960603</v>
      </c>
      <c r="B83" s="37" t="s">
        <v>232</v>
      </c>
      <c r="C83" s="38">
        <v>35243</v>
      </c>
      <c r="D83" s="39">
        <v>14</v>
      </c>
      <c r="F83" s="39">
        <f t="shared" si="3"/>
        <v>4.2671999999999999</v>
      </c>
      <c r="G83" s="39">
        <f t="shared" si="4"/>
        <v>39.091697029238723</v>
      </c>
      <c r="I83" s="45">
        <v>1</v>
      </c>
      <c r="K83" s="45">
        <f t="shared" si="5"/>
        <v>30.6</v>
      </c>
      <c r="O83" s="39">
        <v>27.22</v>
      </c>
    </row>
    <row r="84" spans="1:15" x14ac:dyDescent="0.2">
      <c r="A84" s="37">
        <v>5019960701</v>
      </c>
      <c r="B84" s="37" t="s">
        <v>232</v>
      </c>
      <c r="C84" s="38">
        <v>35250</v>
      </c>
      <c r="D84" s="39">
        <v>10</v>
      </c>
      <c r="F84" s="39">
        <f t="shared" si="3"/>
        <v>3.048</v>
      </c>
      <c r="G84" s="39">
        <f t="shared" si="4"/>
        <v>43.940261958950401</v>
      </c>
      <c r="O84" s="39">
        <v>22.22</v>
      </c>
    </row>
    <row r="85" spans="1:15" x14ac:dyDescent="0.2">
      <c r="A85" s="37">
        <v>5019960702</v>
      </c>
      <c r="B85" s="37" t="s">
        <v>232</v>
      </c>
      <c r="C85" s="38">
        <v>35257</v>
      </c>
      <c r="D85" s="39">
        <v>9.5</v>
      </c>
      <c r="F85" s="39">
        <f t="shared" si="3"/>
        <v>2.8956</v>
      </c>
      <c r="G85" s="39">
        <f t="shared" si="4"/>
        <v>44.679398331074999</v>
      </c>
      <c r="I85" s="45">
        <v>1.2</v>
      </c>
      <c r="K85" s="45">
        <f t="shared" si="5"/>
        <v>32.388574472148697</v>
      </c>
      <c r="O85" s="39">
        <v>20.55</v>
      </c>
    </row>
    <row r="86" spans="1:15" x14ac:dyDescent="0.2">
      <c r="A86" s="37">
        <v>5019960703</v>
      </c>
      <c r="B86" s="37" t="s">
        <v>232</v>
      </c>
      <c r="C86" s="38">
        <v>35264</v>
      </c>
      <c r="D86" s="39">
        <v>11.5</v>
      </c>
      <c r="F86" s="39">
        <f t="shared" si="3"/>
        <v>3.5052000000000003</v>
      </c>
      <c r="G86" s="39">
        <f t="shared" si="4"/>
        <v>41.926292369324358</v>
      </c>
      <c r="O86" s="39">
        <v>22.22</v>
      </c>
    </row>
    <row r="87" spans="1:15" x14ac:dyDescent="0.2">
      <c r="A87" s="37">
        <v>5019960704</v>
      </c>
      <c r="B87" s="37" t="s">
        <v>232</v>
      </c>
      <c r="C87" s="38">
        <v>35273</v>
      </c>
      <c r="D87" s="39">
        <v>10.5</v>
      </c>
      <c r="F87" s="39">
        <f t="shared" si="3"/>
        <v>3.2004000000000001</v>
      </c>
      <c r="G87" s="39">
        <f t="shared" si="4"/>
        <v>43.237195693268887</v>
      </c>
      <c r="I87" s="45">
        <v>1.2</v>
      </c>
      <c r="K87" s="45">
        <f t="shared" si="5"/>
        <v>32.388574472148697</v>
      </c>
      <c r="O87" s="39">
        <v>18.329999999999998</v>
      </c>
    </row>
    <row r="88" spans="1:15" x14ac:dyDescent="0.2">
      <c r="A88" s="37">
        <v>5019960801</v>
      </c>
      <c r="B88" s="37" t="s">
        <v>232</v>
      </c>
      <c r="C88" s="38">
        <v>35279</v>
      </c>
      <c r="D88" s="39">
        <v>10</v>
      </c>
      <c r="F88" s="39">
        <f t="shared" si="3"/>
        <v>3.048</v>
      </c>
      <c r="G88" s="39">
        <f t="shared" si="4"/>
        <v>43.940261958950401</v>
      </c>
      <c r="O88" s="39">
        <v>22.22</v>
      </c>
    </row>
    <row r="89" spans="1:15" x14ac:dyDescent="0.2">
      <c r="A89" s="37">
        <v>5019960802</v>
      </c>
      <c r="B89" s="37" t="s">
        <v>232</v>
      </c>
      <c r="C89" s="38">
        <v>35285</v>
      </c>
      <c r="D89" s="39">
        <v>9</v>
      </c>
      <c r="F89" s="39">
        <f t="shared" si="3"/>
        <v>2.7432000000000003</v>
      </c>
      <c r="G89" s="39">
        <f t="shared" si="4"/>
        <v>45.458506989579675</v>
      </c>
      <c r="I89" s="45">
        <v>0.93</v>
      </c>
      <c r="K89" s="45">
        <f t="shared" si="5"/>
        <v>29.888081503290266</v>
      </c>
      <c r="O89" s="39">
        <v>23.33</v>
      </c>
    </row>
    <row r="90" spans="1:15" x14ac:dyDescent="0.2">
      <c r="A90" s="37">
        <v>5019960803</v>
      </c>
      <c r="B90" s="37" t="s">
        <v>232</v>
      </c>
      <c r="C90" s="38">
        <v>35293</v>
      </c>
      <c r="D90" s="39">
        <v>8.5</v>
      </c>
      <c r="F90" s="39">
        <f t="shared" si="3"/>
        <v>2.5908000000000002</v>
      </c>
      <c r="G90" s="39">
        <f t="shared" si="4"/>
        <v>46.28215973301333</v>
      </c>
      <c r="O90" s="39">
        <v>23.88</v>
      </c>
    </row>
    <row r="91" spans="1:15" x14ac:dyDescent="0.2">
      <c r="A91" s="37">
        <v>5019960804</v>
      </c>
      <c r="B91" s="37" t="s">
        <v>232</v>
      </c>
      <c r="C91" s="38">
        <v>35300</v>
      </c>
      <c r="D91" s="39">
        <v>10</v>
      </c>
      <c r="F91" s="39">
        <f t="shared" si="3"/>
        <v>3.048</v>
      </c>
      <c r="G91" s="39">
        <f t="shared" si="4"/>
        <v>43.940261958950401</v>
      </c>
      <c r="I91" s="45">
        <v>1.4</v>
      </c>
      <c r="K91" s="45">
        <f t="shared" si="5"/>
        <v>33.9007926412541</v>
      </c>
      <c r="O91" s="39">
        <v>21.66</v>
      </c>
    </row>
    <row r="92" spans="1:15" x14ac:dyDescent="0.2">
      <c r="A92" s="37">
        <v>5019960805</v>
      </c>
      <c r="B92" s="37" t="s">
        <v>232</v>
      </c>
      <c r="C92" s="38">
        <v>35308</v>
      </c>
      <c r="D92" s="39">
        <v>11</v>
      </c>
      <c r="E92" s="39">
        <f>AVERAGE(D81:D92)</f>
        <v>10.791666666666666</v>
      </c>
      <c r="F92" s="39">
        <f t="shared" si="3"/>
        <v>3.3528000000000002</v>
      </c>
      <c r="G92" s="39">
        <f t="shared" si="4"/>
        <v>42.566842267970074</v>
      </c>
      <c r="H92" s="39">
        <f>AVERAGE(G81:G92)</f>
        <v>42.999303449800976</v>
      </c>
      <c r="J92" s="39">
        <f>AVERAGE(I81:I92)</f>
        <v>1.01</v>
      </c>
      <c r="L92" s="45">
        <f>AVERAGE(K81:K92)</f>
        <v>29.815007123714125</v>
      </c>
      <c r="M92" s="45">
        <f>AVERAGE(L92,H92)</f>
        <v>36.407155286757551</v>
      </c>
      <c r="O92" s="39">
        <v>20.55</v>
      </c>
    </row>
    <row r="93" spans="1:15" x14ac:dyDescent="0.2">
      <c r="A93" s="37">
        <v>5019970601</v>
      </c>
      <c r="B93" s="37" t="s">
        <v>232</v>
      </c>
      <c r="C93" s="38">
        <v>35599</v>
      </c>
      <c r="D93" s="39">
        <v>8.5</v>
      </c>
      <c r="F93" s="39">
        <f t="shared" si="3"/>
        <v>2.5908000000000002</v>
      </c>
      <c r="G93" s="39">
        <f t="shared" si="4"/>
        <v>46.28215973301333</v>
      </c>
      <c r="I93" s="45">
        <v>0.6</v>
      </c>
      <c r="K93" s="45">
        <f t="shared" si="5"/>
        <v>25.588800630855634</v>
      </c>
    </row>
    <row r="94" spans="1:15" x14ac:dyDescent="0.2">
      <c r="A94" s="37">
        <v>5019970701</v>
      </c>
      <c r="B94" s="37" t="s">
        <v>232</v>
      </c>
      <c r="C94" s="38">
        <v>35619</v>
      </c>
      <c r="D94" s="39">
        <v>10.5</v>
      </c>
      <c r="F94" s="39">
        <f t="shared" si="3"/>
        <v>3.2004000000000001</v>
      </c>
      <c r="G94" s="39">
        <f t="shared" si="4"/>
        <v>43.237195693268887</v>
      </c>
      <c r="I94" s="45">
        <v>0.68</v>
      </c>
      <c r="K94" s="45">
        <f t="shared" si="5"/>
        <v>26.816651063234431</v>
      </c>
    </row>
    <row r="95" spans="1:15" x14ac:dyDescent="0.2">
      <c r="A95" s="37">
        <v>5019970702</v>
      </c>
      <c r="B95" s="37" t="s">
        <v>232</v>
      </c>
      <c r="C95" s="38">
        <v>35640</v>
      </c>
      <c r="D95" s="39">
        <v>7.5</v>
      </c>
      <c r="F95" s="39">
        <f t="shared" si="3"/>
        <v>2.286</v>
      </c>
      <c r="G95" s="39">
        <f t="shared" si="4"/>
        <v>48.085760622980558</v>
      </c>
      <c r="I95" s="45">
        <v>0.53</v>
      </c>
      <c r="K95" s="45">
        <f t="shared" si="5"/>
        <v>24.371844147403142</v>
      </c>
    </row>
    <row r="96" spans="1:15" x14ac:dyDescent="0.2">
      <c r="A96" s="37">
        <v>5019970801</v>
      </c>
      <c r="B96" s="37" t="s">
        <v>232</v>
      </c>
      <c r="C96" s="38">
        <v>35660</v>
      </c>
      <c r="D96" s="39">
        <v>7.5</v>
      </c>
      <c r="F96" s="39">
        <f t="shared" si="3"/>
        <v>2.286</v>
      </c>
      <c r="G96" s="39">
        <f t="shared" si="4"/>
        <v>48.085760622980558</v>
      </c>
      <c r="I96" s="45">
        <v>1.2</v>
      </c>
      <c r="K96" s="45">
        <f t="shared" si="5"/>
        <v>32.388574472148697</v>
      </c>
    </row>
    <row r="97" spans="1:13" x14ac:dyDescent="0.2">
      <c r="A97" s="37">
        <v>5019970901</v>
      </c>
      <c r="B97" s="37" t="s">
        <v>232</v>
      </c>
      <c r="C97" s="38">
        <v>35676</v>
      </c>
      <c r="D97" s="39">
        <v>9</v>
      </c>
      <c r="F97" s="39">
        <f t="shared" si="3"/>
        <v>2.7432000000000003</v>
      </c>
      <c r="G97" s="39">
        <f t="shared" si="4"/>
        <v>45.458506989579675</v>
      </c>
      <c r="I97" s="45">
        <v>1.2</v>
      </c>
      <c r="K97" s="45">
        <f t="shared" si="5"/>
        <v>32.388574472148697</v>
      </c>
    </row>
    <row r="98" spans="1:13" x14ac:dyDescent="0.2">
      <c r="A98" s="37">
        <v>5019970902</v>
      </c>
      <c r="B98" s="37" t="s">
        <v>232</v>
      </c>
      <c r="C98" s="38">
        <v>35691</v>
      </c>
      <c r="D98" s="39">
        <v>9</v>
      </c>
      <c r="F98" s="39">
        <f t="shared" si="3"/>
        <v>2.7432000000000003</v>
      </c>
      <c r="G98" s="39">
        <f t="shared" si="4"/>
        <v>45.458506989579675</v>
      </c>
      <c r="I98" s="45">
        <v>1.5</v>
      </c>
      <c r="K98" s="45">
        <f t="shared" si="5"/>
        <v>34.577612710541096</v>
      </c>
    </row>
    <row r="99" spans="1:13" x14ac:dyDescent="0.2">
      <c r="A99" s="37">
        <v>5019970903</v>
      </c>
      <c r="B99" s="37" t="s">
        <v>232</v>
      </c>
      <c r="C99" s="38">
        <v>35697</v>
      </c>
      <c r="D99" s="39">
        <v>9</v>
      </c>
      <c r="F99" s="39">
        <f t="shared" si="3"/>
        <v>2.7432000000000003</v>
      </c>
      <c r="G99" s="39">
        <f t="shared" si="4"/>
        <v>45.458506989579675</v>
      </c>
      <c r="I99" s="45">
        <v>0.1</v>
      </c>
      <c r="K99" s="45">
        <f t="shared" si="5"/>
        <v>8.0116402377284146</v>
      </c>
    </row>
    <row r="100" spans="1:13" x14ac:dyDescent="0.2">
      <c r="A100" s="37">
        <v>5019971001</v>
      </c>
      <c r="B100" s="37" t="s">
        <v>232</v>
      </c>
      <c r="C100" s="38">
        <v>35704</v>
      </c>
      <c r="D100" s="39">
        <v>9</v>
      </c>
      <c r="F100" s="39">
        <f t="shared" si="3"/>
        <v>2.7432000000000003</v>
      </c>
      <c r="G100" s="39">
        <f t="shared" si="4"/>
        <v>45.458506989579675</v>
      </c>
      <c r="I100" s="45">
        <v>0.6</v>
      </c>
      <c r="J100" s="39">
        <f>AVERAGE(I93:I96)</f>
        <v>0.75249999999999995</v>
      </c>
      <c r="K100" s="45">
        <f t="shared" si="5"/>
        <v>25.588800630855634</v>
      </c>
      <c r="L100" s="39">
        <f>AVERAGE(K93:K96)</f>
        <v>27.291467578410476</v>
      </c>
      <c r="M100" s="45">
        <f>AVERAGE(L100,H100)</f>
        <v>27.291467578410476</v>
      </c>
    </row>
    <row r="101" spans="1:13" x14ac:dyDescent="0.2">
      <c r="A101" s="37">
        <v>5019980601</v>
      </c>
      <c r="B101" s="37" t="s">
        <v>232</v>
      </c>
      <c r="C101" s="38">
        <v>35950</v>
      </c>
      <c r="D101" s="39">
        <v>7</v>
      </c>
      <c r="F101" s="39">
        <f t="shared" si="3"/>
        <v>2.1335999999999999</v>
      </c>
      <c r="G101" s="39">
        <f t="shared" si="4"/>
        <v>49.079947901107531</v>
      </c>
      <c r="I101" s="45">
        <v>0.24</v>
      </c>
      <c r="K101" s="45">
        <f t="shared" si="5"/>
        <v>16.599988551170171</v>
      </c>
    </row>
    <row r="102" spans="1:13" x14ac:dyDescent="0.2">
      <c r="A102" s="37">
        <v>5019980602</v>
      </c>
      <c r="B102" s="37" t="s">
        <v>232</v>
      </c>
      <c r="C102" s="38">
        <v>35957</v>
      </c>
      <c r="D102" s="39">
        <v>8</v>
      </c>
      <c r="F102" s="39">
        <f t="shared" si="3"/>
        <v>2.4384000000000001</v>
      </c>
      <c r="G102" s="39">
        <f t="shared" si="4"/>
        <v>47.155760533388161</v>
      </c>
    </row>
    <row r="103" spans="1:13" x14ac:dyDescent="0.2">
      <c r="A103" s="37">
        <v>5019980603</v>
      </c>
      <c r="B103" s="37" t="s">
        <v>232</v>
      </c>
      <c r="C103" s="38">
        <v>35962</v>
      </c>
      <c r="D103" s="39">
        <v>8.5</v>
      </c>
      <c r="F103" s="39">
        <f t="shared" si="3"/>
        <v>2.5908000000000002</v>
      </c>
      <c r="G103" s="39">
        <f t="shared" si="4"/>
        <v>46.28215973301333</v>
      </c>
      <c r="I103" s="45">
        <v>0.75</v>
      </c>
      <c r="K103" s="45">
        <f t="shared" si="5"/>
        <v>27.777838869248029</v>
      </c>
    </row>
    <row r="104" spans="1:13" x14ac:dyDescent="0.2">
      <c r="A104" s="37">
        <v>5019980604</v>
      </c>
      <c r="B104" s="37" t="s">
        <v>232</v>
      </c>
      <c r="C104" s="38">
        <v>35976</v>
      </c>
      <c r="D104" s="39">
        <v>9</v>
      </c>
      <c r="F104" s="39">
        <f t="shared" si="3"/>
        <v>2.7432000000000003</v>
      </c>
      <c r="G104" s="39">
        <f t="shared" si="4"/>
        <v>45.458506989579675</v>
      </c>
      <c r="I104" s="45">
        <v>0.33</v>
      </c>
      <c r="K104" s="45">
        <f t="shared" si="5"/>
        <v>19.724019653442994</v>
      </c>
    </row>
    <row r="105" spans="1:13" x14ac:dyDescent="0.2">
      <c r="A105" s="37">
        <v>5019980701</v>
      </c>
      <c r="B105" s="37" t="s">
        <v>232</v>
      </c>
      <c r="C105" s="38">
        <v>35990</v>
      </c>
      <c r="D105" s="39">
        <v>9</v>
      </c>
      <c r="F105" s="39">
        <f t="shared" si="3"/>
        <v>2.7432000000000003</v>
      </c>
      <c r="G105" s="39">
        <f t="shared" si="4"/>
        <v>45.458506989579675</v>
      </c>
      <c r="I105" s="45">
        <v>0.39</v>
      </c>
      <c r="K105" s="45">
        <f t="shared" si="5"/>
        <v>21.362820223988656</v>
      </c>
    </row>
    <row r="106" spans="1:13" x14ac:dyDescent="0.2">
      <c r="A106" s="37">
        <v>5019980702</v>
      </c>
      <c r="B106" s="37" t="s">
        <v>232</v>
      </c>
      <c r="C106" s="38">
        <v>35999</v>
      </c>
      <c r="D106" s="39">
        <v>7</v>
      </c>
      <c r="F106" s="39">
        <f t="shared" si="3"/>
        <v>2.1335999999999999</v>
      </c>
      <c r="G106" s="39">
        <f t="shared" si="4"/>
        <v>49.079947901107531</v>
      </c>
      <c r="I106" s="45">
        <v>0.93</v>
      </c>
      <c r="K106" s="45">
        <f t="shared" si="5"/>
        <v>29.888081503290266</v>
      </c>
    </row>
    <row r="107" spans="1:13" x14ac:dyDescent="0.2">
      <c r="A107" s="37">
        <v>5019980703</v>
      </c>
      <c r="B107" s="37" t="s">
        <v>232</v>
      </c>
      <c r="C107" s="38">
        <v>36006</v>
      </c>
      <c r="D107" s="39">
        <v>8</v>
      </c>
      <c r="F107" s="39">
        <f t="shared" si="3"/>
        <v>2.4384000000000001</v>
      </c>
      <c r="G107" s="39">
        <f t="shared" si="4"/>
        <v>47.155760533388161</v>
      </c>
    </row>
    <row r="108" spans="1:13" x14ac:dyDescent="0.2">
      <c r="A108" s="37">
        <v>5019980801</v>
      </c>
      <c r="B108" s="37" t="s">
        <v>232</v>
      </c>
      <c r="C108" s="38">
        <v>36013</v>
      </c>
      <c r="D108" s="39">
        <v>7.5</v>
      </c>
      <c r="F108" s="39">
        <f t="shared" si="3"/>
        <v>2.286</v>
      </c>
      <c r="G108" s="39">
        <f t="shared" si="4"/>
        <v>48.085760622980558</v>
      </c>
      <c r="I108" s="45">
        <v>1.4</v>
      </c>
      <c r="K108" s="45">
        <f t="shared" si="5"/>
        <v>33.9007926412541</v>
      </c>
    </row>
    <row r="109" spans="1:13" x14ac:dyDescent="0.2">
      <c r="A109" s="37">
        <v>5019980802</v>
      </c>
      <c r="B109" s="37" t="s">
        <v>232</v>
      </c>
      <c r="C109" s="38">
        <v>36021</v>
      </c>
      <c r="D109" s="39">
        <v>8</v>
      </c>
      <c r="F109" s="39">
        <f t="shared" si="3"/>
        <v>2.4384000000000001</v>
      </c>
      <c r="G109" s="39">
        <f t="shared" si="4"/>
        <v>47.155760533388161</v>
      </c>
    </row>
    <row r="110" spans="1:13" x14ac:dyDescent="0.2">
      <c r="A110" s="37">
        <v>5019980803</v>
      </c>
      <c r="B110" s="37" t="s">
        <v>232</v>
      </c>
      <c r="C110" s="38">
        <v>36028</v>
      </c>
      <c r="D110" s="39">
        <v>10</v>
      </c>
      <c r="F110" s="39">
        <f t="shared" si="3"/>
        <v>3.048</v>
      </c>
      <c r="G110" s="39">
        <f t="shared" si="4"/>
        <v>43.940261958950401</v>
      </c>
      <c r="I110" s="45">
        <v>1.2</v>
      </c>
      <c r="K110" s="45">
        <f t="shared" si="5"/>
        <v>32.388574472148697</v>
      </c>
    </row>
    <row r="111" spans="1:13" x14ac:dyDescent="0.2">
      <c r="A111" s="37">
        <v>5019980804</v>
      </c>
      <c r="B111" s="37" t="s">
        <v>232</v>
      </c>
      <c r="C111" s="38">
        <v>36035</v>
      </c>
      <c r="D111" s="39">
        <v>11</v>
      </c>
      <c r="F111" s="39">
        <f t="shared" si="3"/>
        <v>3.3528000000000002</v>
      </c>
      <c r="G111" s="39">
        <f t="shared" si="4"/>
        <v>42.566842267970074</v>
      </c>
    </row>
    <row r="112" spans="1:13" x14ac:dyDescent="0.2">
      <c r="A112" s="37">
        <v>5019980901</v>
      </c>
      <c r="B112" s="37" t="s">
        <v>232</v>
      </c>
      <c r="C112" s="38">
        <v>36042</v>
      </c>
      <c r="D112" s="39">
        <v>9.5</v>
      </c>
      <c r="F112" s="39">
        <f t="shared" si="3"/>
        <v>2.8956</v>
      </c>
      <c r="G112" s="39">
        <f t="shared" si="4"/>
        <v>44.679398331074999</v>
      </c>
      <c r="I112" s="45">
        <v>1.3</v>
      </c>
      <c r="K112" s="45">
        <f t="shared" si="5"/>
        <v>33.173793434426088</v>
      </c>
    </row>
    <row r="113" spans="1:13" x14ac:dyDescent="0.2">
      <c r="A113" s="37">
        <v>5019980902</v>
      </c>
      <c r="B113" s="37" t="s">
        <v>232</v>
      </c>
      <c r="C113" s="38">
        <v>36050</v>
      </c>
      <c r="D113" s="39">
        <v>10</v>
      </c>
      <c r="E113" s="39">
        <f>AVERAGE(D101:D111)</f>
        <v>8.454545454545455</v>
      </c>
      <c r="F113" s="39">
        <f t="shared" si="3"/>
        <v>3.048</v>
      </c>
      <c r="G113" s="39">
        <f t="shared" si="4"/>
        <v>43.940261958950401</v>
      </c>
      <c r="H113" s="39">
        <f>AVERAGE(G101:G111)</f>
        <v>46.49265599676847</v>
      </c>
      <c r="I113" s="39"/>
      <c r="J113" s="39">
        <f>AVERAGE(I101:I111)</f>
        <v>0.74857142857142855</v>
      </c>
      <c r="K113" s="39"/>
      <c r="L113" s="39">
        <f>AVERAGE(K101:K111)</f>
        <v>25.948873702077556</v>
      </c>
      <c r="M113" s="45">
        <f>AVERAGE(L113,H113)</f>
        <v>36.220764849423013</v>
      </c>
    </row>
    <row r="114" spans="1:13" x14ac:dyDescent="0.2">
      <c r="A114" s="37">
        <v>5019990601</v>
      </c>
      <c r="B114" s="37" t="s">
        <v>232</v>
      </c>
      <c r="C114" s="38">
        <v>36321</v>
      </c>
      <c r="D114" s="39">
        <v>11</v>
      </c>
      <c r="F114" s="39">
        <f t="shared" si="3"/>
        <v>3.3528000000000002</v>
      </c>
      <c r="G114" s="39">
        <f t="shared" si="4"/>
        <v>42.566842267970074</v>
      </c>
    </row>
    <row r="115" spans="1:13" x14ac:dyDescent="0.2">
      <c r="A115" s="37">
        <v>5019990602</v>
      </c>
      <c r="B115" s="37" t="s">
        <v>232</v>
      </c>
      <c r="C115" s="74">
        <v>36329</v>
      </c>
      <c r="D115" s="39">
        <v>10</v>
      </c>
      <c r="F115" s="39">
        <f t="shared" si="3"/>
        <v>3.048</v>
      </c>
      <c r="G115" s="39">
        <f t="shared" si="4"/>
        <v>43.940261958950401</v>
      </c>
      <c r="I115" s="73">
        <v>1.19</v>
      </c>
      <c r="K115" s="45">
        <f t="shared" si="5"/>
        <v>32.306481942880929</v>
      </c>
      <c r="L115" s="73"/>
      <c r="M115" s="73"/>
    </row>
    <row r="116" spans="1:13" x14ac:dyDescent="0.2">
      <c r="A116" s="37">
        <v>5019990603</v>
      </c>
      <c r="B116" s="37" t="s">
        <v>232</v>
      </c>
      <c r="C116" s="74">
        <v>36336</v>
      </c>
      <c r="D116" s="39">
        <v>10.5</v>
      </c>
      <c r="F116" s="39">
        <f t="shared" si="3"/>
        <v>3.2004000000000001</v>
      </c>
      <c r="G116" s="39">
        <f t="shared" si="4"/>
        <v>43.237195693268887</v>
      </c>
      <c r="I116" s="73"/>
      <c r="L116" s="73"/>
      <c r="M116" s="73"/>
    </row>
    <row r="117" spans="1:13" x14ac:dyDescent="0.2">
      <c r="A117" s="37">
        <v>5019990701</v>
      </c>
      <c r="B117" s="37" t="s">
        <v>232</v>
      </c>
      <c r="C117" s="74">
        <v>36343</v>
      </c>
      <c r="D117" s="39">
        <v>8.5</v>
      </c>
      <c r="F117" s="39">
        <f t="shared" si="3"/>
        <v>2.5908000000000002</v>
      </c>
      <c r="G117" s="39">
        <f t="shared" si="4"/>
        <v>46.28215973301333</v>
      </c>
      <c r="I117" s="73">
        <v>0.63</v>
      </c>
      <c r="K117" s="45">
        <f t="shared" si="5"/>
        <v>26.067432141357759</v>
      </c>
      <c r="L117" s="73"/>
      <c r="M117" s="73"/>
    </row>
    <row r="118" spans="1:13" x14ac:dyDescent="0.2">
      <c r="A118" s="37">
        <v>5019990702</v>
      </c>
      <c r="B118" s="37" t="s">
        <v>232</v>
      </c>
      <c r="C118" s="74">
        <v>36350</v>
      </c>
      <c r="D118" s="39">
        <v>8.5</v>
      </c>
      <c r="F118" s="39">
        <f t="shared" si="3"/>
        <v>2.5908000000000002</v>
      </c>
      <c r="G118" s="39">
        <f t="shared" si="4"/>
        <v>46.28215973301333</v>
      </c>
      <c r="I118" s="73"/>
      <c r="L118" s="73"/>
      <c r="M118" s="73"/>
    </row>
    <row r="119" spans="1:13" x14ac:dyDescent="0.2">
      <c r="A119" s="37">
        <v>5019990703</v>
      </c>
      <c r="B119" s="37" t="s">
        <v>232</v>
      </c>
      <c r="C119" s="74">
        <v>36357</v>
      </c>
      <c r="D119" s="39">
        <v>8.5</v>
      </c>
      <c r="F119" s="39">
        <f t="shared" si="3"/>
        <v>2.5908000000000002</v>
      </c>
      <c r="G119" s="39">
        <f t="shared" si="4"/>
        <v>46.28215973301333</v>
      </c>
      <c r="I119" s="73">
        <v>1.38</v>
      </c>
      <c r="K119" s="45">
        <f t="shared" si="5"/>
        <v>33.759639126849002</v>
      </c>
      <c r="L119" s="73"/>
      <c r="M119" s="73"/>
    </row>
    <row r="120" spans="1:13" x14ac:dyDescent="0.2">
      <c r="A120" s="37">
        <v>5019990704</v>
      </c>
      <c r="B120" s="37" t="s">
        <v>232</v>
      </c>
      <c r="C120" s="74">
        <v>36364</v>
      </c>
      <c r="D120" s="39">
        <v>8.5</v>
      </c>
      <c r="F120" s="39">
        <f t="shared" si="3"/>
        <v>2.5908000000000002</v>
      </c>
      <c r="G120" s="39">
        <f t="shared" si="4"/>
        <v>46.28215973301333</v>
      </c>
      <c r="I120" s="73"/>
      <c r="L120" s="73"/>
      <c r="M120" s="73"/>
    </row>
    <row r="121" spans="1:13" x14ac:dyDescent="0.2">
      <c r="A121" s="37">
        <v>5019990705</v>
      </c>
      <c r="B121" s="37" t="s">
        <v>232</v>
      </c>
      <c r="C121" s="74">
        <v>36371</v>
      </c>
      <c r="D121" s="39">
        <v>6.5</v>
      </c>
      <c r="F121" s="39">
        <f t="shared" si="3"/>
        <v>1.9812000000000001</v>
      </c>
      <c r="G121" s="39">
        <f t="shared" si="4"/>
        <v>50.147843779842667</v>
      </c>
      <c r="I121" s="73">
        <v>0.71</v>
      </c>
      <c r="K121" s="45">
        <f t="shared" si="5"/>
        <v>27.240170069232128</v>
      </c>
      <c r="L121" s="73"/>
      <c r="M121" s="73"/>
    </row>
    <row r="122" spans="1:13" x14ac:dyDescent="0.2">
      <c r="A122" s="37">
        <v>5019990801</v>
      </c>
      <c r="B122" s="37" t="s">
        <v>232</v>
      </c>
      <c r="C122" s="74">
        <v>36379</v>
      </c>
      <c r="D122" s="39">
        <v>7</v>
      </c>
      <c r="F122" s="39">
        <f t="shared" si="3"/>
        <v>2.1335999999999999</v>
      </c>
      <c r="G122" s="39">
        <f t="shared" si="4"/>
        <v>49.079947901107531</v>
      </c>
      <c r="I122" s="73"/>
      <c r="L122" s="73"/>
      <c r="M122" s="73"/>
    </row>
    <row r="123" spans="1:13" x14ac:dyDescent="0.2">
      <c r="A123" s="37">
        <v>5019990802</v>
      </c>
      <c r="B123" s="37" t="s">
        <v>232</v>
      </c>
      <c r="C123" s="74">
        <v>36386</v>
      </c>
      <c r="D123" s="39">
        <v>8.5</v>
      </c>
      <c r="F123" s="39">
        <f t="shared" si="3"/>
        <v>2.5908000000000002</v>
      </c>
      <c r="G123" s="39">
        <f t="shared" si="4"/>
        <v>46.28215973301333</v>
      </c>
      <c r="I123" s="73">
        <v>0.8</v>
      </c>
      <c r="K123" s="45">
        <f t="shared" si="5"/>
        <v>28.410961761607602</v>
      </c>
      <c r="L123" s="73"/>
      <c r="M123" s="73"/>
    </row>
    <row r="124" spans="1:13" x14ac:dyDescent="0.2">
      <c r="A124" s="37">
        <v>5019990803</v>
      </c>
      <c r="B124" s="37" t="s">
        <v>232</v>
      </c>
      <c r="C124" s="74">
        <v>36392</v>
      </c>
      <c r="D124" s="39">
        <v>9.5</v>
      </c>
      <c r="F124" s="39">
        <f t="shared" si="3"/>
        <v>2.8956</v>
      </c>
      <c r="G124" s="39">
        <f t="shared" si="4"/>
        <v>44.679398331074999</v>
      </c>
      <c r="I124" s="73"/>
      <c r="L124" s="73"/>
      <c r="M124" s="73"/>
    </row>
    <row r="125" spans="1:13" x14ac:dyDescent="0.2">
      <c r="A125" s="37">
        <v>5019990804</v>
      </c>
      <c r="B125" s="37" t="s">
        <v>232</v>
      </c>
      <c r="C125" s="74">
        <v>36399</v>
      </c>
      <c r="D125" s="39">
        <v>10</v>
      </c>
      <c r="F125" s="39">
        <f t="shared" si="3"/>
        <v>3.048</v>
      </c>
      <c r="G125" s="39">
        <f t="shared" si="4"/>
        <v>43.940261958950401</v>
      </c>
      <c r="I125" s="73">
        <v>1.32</v>
      </c>
      <c r="K125" s="45">
        <f t="shared" si="5"/>
        <v>33.323567336029122</v>
      </c>
      <c r="L125" s="73"/>
      <c r="M125" s="73"/>
    </row>
    <row r="126" spans="1:13" x14ac:dyDescent="0.2">
      <c r="A126" s="37">
        <v>5019990901</v>
      </c>
      <c r="B126" s="37" t="s">
        <v>232</v>
      </c>
      <c r="C126" s="74">
        <v>36406</v>
      </c>
      <c r="D126" s="39">
        <v>10.5</v>
      </c>
      <c r="F126" s="39">
        <f t="shared" si="3"/>
        <v>3.2004000000000001</v>
      </c>
      <c r="G126" s="39">
        <f t="shared" si="4"/>
        <v>43.237195693268887</v>
      </c>
      <c r="I126" s="73"/>
      <c r="L126" s="73"/>
      <c r="M126" s="73"/>
    </row>
    <row r="127" spans="1:13" x14ac:dyDescent="0.2">
      <c r="A127" s="37">
        <v>5019990902</v>
      </c>
      <c r="B127" s="37" t="s">
        <v>232</v>
      </c>
      <c r="C127" s="74">
        <v>36414</v>
      </c>
      <c r="D127" s="39">
        <v>10.5</v>
      </c>
      <c r="E127" s="39">
        <f>AVERAGE(D114:D125)</f>
        <v>8.9166666666666661</v>
      </c>
      <c r="F127" s="39">
        <f t="shared" si="3"/>
        <v>3.2004000000000001</v>
      </c>
      <c r="G127" s="39">
        <f t="shared" si="4"/>
        <v>43.237195693268887</v>
      </c>
      <c r="H127" s="39">
        <f>AVERAGE(G114:G125)</f>
        <v>45.750212546352628</v>
      </c>
      <c r="I127" s="73">
        <v>1.52</v>
      </c>
      <c r="J127" s="39">
        <f>AVERAGE(I114:I125)</f>
        <v>1.0050000000000001</v>
      </c>
      <c r="K127" s="45">
        <f t="shared" si="5"/>
        <v>34.707548384958798</v>
      </c>
      <c r="L127" s="39">
        <f>AVERAGE(K114:K125)</f>
        <v>30.18470872965943</v>
      </c>
      <c r="M127" s="73">
        <f>AVERAGE(L127,H127)</f>
        <v>37.967460638006031</v>
      </c>
    </row>
    <row r="128" spans="1:13" x14ac:dyDescent="0.2">
      <c r="A128" s="37">
        <v>5020000601</v>
      </c>
      <c r="B128" s="37" t="s">
        <v>232</v>
      </c>
      <c r="C128" s="74">
        <v>36680</v>
      </c>
      <c r="D128" s="39">
        <v>9</v>
      </c>
      <c r="F128" s="39">
        <f t="shared" si="3"/>
        <v>2.7432000000000003</v>
      </c>
      <c r="G128" s="39">
        <f t="shared" si="4"/>
        <v>45.458506989579675</v>
      </c>
      <c r="I128" s="73">
        <v>1.1000000000000001</v>
      </c>
      <c r="K128" s="45">
        <f t="shared" si="5"/>
        <v>31.534992863880429</v>
      </c>
      <c r="L128" s="73"/>
      <c r="M128" s="73"/>
    </row>
    <row r="129" spans="1:14" x14ac:dyDescent="0.2">
      <c r="A129" s="37">
        <v>5020000602</v>
      </c>
      <c r="B129" s="37" t="s">
        <v>232</v>
      </c>
      <c r="C129" s="74">
        <v>36685</v>
      </c>
      <c r="D129" s="39">
        <v>10</v>
      </c>
      <c r="F129" s="39">
        <f t="shared" si="3"/>
        <v>3.048</v>
      </c>
      <c r="G129" s="39">
        <f t="shared" si="4"/>
        <v>43.940261958950401</v>
      </c>
      <c r="I129" s="73"/>
      <c r="L129" s="73"/>
      <c r="M129" s="73"/>
    </row>
    <row r="130" spans="1:14" x14ac:dyDescent="0.2">
      <c r="A130" s="37">
        <v>5020000603</v>
      </c>
      <c r="B130" s="37" t="s">
        <v>232</v>
      </c>
      <c r="C130" s="74">
        <v>36691</v>
      </c>
      <c r="D130" s="39">
        <v>9</v>
      </c>
      <c r="F130" s="39">
        <f t="shared" ref="F130:F193" si="6">D130*0.3048</f>
        <v>2.7432000000000003</v>
      </c>
      <c r="G130" s="39">
        <f t="shared" ref="G130:G193" si="7" xml:space="preserve"> 60-(14.41*(LN(F130)))</f>
        <v>45.458506989579675</v>
      </c>
      <c r="I130" s="73">
        <v>1.27</v>
      </c>
      <c r="K130" s="45">
        <f t="shared" ref="K130:K193" si="8">(9.81*(LN(I130)))+30.6</f>
        <v>32.944755793615606</v>
      </c>
      <c r="L130" s="73"/>
      <c r="M130" s="73"/>
    </row>
    <row r="131" spans="1:14" x14ac:dyDescent="0.2">
      <c r="A131" s="37">
        <v>5020000604</v>
      </c>
      <c r="B131" s="37" t="s">
        <v>232</v>
      </c>
      <c r="C131" s="74">
        <v>36701</v>
      </c>
      <c r="D131" s="39">
        <v>10</v>
      </c>
      <c r="F131" s="39">
        <f t="shared" si="6"/>
        <v>3.048</v>
      </c>
      <c r="G131" s="39">
        <f t="shared" si="7"/>
        <v>43.940261958950401</v>
      </c>
      <c r="I131" s="73"/>
      <c r="L131" s="73"/>
      <c r="M131" s="73"/>
    </row>
    <row r="132" spans="1:14" x14ac:dyDescent="0.2">
      <c r="A132" s="37">
        <v>5020000605</v>
      </c>
      <c r="B132" s="37" t="s">
        <v>232</v>
      </c>
      <c r="C132" s="74">
        <v>36707</v>
      </c>
      <c r="D132" s="39">
        <v>10</v>
      </c>
      <c r="F132" s="39">
        <f t="shared" si="6"/>
        <v>3.048</v>
      </c>
      <c r="G132" s="39">
        <f t="shared" si="7"/>
        <v>43.940261958950401</v>
      </c>
      <c r="I132" s="73">
        <v>1</v>
      </c>
      <c r="K132" s="45">
        <f t="shared" si="8"/>
        <v>30.6</v>
      </c>
      <c r="L132" s="73"/>
      <c r="M132" s="73"/>
    </row>
    <row r="133" spans="1:14" x14ac:dyDescent="0.2">
      <c r="A133" s="37">
        <v>5020000701</v>
      </c>
      <c r="B133" s="37" t="s">
        <v>232</v>
      </c>
      <c r="C133" s="74">
        <v>36713</v>
      </c>
      <c r="D133" s="39">
        <v>12.5</v>
      </c>
      <c r="F133" s="39">
        <f t="shared" si="6"/>
        <v>3.81</v>
      </c>
      <c r="G133" s="39">
        <f t="shared" si="7"/>
        <v>40.724763384512634</v>
      </c>
      <c r="I133" s="73"/>
      <c r="L133" s="73"/>
      <c r="M133" s="73"/>
    </row>
    <row r="134" spans="1:14" x14ac:dyDescent="0.2">
      <c r="A134" s="37">
        <v>5020000702</v>
      </c>
      <c r="B134" s="37" t="s">
        <v>232</v>
      </c>
      <c r="C134" s="74">
        <v>36720</v>
      </c>
      <c r="D134" s="39">
        <v>12.5</v>
      </c>
      <c r="F134" s="39">
        <f t="shared" si="6"/>
        <v>3.81</v>
      </c>
      <c r="G134" s="39">
        <f t="shared" si="7"/>
        <v>40.724763384512634</v>
      </c>
      <c r="I134" s="73">
        <v>0.79</v>
      </c>
      <c r="K134" s="45">
        <f t="shared" si="8"/>
        <v>28.287563908158305</v>
      </c>
      <c r="L134" s="73"/>
      <c r="M134" s="73"/>
    </row>
    <row r="135" spans="1:14" x14ac:dyDescent="0.2">
      <c r="A135" s="37">
        <v>5020000703</v>
      </c>
      <c r="B135" s="37" t="s">
        <v>232</v>
      </c>
      <c r="C135" s="74">
        <v>36728</v>
      </c>
      <c r="D135" s="39">
        <v>10</v>
      </c>
      <c r="F135" s="39">
        <f t="shared" si="6"/>
        <v>3.048</v>
      </c>
      <c r="G135" s="39">
        <f t="shared" si="7"/>
        <v>43.940261958950401</v>
      </c>
      <c r="I135" s="73"/>
      <c r="L135" s="73"/>
      <c r="M135" s="73"/>
    </row>
    <row r="136" spans="1:14" x14ac:dyDescent="0.2">
      <c r="A136" s="37">
        <v>5020000704</v>
      </c>
      <c r="B136" s="37" t="s">
        <v>232</v>
      </c>
      <c r="C136" s="74">
        <v>36735</v>
      </c>
      <c r="D136" s="39">
        <v>8</v>
      </c>
      <c r="F136" s="39">
        <f t="shared" si="6"/>
        <v>2.4384000000000001</v>
      </c>
      <c r="G136" s="39">
        <f t="shared" si="7"/>
        <v>47.155760533388161</v>
      </c>
      <c r="I136" s="73">
        <v>1.43</v>
      </c>
      <c r="K136" s="45">
        <f t="shared" si="8"/>
        <v>34.108786298306512</v>
      </c>
      <c r="L136" s="73"/>
      <c r="M136" s="73"/>
    </row>
    <row r="137" spans="1:14" x14ac:dyDescent="0.2">
      <c r="A137" s="37">
        <v>5020000801</v>
      </c>
      <c r="B137" s="37" t="s">
        <v>232</v>
      </c>
      <c r="C137" s="74">
        <v>36742</v>
      </c>
      <c r="D137" s="39">
        <v>8</v>
      </c>
      <c r="F137" s="39">
        <f t="shared" si="6"/>
        <v>2.4384000000000001</v>
      </c>
      <c r="G137" s="39">
        <f t="shared" si="7"/>
        <v>47.155760533388161</v>
      </c>
      <c r="I137" s="73"/>
      <c r="L137" s="73"/>
      <c r="M137" s="73"/>
    </row>
    <row r="138" spans="1:14" x14ac:dyDescent="0.2">
      <c r="A138" s="37">
        <v>5020000802</v>
      </c>
      <c r="B138" s="37" t="s">
        <v>232</v>
      </c>
      <c r="C138" s="74">
        <v>36749</v>
      </c>
      <c r="D138" s="39">
        <v>8</v>
      </c>
      <c r="F138" s="39">
        <f t="shared" si="6"/>
        <v>2.4384000000000001</v>
      </c>
      <c r="G138" s="39">
        <f t="shared" si="7"/>
        <v>47.155760533388161</v>
      </c>
      <c r="I138" s="73">
        <v>0.7</v>
      </c>
      <c r="K138" s="45">
        <f t="shared" si="8"/>
        <v>27.101018799961036</v>
      </c>
      <c r="L138" s="73"/>
      <c r="M138" s="73"/>
    </row>
    <row r="139" spans="1:14" x14ac:dyDescent="0.2">
      <c r="A139" s="37">
        <v>5020000803</v>
      </c>
      <c r="B139" s="37" t="s">
        <v>232</v>
      </c>
      <c r="C139" s="74">
        <v>36755</v>
      </c>
      <c r="D139" s="39">
        <v>9.5</v>
      </c>
      <c r="F139" s="39">
        <f t="shared" si="6"/>
        <v>2.8956</v>
      </c>
      <c r="G139" s="39">
        <f t="shared" si="7"/>
        <v>44.679398331074999</v>
      </c>
      <c r="I139" s="73"/>
      <c r="L139" s="73"/>
      <c r="M139" s="73"/>
    </row>
    <row r="140" spans="1:14" x14ac:dyDescent="0.2">
      <c r="A140" s="37">
        <v>5020000804</v>
      </c>
      <c r="B140" s="37" t="s">
        <v>232</v>
      </c>
      <c r="C140" s="74">
        <v>36762</v>
      </c>
      <c r="D140" s="39">
        <v>15</v>
      </c>
      <c r="F140" s="39">
        <f t="shared" si="6"/>
        <v>4.5720000000000001</v>
      </c>
      <c r="G140" s="39">
        <f t="shared" si="7"/>
        <v>38.097509751111744</v>
      </c>
      <c r="I140" s="73">
        <v>0.71</v>
      </c>
      <c r="K140" s="45">
        <f t="shared" si="8"/>
        <v>27.240170069232128</v>
      </c>
      <c r="L140" s="73"/>
      <c r="M140" s="73"/>
    </row>
    <row r="141" spans="1:14" x14ac:dyDescent="0.2">
      <c r="A141" s="37">
        <v>5020000805</v>
      </c>
      <c r="B141" s="37" t="s">
        <v>232</v>
      </c>
      <c r="C141" s="74">
        <v>36769</v>
      </c>
      <c r="D141" s="39">
        <v>13</v>
      </c>
      <c r="F141" s="39">
        <f t="shared" si="6"/>
        <v>3.9624000000000001</v>
      </c>
      <c r="G141" s="39">
        <f t="shared" si="7"/>
        <v>40.159592907973853</v>
      </c>
      <c r="I141" s="73"/>
      <c r="L141" s="73"/>
      <c r="M141" s="73"/>
    </row>
    <row r="142" spans="1:14" x14ac:dyDescent="0.2">
      <c r="A142" s="37">
        <v>5020000901</v>
      </c>
      <c r="B142" s="37" t="s">
        <v>232</v>
      </c>
      <c r="C142" s="74">
        <v>36777</v>
      </c>
      <c r="D142" s="39">
        <v>13</v>
      </c>
      <c r="E142" s="39">
        <f>AVERAGE(D128:D141)</f>
        <v>10.321428571428571</v>
      </c>
      <c r="F142" s="39">
        <f t="shared" si="6"/>
        <v>3.9624000000000001</v>
      </c>
      <c r="G142" s="39">
        <f t="shared" si="7"/>
        <v>40.159592907973853</v>
      </c>
      <c r="H142" s="39">
        <f>AVERAGE(G128:G141)</f>
        <v>43.752240798165097</v>
      </c>
      <c r="I142" s="73">
        <v>0.3</v>
      </c>
      <c r="J142" s="39">
        <f>AVERAGE(I128:I141)</f>
        <v>1</v>
      </c>
      <c r="K142" s="45">
        <f t="shared" si="8"/>
        <v>18.78902678956257</v>
      </c>
      <c r="L142" s="39">
        <f>AVERAGE(K128:K141)</f>
        <v>30.259612533307713</v>
      </c>
      <c r="M142" s="73">
        <f>AVERAGE(L142,H142)</f>
        <v>37.005926665736403</v>
      </c>
    </row>
    <row r="143" spans="1:14" x14ac:dyDescent="0.2">
      <c r="A143" s="37">
        <v>5020010601</v>
      </c>
      <c r="B143" s="37" t="s">
        <v>232</v>
      </c>
      <c r="C143" s="74">
        <v>37047</v>
      </c>
      <c r="D143" s="39">
        <v>23.5</v>
      </c>
      <c r="F143" s="39">
        <f t="shared" si="6"/>
        <v>7.1628000000000007</v>
      </c>
      <c r="G143" s="39">
        <f t="shared" si="7"/>
        <v>31.628137080221464</v>
      </c>
      <c r="I143" s="73"/>
      <c r="L143" s="73"/>
      <c r="M143" s="73"/>
      <c r="N143" s="39">
        <v>16.11</v>
      </c>
    </row>
    <row r="144" spans="1:14" x14ac:dyDescent="0.2">
      <c r="A144" s="37">
        <v>5020010602</v>
      </c>
      <c r="B144" s="37" t="s">
        <v>232</v>
      </c>
      <c r="C144" s="74">
        <v>37055</v>
      </c>
      <c r="D144" s="39">
        <v>23.5</v>
      </c>
      <c r="F144" s="39">
        <f t="shared" si="6"/>
        <v>7.1628000000000007</v>
      </c>
      <c r="G144" s="39">
        <f t="shared" si="7"/>
        <v>31.628137080221464</v>
      </c>
      <c r="I144" s="73">
        <v>0.28000000000000003</v>
      </c>
      <c r="K144" s="45">
        <f t="shared" si="8"/>
        <v>18.112206720275577</v>
      </c>
      <c r="L144" s="73"/>
      <c r="M144" s="73"/>
      <c r="N144" s="39">
        <v>25.55</v>
      </c>
    </row>
    <row r="145" spans="1:14" x14ac:dyDescent="0.2">
      <c r="A145" s="37">
        <v>5020010603</v>
      </c>
      <c r="B145" s="37" t="s">
        <v>232</v>
      </c>
      <c r="C145" s="74">
        <v>37062</v>
      </c>
      <c r="D145" s="39">
        <v>18.5</v>
      </c>
      <c r="F145" s="39">
        <f t="shared" si="6"/>
        <v>5.6388000000000007</v>
      </c>
      <c r="G145" s="39">
        <f t="shared" si="7"/>
        <v>35.075436899660133</v>
      </c>
      <c r="I145" s="73"/>
      <c r="L145" s="73"/>
      <c r="M145" s="73"/>
      <c r="N145" s="39">
        <v>23.33</v>
      </c>
    </row>
    <row r="146" spans="1:14" x14ac:dyDescent="0.2">
      <c r="A146" s="37">
        <v>5020010604</v>
      </c>
      <c r="B146" s="37" t="s">
        <v>232</v>
      </c>
      <c r="C146" s="74">
        <v>37069</v>
      </c>
      <c r="D146" s="39">
        <v>22</v>
      </c>
      <c r="F146" s="39">
        <f t="shared" si="6"/>
        <v>6.7056000000000004</v>
      </c>
      <c r="G146" s="39">
        <f t="shared" si="7"/>
        <v>32.57859139610126</v>
      </c>
      <c r="I146" s="73">
        <v>0.6</v>
      </c>
      <c r="K146" s="45">
        <f t="shared" si="8"/>
        <v>25.588800630855634</v>
      </c>
      <c r="L146" s="73"/>
      <c r="M146" s="73"/>
      <c r="N146" s="39">
        <v>26.66</v>
      </c>
    </row>
    <row r="147" spans="1:14" x14ac:dyDescent="0.2">
      <c r="A147" s="37">
        <v>5020010701</v>
      </c>
      <c r="B147" s="37" t="s">
        <v>232</v>
      </c>
      <c r="C147" s="74">
        <v>37078</v>
      </c>
      <c r="D147" s="39">
        <v>19.5</v>
      </c>
      <c r="F147" s="39">
        <f t="shared" si="6"/>
        <v>5.9436</v>
      </c>
      <c r="G147" s="39">
        <f t="shared" si="7"/>
        <v>34.316840700135202</v>
      </c>
      <c r="I147" s="73"/>
      <c r="L147" s="73"/>
      <c r="M147" s="73"/>
      <c r="N147" s="39">
        <v>18.329999999999998</v>
      </c>
    </row>
    <row r="148" spans="1:14" x14ac:dyDescent="0.2">
      <c r="A148" s="37">
        <v>5020010702</v>
      </c>
      <c r="B148" s="37" t="s">
        <v>232</v>
      </c>
      <c r="C148" s="74">
        <v>37084</v>
      </c>
      <c r="D148" s="39">
        <v>18.5</v>
      </c>
      <c r="F148" s="39">
        <f t="shared" si="6"/>
        <v>5.6388000000000007</v>
      </c>
      <c r="G148" s="39">
        <f t="shared" si="7"/>
        <v>35.075436899660133</v>
      </c>
      <c r="I148" s="73">
        <v>0.61</v>
      </c>
      <c r="K148" s="45">
        <f t="shared" si="8"/>
        <v>25.750953082997007</v>
      </c>
      <c r="L148" s="73"/>
      <c r="M148" s="73"/>
      <c r="N148" s="39">
        <v>17.77</v>
      </c>
    </row>
    <row r="149" spans="1:14" x14ac:dyDescent="0.2">
      <c r="A149" s="37">
        <v>5020010703</v>
      </c>
      <c r="B149" s="37" t="s">
        <v>232</v>
      </c>
      <c r="C149" s="74">
        <v>37090</v>
      </c>
      <c r="D149" s="39">
        <v>14.5</v>
      </c>
      <c r="F149" s="39">
        <f t="shared" si="6"/>
        <v>4.4196</v>
      </c>
      <c r="G149" s="39">
        <f t="shared" si="7"/>
        <v>38.586031110758313</v>
      </c>
      <c r="I149" s="73"/>
      <c r="L149" s="73"/>
      <c r="M149" s="73"/>
      <c r="N149" s="39">
        <v>20</v>
      </c>
    </row>
    <row r="150" spans="1:14" x14ac:dyDescent="0.2">
      <c r="A150" s="37">
        <v>5020010704</v>
      </c>
      <c r="B150" s="37" t="s">
        <v>232</v>
      </c>
      <c r="C150" s="74">
        <v>37099</v>
      </c>
      <c r="D150" s="39">
        <v>11</v>
      </c>
      <c r="F150" s="39">
        <f t="shared" si="6"/>
        <v>3.3528000000000002</v>
      </c>
      <c r="G150" s="39">
        <f t="shared" si="7"/>
        <v>42.566842267970074</v>
      </c>
      <c r="I150" s="73">
        <v>1.3</v>
      </c>
      <c r="K150" s="45">
        <f t="shared" si="8"/>
        <v>33.173793434426088</v>
      </c>
      <c r="L150" s="73"/>
      <c r="M150" s="73"/>
      <c r="N150" s="39">
        <v>16.66</v>
      </c>
    </row>
    <row r="151" spans="1:14" x14ac:dyDescent="0.2">
      <c r="A151" s="37">
        <v>5020010801</v>
      </c>
      <c r="B151" s="37" t="s">
        <v>232</v>
      </c>
      <c r="C151" s="74">
        <v>37105</v>
      </c>
      <c r="D151" s="39">
        <v>7</v>
      </c>
      <c r="F151" s="39">
        <f t="shared" si="6"/>
        <v>2.1335999999999999</v>
      </c>
      <c r="G151" s="39">
        <f t="shared" si="7"/>
        <v>49.079947901107531</v>
      </c>
      <c r="I151" s="73"/>
      <c r="L151" s="73"/>
      <c r="M151" s="73"/>
      <c r="N151" s="39">
        <v>23.88</v>
      </c>
    </row>
    <row r="152" spans="1:14" x14ac:dyDescent="0.2">
      <c r="A152" s="37">
        <v>5020010802</v>
      </c>
      <c r="B152" s="37" t="s">
        <v>232</v>
      </c>
      <c r="C152" s="74">
        <v>37114</v>
      </c>
      <c r="D152" s="39">
        <v>7</v>
      </c>
      <c r="F152" s="39">
        <f t="shared" si="6"/>
        <v>2.1335999999999999</v>
      </c>
      <c r="G152" s="39">
        <f t="shared" si="7"/>
        <v>49.079947901107531</v>
      </c>
      <c r="I152" s="73">
        <v>1.8</v>
      </c>
      <c r="K152" s="45">
        <f t="shared" si="8"/>
        <v>36.366187182689792</v>
      </c>
      <c r="L152" s="73"/>
      <c r="M152" s="73"/>
      <c r="N152" s="39">
        <v>19.440000000000001</v>
      </c>
    </row>
    <row r="153" spans="1:14" x14ac:dyDescent="0.2">
      <c r="A153" s="37">
        <v>5020010803</v>
      </c>
      <c r="B153" s="37" t="s">
        <v>232</v>
      </c>
      <c r="C153" s="74">
        <v>37121</v>
      </c>
      <c r="D153" s="39">
        <v>7</v>
      </c>
      <c r="F153" s="39">
        <f t="shared" si="6"/>
        <v>2.1335999999999999</v>
      </c>
      <c r="G153" s="39">
        <f t="shared" si="7"/>
        <v>49.079947901107531</v>
      </c>
      <c r="I153" s="73"/>
      <c r="L153" s="73"/>
      <c r="M153" s="73"/>
      <c r="N153" s="39">
        <v>17.77</v>
      </c>
    </row>
    <row r="154" spans="1:14" x14ac:dyDescent="0.2">
      <c r="A154" s="37">
        <v>5020010804</v>
      </c>
      <c r="B154" s="37" t="s">
        <v>232</v>
      </c>
      <c r="C154" s="74">
        <v>37126</v>
      </c>
      <c r="D154" s="39">
        <v>9</v>
      </c>
      <c r="F154" s="39">
        <f t="shared" si="6"/>
        <v>2.7432000000000003</v>
      </c>
      <c r="G154" s="39">
        <f t="shared" si="7"/>
        <v>45.458506989579675</v>
      </c>
      <c r="I154" s="73">
        <v>1.5</v>
      </c>
      <c r="K154" s="45">
        <f t="shared" si="8"/>
        <v>34.577612710541096</v>
      </c>
      <c r="L154" s="73"/>
      <c r="M154" s="73"/>
      <c r="N154" s="39">
        <v>22.77</v>
      </c>
    </row>
    <row r="155" spans="1:14" x14ac:dyDescent="0.2">
      <c r="A155" s="37">
        <v>5020010805</v>
      </c>
      <c r="B155" s="37" t="s">
        <v>232</v>
      </c>
      <c r="C155" s="74">
        <v>37133</v>
      </c>
      <c r="D155" s="39">
        <v>9.5</v>
      </c>
      <c r="F155" s="39">
        <f t="shared" si="6"/>
        <v>2.8956</v>
      </c>
      <c r="G155" s="39">
        <f t="shared" si="7"/>
        <v>44.679398331074999</v>
      </c>
      <c r="I155" s="73"/>
      <c r="L155" s="73"/>
      <c r="M155" s="73"/>
      <c r="N155" s="39">
        <v>23.88</v>
      </c>
    </row>
    <row r="156" spans="1:14" x14ac:dyDescent="0.2">
      <c r="A156" s="37">
        <v>5020010901</v>
      </c>
      <c r="B156" s="37" t="s">
        <v>232</v>
      </c>
      <c r="C156" s="74">
        <v>37140</v>
      </c>
      <c r="D156" s="39">
        <v>10.5</v>
      </c>
      <c r="F156" s="39">
        <f t="shared" si="6"/>
        <v>3.2004000000000001</v>
      </c>
      <c r="G156" s="39">
        <f t="shared" si="7"/>
        <v>43.237195693268887</v>
      </c>
      <c r="I156" s="73">
        <v>1.3</v>
      </c>
      <c r="K156" s="45">
        <f t="shared" si="8"/>
        <v>33.173793434426088</v>
      </c>
      <c r="L156" s="73"/>
      <c r="M156" s="73"/>
      <c r="N156" s="39">
        <v>20</v>
      </c>
    </row>
    <row r="157" spans="1:14" x14ac:dyDescent="0.2">
      <c r="A157" s="37">
        <v>5020010902</v>
      </c>
      <c r="B157" s="37" t="s">
        <v>232</v>
      </c>
      <c r="C157" s="74">
        <v>37148</v>
      </c>
      <c r="D157" s="39">
        <v>14.5</v>
      </c>
      <c r="E157" s="39">
        <f>AVERAGE(D143:D155)</f>
        <v>14.653846153846153</v>
      </c>
      <c r="F157" s="39">
        <f t="shared" si="6"/>
        <v>4.4196</v>
      </c>
      <c r="G157" s="39">
        <f t="shared" si="7"/>
        <v>38.586031110758313</v>
      </c>
      <c r="H157" s="39">
        <f>AVERAGE(G143:G155)</f>
        <v>39.910246342977331</v>
      </c>
      <c r="I157" s="73"/>
      <c r="J157" s="39">
        <f>AVERAGE(I143:I155)</f>
        <v>1.0149999999999999</v>
      </c>
      <c r="L157" s="39">
        <f>AVERAGE(K143:K155)</f>
        <v>28.92825896029753</v>
      </c>
      <c r="M157" s="73">
        <f>AVERAGE(L157,H157)</f>
        <v>34.419252651637429</v>
      </c>
      <c r="N157" s="39">
        <v>13.33</v>
      </c>
    </row>
    <row r="158" spans="1:14" x14ac:dyDescent="0.2">
      <c r="A158" s="37">
        <v>5020020601</v>
      </c>
      <c r="B158" s="37" t="s">
        <v>232</v>
      </c>
      <c r="C158" s="74">
        <v>37427</v>
      </c>
      <c r="D158" s="39">
        <v>15</v>
      </c>
      <c r="F158" s="39">
        <f t="shared" si="6"/>
        <v>4.5720000000000001</v>
      </c>
      <c r="G158" s="39">
        <f t="shared" si="7"/>
        <v>38.097509751111744</v>
      </c>
      <c r="I158" s="73">
        <v>0.39</v>
      </c>
      <c r="K158" s="45">
        <f t="shared" si="8"/>
        <v>21.362820223988656</v>
      </c>
      <c r="L158" s="73"/>
      <c r="M158" s="73"/>
    </row>
    <row r="159" spans="1:14" x14ac:dyDescent="0.2">
      <c r="A159" s="37">
        <v>5020020602</v>
      </c>
      <c r="B159" s="37" t="s">
        <v>232</v>
      </c>
      <c r="C159" s="74">
        <v>37434</v>
      </c>
      <c r="D159" s="39">
        <v>17</v>
      </c>
      <c r="F159" s="39">
        <f t="shared" si="6"/>
        <v>5.1816000000000004</v>
      </c>
      <c r="G159" s="39">
        <f t="shared" si="7"/>
        <v>36.293908861144516</v>
      </c>
      <c r="I159" s="73"/>
      <c r="L159" s="73"/>
      <c r="M159" s="73"/>
    </row>
    <row r="160" spans="1:14" x14ac:dyDescent="0.2">
      <c r="A160" s="37">
        <v>5020020701</v>
      </c>
      <c r="B160" s="37" t="s">
        <v>232</v>
      </c>
      <c r="C160" s="74">
        <v>37441</v>
      </c>
      <c r="D160" s="39">
        <v>19.5</v>
      </c>
      <c r="F160" s="39">
        <f t="shared" si="6"/>
        <v>5.9436</v>
      </c>
      <c r="G160" s="39">
        <f t="shared" si="7"/>
        <v>34.316840700135202</v>
      </c>
      <c r="I160" s="73">
        <v>6.8000000000000005E-2</v>
      </c>
      <c r="K160" s="45">
        <f t="shared" si="8"/>
        <v>4.2282913009628444</v>
      </c>
      <c r="L160" s="73"/>
      <c r="M160" s="73"/>
    </row>
    <row r="161" spans="1:14" x14ac:dyDescent="0.2">
      <c r="A161" s="37">
        <v>5020020702</v>
      </c>
      <c r="B161" s="37" t="s">
        <v>232</v>
      </c>
      <c r="C161" s="74">
        <v>37448</v>
      </c>
      <c r="D161" s="39">
        <v>21.5</v>
      </c>
      <c r="F161" s="39">
        <f t="shared" si="6"/>
        <v>6.5532000000000004</v>
      </c>
      <c r="G161" s="39">
        <f t="shared" si="7"/>
        <v>32.909870353719171</v>
      </c>
      <c r="I161" s="73"/>
      <c r="L161" s="73"/>
      <c r="M161" s="73"/>
    </row>
    <row r="162" spans="1:14" x14ac:dyDescent="0.2">
      <c r="A162" s="37">
        <v>5020020703</v>
      </c>
      <c r="B162" s="37" t="s">
        <v>232</v>
      </c>
      <c r="C162" s="74">
        <v>37455</v>
      </c>
      <c r="D162" s="39">
        <v>13</v>
      </c>
      <c r="F162" s="39">
        <f t="shared" si="6"/>
        <v>3.9624000000000001</v>
      </c>
      <c r="G162" s="39">
        <f t="shared" si="7"/>
        <v>40.159592907973853</v>
      </c>
      <c r="I162" s="73">
        <v>0.75</v>
      </c>
      <c r="K162" s="45">
        <f t="shared" si="8"/>
        <v>27.777838869248029</v>
      </c>
      <c r="L162" s="73"/>
      <c r="M162" s="73"/>
    </row>
    <row r="163" spans="1:14" x14ac:dyDescent="0.2">
      <c r="A163" s="37">
        <v>5020020704</v>
      </c>
      <c r="B163" s="37" t="s">
        <v>232</v>
      </c>
      <c r="C163" s="74">
        <v>37461</v>
      </c>
      <c r="D163" s="39">
        <v>16.5</v>
      </c>
      <c r="F163" s="39">
        <f t="shared" si="6"/>
        <v>5.0292000000000003</v>
      </c>
      <c r="G163" s="39">
        <f t="shared" si="7"/>
        <v>36.724090060131431</v>
      </c>
      <c r="I163" s="73"/>
      <c r="L163" s="73"/>
      <c r="M163" s="73"/>
    </row>
    <row r="164" spans="1:14" x14ac:dyDescent="0.2">
      <c r="A164" s="37">
        <v>5020020705</v>
      </c>
      <c r="B164" s="37" t="s">
        <v>232</v>
      </c>
      <c r="C164" s="74">
        <v>37468</v>
      </c>
      <c r="D164" s="39">
        <v>11.5</v>
      </c>
      <c r="F164" s="39">
        <f t="shared" si="6"/>
        <v>3.5052000000000003</v>
      </c>
      <c r="G164" s="39">
        <f t="shared" si="7"/>
        <v>41.926292369324358</v>
      </c>
      <c r="I164" s="73">
        <v>1.54</v>
      </c>
      <c r="K164" s="45">
        <f t="shared" si="8"/>
        <v>34.835785505134524</v>
      </c>
      <c r="L164" s="73"/>
      <c r="M164" s="73"/>
    </row>
    <row r="165" spans="1:14" x14ac:dyDescent="0.2">
      <c r="A165" s="37">
        <v>5020020801</v>
      </c>
      <c r="B165" s="37" t="s">
        <v>232</v>
      </c>
      <c r="C165" s="74">
        <v>37475</v>
      </c>
      <c r="D165" s="39">
        <v>10</v>
      </c>
      <c r="F165" s="39">
        <f t="shared" si="6"/>
        <v>3.048</v>
      </c>
      <c r="G165" s="39">
        <f t="shared" si="7"/>
        <v>43.940261958950401</v>
      </c>
      <c r="I165" s="73"/>
      <c r="L165" s="73"/>
      <c r="M165" s="73"/>
    </row>
    <row r="166" spans="1:14" x14ac:dyDescent="0.2">
      <c r="A166" s="37">
        <v>5020020802</v>
      </c>
      <c r="B166" s="37" t="s">
        <v>232</v>
      </c>
      <c r="C166" s="74">
        <v>37482</v>
      </c>
      <c r="D166" s="39">
        <v>8</v>
      </c>
      <c r="F166" s="39">
        <f t="shared" si="6"/>
        <v>2.4384000000000001</v>
      </c>
      <c r="G166" s="39">
        <f t="shared" si="7"/>
        <v>47.155760533388161</v>
      </c>
      <c r="I166" s="73">
        <v>1</v>
      </c>
      <c r="K166" s="45">
        <f t="shared" si="8"/>
        <v>30.6</v>
      </c>
      <c r="L166" s="73"/>
      <c r="M166" s="73"/>
    </row>
    <row r="167" spans="1:14" x14ac:dyDescent="0.2">
      <c r="A167" s="37">
        <v>5020020803</v>
      </c>
      <c r="B167" s="37" t="s">
        <v>232</v>
      </c>
      <c r="C167" s="74">
        <v>37488</v>
      </c>
      <c r="D167" s="39">
        <v>10</v>
      </c>
      <c r="F167" s="39">
        <f t="shared" si="6"/>
        <v>3.048</v>
      </c>
      <c r="G167" s="39">
        <f t="shared" si="7"/>
        <v>43.940261958950401</v>
      </c>
      <c r="I167" s="73"/>
      <c r="L167" s="73"/>
      <c r="M167" s="73"/>
    </row>
    <row r="168" spans="1:14" x14ac:dyDescent="0.2">
      <c r="A168" s="37">
        <v>5020020804</v>
      </c>
      <c r="B168" s="37" t="s">
        <v>232</v>
      </c>
      <c r="C168" s="74">
        <v>37496</v>
      </c>
      <c r="D168" s="39">
        <v>10</v>
      </c>
      <c r="F168" s="39">
        <f t="shared" si="6"/>
        <v>3.048</v>
      </c>
      <c r="G168" s="39">
        <f t="shared" si="7"/>
        <v>43.940261958950401</v>
      </c>
      <c r="I168" s="73">
        <v>2</v>
      </c>
      <c r="K168" s="45">
        <f t="shared" si="8"/>
        <v>37.399773841293069</v>
      </c>
      <c r="L168" s="73"/>
      <c r="M168" s="73"/>
    </row>
    <row r="169" spans="1:14" x14ac:dyDescent="0.2">
      <c r="A169" s="37">
        <v>5020020901</v>
      </c>
      <c r="B169" s="37" t="s">
        <v>232</v>
      </c>
      <c r="C169" s="74">
        <v>37504</v>
      </c>
      <c r="D169" s="39">
        <v>10.5</v>
      </c>
      <c r="F169" s="39">
        <f t="shared" si="6"/>
        <v>3.2004000000000001</v>
      </c>
      <c r="G169" s="39">
        <f t="shared" si="7"/>
        <v>43.237195693268887</v>
      </c>
      <c r="I169" s="73"/>
      <c r="L169" s="73"/>
      <c r="M169" s="73"/>
    </row>
    <row r="170" spans="1:14" x14ac:dyDescent="0.2">
      <c r="A170" s="37">
        <v>5020020902</v>
      </c>
      <c r="B170" s="37" t="s">
        <v>232</v>
      </c>
      <c r="C170" s="74">
        <v>37511</v>
      </c>
      <c r="D170" s="39">
        <v>10.5</v>
      </c>
      <c r="F170" s="39">
        <f t="shared" si="6"/>
        <v>3.2004000000000001</v>
      </c>
      <c r="G170" s="39">
        <f t="shared" si="7"/>
        <v>43.237195693268887</v>
      </c>
      <c r="I170" s="73">
        <v>1.84</v>
      </c>
      <c r="K170" s="45">
        <f t="shared" si="8"/>
        <v>36.581800257600975</v>
      </c>
      <c r="L170" s="73"/>
      <c r="M170" s="73"/>
    </row>
    <row r="171" spans="1:14" x14ac:dyDescent="0.2">
      <c r="A171" s="37">
        <v>5020020903</v>
      </c>
      <c r="B171" s="37" t="s">
        <v>232</v>
      </c>
      <c r="C171" s="74">
        <v>37517</v>
      </c>
      <c r="D171" s="39">
        <v>11</v>
      </c>
      <c r="E171" s="39">
        <f>AVERAGE(D158:D168)</f>
        <v>13.818181818181818</v>
      </c>
      <c r="F171" s="39">
        <f t="shared" si="6"/>
        <v>3.3528000000000002</v>
      </c>
      <c r="G171" s="39">
        <f t="shared" si="7"/>
        <v>42.566842267970074</v>
      </c>
      <c r="H171" s="39">
        <f>AVERAGE(G158:G168)</f>
        <v>39.945877401252687</v>
      </c>
      <c r="I171" s="39"/>
      <c r="J171" s="39">
        <f>AVERAGE(I158:I168)</f>
        <v>0.95800000000000007</v>
      </c>
      <c r="K171" s="39"/>
      <c r="L171" s="39">
        <f>AVERAGE(K158:K168)</f>
        <v>26.034084956771185</v>
      </c>
      <c r="M171" s="73">
        <f>AVERAGE(L171,H171)</f>
        <v>32.989981179011934</v>
      </c>
    </row>
    <row r="172" spans="1:14" x14ac:dyDescent="0.2">
      <c r="A172" s="37">
        <v>5020030601</v>
      </c>
      <c r="B172" s="37" t="s">
        <v>232</v>
      </c>
      <c r="C172" s="76">
        <v>37783</v>
      </c>
      <c r="D172" s="72">
        <v>15</v>
      </c>
      <c r="E172" s="72"/>
      <c r="F172" s="39">
        <f t="shared" si="6"/>
        <v>4.5720000000000001</v>
      </c>
      <c r="G172" s="39">
        <f t="shared" si="7"/>
        <v>38.097509751111744</v>
      </c>
      <c r="H172" s="72"/>
      <c r="I172" s="73">
        <v>0.5</v>
      </c>
      <c r="J172" s="72"/>
      <c r="K172" s="45">
        <f t="shared" si="8"/>
        <v>23.800226158706938</v>
      </c>
      <c r="L172" s="73"/>
      <c r="M172" s="73"/>
      <c r="N172" s="72">
        <v>16</v>
      </c>
    </row>
    <row r="173" spans="1:14" x14ac:dyDescent="0.2">
      <c r="A173" s="37">
        <v>5020030602</v>
      </c>
      <c r="B173" s="37" t="s">
        <v>232</v>
      </c>
      <c r="C173" s="76">
        <v>37791</v>
      </c>
      <c r="D173" s="72">
        <v>14.5</v>
      </c>
      <c r="E173" s="72"/>
      <c r="F173" s="39">
        <f t="shared" si="6"/>
        <v>4.4196</v>
      </c>
      <c r="G173" s="39">
        <f t="shared" si="7"/>
        <v>38.586031110758313</v>
      </c>
      <c r="H173" s="72"/>
      <c r="I173" s="73"/>
      <c r="J173" s="72"/>
      <c r="L173" s="73"/>
      <c r="M173" s="73"/>
      <c r="N173" s="72">
        <v>20</v>
      </c>
    </row>
    <row r="174" spans="1:14" x14ac:dyDescent="0.2">
      <c r="A174" s="37">
        <v>5020030603</v>
      </c>
      <c r="B174" s="37" t="s">
        <v>232</v>
      </c>
      <c r="C174" s="76">
        <v>37797</v>
      </c>
      <c r="D174" s="72">
        <v>16</v>
      </c>
      <c r="E174" s="72"/>
      <c r="F174" s="39">
        <f t="shared" si="6"/>
        <v>4.8768000000000002</v>
      </c>
      <c r="G174" s="39">
        <f t="shared" si="7"/>
        <v>37.167509661519347</v>
      </c>
      <c r="H174" s="72"/>
      <c r="I174" s="73">
        <v>0.75</v>
      </c>
      <c r="J174" s="72"/>
      <c r="K174" s="45">
        <f t="shared" si="8"/>
        <v>27.777838869248029</v>
      </c>
      <c r="L174" s="73"/>
      <c r="M174" s="73"/>
      <c r="N174" s="72">
        <v>23</v>
      </c>
    </row>
    <row r="175" spans="1:14" x14ac:dyDescent="0.2">
      <c r="A175" s="37">
        <v>5020030701</v>
      </c>
      <c r="B175" s="37" t="s">
        <v>232</v>
      </c>
      <c r="C175" s="76">
        <v>37804</v>
      </c>
      <c r="D175" s="72">
        <v>16</v>
      </c>
      <c r="E175" s="72"/>
      <c r="F175" s="39">
        <f t="shared" si="6"/>
        <v>4.8768000000000002</v>
      </c>
      <c r="G175" s="39">
        <f t="shared" si="7"/>
        <v>37.167509661519347</v>
      </c>
      <c r="H175" s="72"/>
      <c r="I175" s="73"/>
      <c r="J175" s="72"/>
      <c r="L175" s="73"/>
      <c r="M175" s="73"/>
      <c r="N175" s="72">
        <v>22</v>
      </c>
    </row>
    <row r="176" spans="1:14" x14ac:dyDescent="0.2">
      <c r="A176" s="37">
        <v>5020030702</v>
      </c>
      <c r="B176" s="37" t="s">
        <v>232</v>
      </c>
      <c r="C176" s="76">
        <v>37811</v>
      </c>
      <c r="D176" s="72">
        <v>14</v>
      </c>
      <c r="E176" s="72"/>
      <c r="F176" s="39">
        <f t="shared" si="6"/>
        <v>4.2671999999999999</v>
      </c>
      <c r="G176" s="39">
        <f t="shared" si="7"/>
        <v>39.091697029238723</v>
      </c>
      <c r="H176" s="72"/>
      <c r="I176" s="73">
        <v>0.87</v>
      </c>
      <c r="J176" s="72"/>
      <c r="K176" s="45">
        <f t="shared" si="8"/>
        <v>29.233839119458292</v>
      </c>
      <c r="L176" s="73"/>
      <c r="M176" s="73"/>
      <c r="N176" s="72">
        <v>22</v>
      </c>
    </row>
    <row r="177" spans="1:14" x14ac:dyDescent="0.2">
      <c r="A177" s="37">
        <v>5020030703</v>
      </c>
      <c r="B177" s="37" t="s">
        <v>232</v>
      </c>
      <c r="C177" s="76">
        <v>37820</v>
      </c>
      <c r="D177" s="72">
        <v>14.5</v>
      </c>
      <c r="E177" s="72"/>
      <c r="F177" s="39">
        <f t="shared" si="6"/>
        <v>4.4196</v>
      </c>
      <c r="G177" s="39">
        <f t="shared" si="7"/>
        <v>38.586031110758313</v>
      </c>
      <c r="H177" s="72"/>
      <c r="I177" s="73"/>
      <c r="J177" s="72"/>
      <c r="L177" s="73"/>
      <c r="M177" s="73"/>
      <c r="N177" s="72">
        <v>21</v>
      </c>
    </row>
    <row r="178" spans="1:14" x14ac:dyDescent="0.2">
      <c r="A178" s="37">
        <v>5020030704</v>
      </c>
      <c r="B178" s="37" t="s">
        <v>232</v>
      </c>
      <c r="C178" s="76">
        <v>37826</v>
      </c>
      <c r="D178" s="72">
        <v>12</v>
      </c>
      <c r="E178" s="72"/>
      <c r="F178" s="39">
        <f t="shared" si="6"/>
        <v>3.6576000000000004</v>
      </c>
      <c r="G178" s="39">
        <f t="shared" si="7"/>
        <v>41.313008325549511</v>
      </c>
      <c r="H178" s="72"/>
      <c r="I178" s="73">
        <v>1.1000000000000001</v>
      </c>
      <c r="J178" s="72"/>
      <c r="K178" s="45">
        <f t="shared" si="8"/>
        <v>31.534992863880429</v>
      </c>
      <c r="L178" s="73"/>
      <c r="M178" s="73"/>
      <c r="N178" s="72">
        <v>22</v>
      </c>
    </row>
    <row r="179" spans="1:14" x14ac:dyDescent="0.2">
      <c r="A179" s="37">
        <v>5020030705</v>
      </c>
      <c r="B179" s="37" t="s">
        <v>232</v>
      </c>
      <c r="C179" s="76">
        <v>37832</v>
      </c>
      <c r="D179" s="72">
        <v>12</v>
      </c>
      <c r="E179" s="72"/>
      <c r="F179" s="39">
        <f t="shared" si="6"/>
        <v>3.6576000000000004</v>
      </c>
      <c r="G179" s="39">
        <f t="shared" si="7"/>
        <v>41.313008325549511</v>
      </c>
      <c r="H179" s="72"/>
      <c r="I179" s="73"/>
      <c r="J179" s="72"/>
      <c r="L179" s="73"/>
      <c r="M179" s="73"/>
      <c r="N179" s="72">
        <v>22</v>
      </c>
    </row>
    <row r="180" spans="1:14" x14ac:dyDescent="0.2">
      <c r="A180" s="37">
        <v>5020030801</v>
      </c>
      <c r="B180" s="37" t="s">
        <v>232</v>
      </c>
      <c r="C180" s="76">
        <v>37839</v>
      </c>
      <c r="D180" s="72">
        <v>11</v>
      </c>
      <c r="E180" s="72"/>
      <c r="F180" s="39">
        <f t="shared" si="6"/>
        <v>3.3528000000000002</v>
      </c>
      <c r="G180" s="39">
        <f t="shared" si="7"/>
        <v>42.566842267970074</v>
      </c>
      <c r="H180" s="72"/>
      <c r="I180" s="73">
        <v>1.1000000000000001</v>
      </c>
      <c r="J180" s="72"/>
      <c r="K180" s="45">
        <f t="shared" si="8"/>
        <v>31.534992863880429</v>
      </c>
      <c r="L180" s="73"/>
      <c r="M180" s="73"/>
      <c r="N180" s="72">
        <v>22</v>
      </c>
    </row>
    <row r="181" spans="1:14" x14ac:dyDescent="0.2">
      <c r="A181" s="37">
        <v>5020030802</v>
      </c>
      <c r="B181" s="37" t="s">
        <v>232</v>
      </c>
      <c r="C181" s="76">
        <v>37846</v>
      </c>
      <c r="D181" s="72">
        <v>10</v>
      </c>
      <c r="E181" s="72"/>
      <c r="F181" s="39">
        <f t="shared" si="6"/>
        <v>3.048</v>
      </c>
      <c r="G181" s="39">
        <f t="shared" si="7"/>
        <v>43.940261958950401</v>
      </c>
      <c r="H181" s="72"/>
      <c r="I181" s="73"/>
      <c r="J181" s="72"/>
      <c r="L181" s="73"/>
      <c r="M181" s="73"/>
      <c r="N181" s="72">
        <v>23</v>
      </c>
    </row>
    <row r="182" spans="1:14" x14ac:dyDescent="0.2">
      <c r="A182" s="37">
        <v>5020030803</v>
      </c>
      <c r="B182" s="37" t="s">
        <v>232</v>
      </c>
      <c r="C182" s="76">
        <v>37853</v>
      </c>
      <c r="D182" s="72">
        <v>9</v>
      </c>
      <c r="E182" s="72"/>
      <c r="F182" s="39">
        <f t="shared" si="6"/>
        <v>2.7432000000000003</v>
      </c>
      <c r="G182" s="39">
        <f t="shared" si="7"/>
        <v>45.458506989579675</v>
      </c>
      <c r="H182" s="72"/>
      <c r="I182" s="73">
        <v>1.5</v>
      </c>
      <c r="J182" s="72"/>
      <c r="K182" s="45">
        <f t="shared" si="8"/>
        <v>34.577612710541096</v>
      </c>
      <c r="L182" s="73"/>
      <c r="M182" s="73"/>
      <c r="N182" s="72">
        <v>25</v>
      </c>
    </row>
    <row r="183" spans="1:14" x14ac:dyDescent="0.2">
      <c r="A183" s="37">
        <v>5020030804</v>
      </c>
      <c r="B183" s="37" t="s">
        <v>232</v>
      </c>
      <c r="C183" s="76">
        <v>37860</v>
      </c>
      <c r="D183" s="72">
        <v>8.5</v>
      </c>
      <c r="E183" s="72"/>
      <c r="F183" s="39">
        <f t="shared" si="6"/>
        <v>2.5908000000000002</v>
      </c>
      <c r="G183" s="39">
        <f t="shared" si="7"/>
        <v>46.28215973301333</v>
      </c>
      <c r="H183" s="72"/>
      <c r="I183" s="73"/>
      <c r="J183" s="72"/>
      <c r="L183" s="73"/>
      <c r="M183" s="73"/>
      <c r="N183" s="72">
        <v>20</v>
      </c>
    </row>
    <row r="184" spans="1:14" x14ac:dyDescent="0.2">
      <c r="A184" s="37">
        <v>5020030901</v>
      </c>
      <c r="B184" s="37" t="s">
        <v>232</v>
      </c>
      <c r="C184" s="76">
        <v>37866</v>
      </c>
      <c r="D184" s="72">
        <v>9</v>
      </c>
      <c r="E184" s="72"/>
      <c r="F184" s="39">
        <f t="shared" si="6"/>
        <v>2.7432000000000003</v>
      </c>
      <c r="G184" s="39">
        <f t="shared" si="7"/>
        <v>45.458506989579675</v>
      </c>
      <c r="H184" s="72"/>
      <c r="I184" s="73">
        <v>0.38</v>
      </c>
      <c r="J184" s="72"/>
      <c r="K184" s="45">
        <f t="shared" si="8"/>
        <v>21.108000702372671</v>
      </c>
      <c r="L184" s="73"/>
      <c r="M184" s="73"/>
      <c r="N184" s="72">
        <v>20</v>
      </c>
    </row>
    <row r="185" spans="1:14" x14ac:dyDescent="0.2">
      <c r="A185" s="37">
        <v>5020030902</v>
      </c>
      <c r="B185" s="37" t="s">
        <v>232</v>
      </c>
      <c r="C185" s="76">
        <v>37873</v>
      </c>
      <c r="D185" s="72">
        <v>9.5</v>
      </c>
      <c r="E185" s="72"/>
      <c r="F185" s="39">
        <f t="shared" si="6"/>
        <v>2.8956</v>
      </c>
      <c r="G185" s="39">
        <f t="shared" si="7"/>
        <v>44.679398331074999</v>
      </c>
      <c r="H185" s="72"/>
      <c r="I185" s="73"/>
      <c r="J185" s="72"/>
      <c r="L185" s="73"/>
      <c r="M185" s="73"/>
      <c r="N185" s="72">
        <v>20</v>
      </c>
    </row>
    <row r="186" spans="1:14" x14ac:dyDescent="0.2">
      <c r="A186" s="37">
        <v>5020030903</v>
      </c>
      <c r="B186" s="37" t="s">
        <v>232</v>
      </c>
      <c r="C186" s="76">
        <v>37880</v>
      </c>
      <c r="D186" s="72">
        <v>11</v>
      </c>
      <c r="E186" s="72">
        <f>AVERAGE(D172:D183)</f>
        <v>12.708333333333334</v>
      </c>
      <c r="F186" s="39">
        <f t="shared" si="6"/>
        <v>3.3528000000000002</v>
      </c>
      <c r="G186" s="39">
        <f t="shared" si="7"/>
        <v>42.566842267970074</v>
      </c>
      <c r="H186" s="72">
        <f>AVERAGE(G172:G183)</f>
        <v>40.79750632712652</v>
      </c>
      <c r="I186" s="73">
        <v>1.3</v>
      </c>
      <c r="J186" s="72">
        <f>AVERAGE(I172:I183)</f>
        <v>0.97000000000000008</v>
      </c>
      <c r="K186" s="45">
        <f t="shared" si="8"/>
        <v>33.173793434426088</v>
      </c>
      <c r="L186" s="72">
        <f>AVERAGE(K172:K183)</f>
        <v>29.743250430952539</v>
      </c>
      <c r="M186" s="73">
        <f>AVERAGE(L186,H186)</f>
        <v>35.270378379039528</v>
      </c>
      <c r="N186" s="72">
        <v>19</v>
      </c>
    </row>
    <row r="187" spans="1:14" x14ac:dyDescent="0.2">
      <c r="A187" s="37">
        <v>5020040601</v>
      </c>
      <c r="B187" s="37" t="s">
        <v>232</v>
      </c>
      <c r="C187" s="38">
        <v>38145</v>
      </c>
      <c r="D187" s="39">
        <v>14</v>
      </c>
      <c r="F187" s="39">
        <f t="shared" si="6"/>
        <v>4.2671999999999999</v>
      </c>
      <c r="G187" s="39">
        <f t="shared" si="7"/>
        <v>39.091697029238723</v>
      </c>
      <c r="I187" s="45">
        <v>0.28000000000000003</v>
      </c>
      <c r="K187" s="45">
        <f t="shared" si="8"/>
        <v>18.112206720275577</v>
      </c>
      <c r="N187" s="39">
        <v>17</v>
      </c>
    </row>
    <row r="188" spans="1:14" x14ac:dyDescent="0.2">
      <c r="A188" s="37">
        <v>5020040602</v>
      </c>
      <c r="B188" s="37" t="s">
        <v>232</v>
      </c>
      <c r="C188" s="38">
        <v>38153</v>
      </c>
      <c r="D188" s="39">
        <v>16</v>
      </c>
      <c r="F188" s="39">
        <f t="shared" si="6"/>
        <v>4.8768000000000002</v>
      </c>
      <c r="G188" s="39">
        <f t="shared" si="7"/>
        <v>37.167509661519347</v>
      </c>
      <c r="N188" s="39">
        <v>18</v>
      </c>
    </row>
    <row r="189" spans="1:14" x14ac:dyDescent="0.2">
      <c r="A189" s="37">
        <v>5020040603</v>
      </c>
      <c r="B189" s="37" t="s">
        <v>232</v>
      </c>
      <c r="C189" s="38">
        <v>38160</v>
      </c>
      <c r="D189" s="39">
        <v>13</v>
      </c>
      <c r="F189" s="39">
        <f t="shared" si="6"/>
        <v>3.9624000000000001</v>
      </c>
      <c r="G189" s="39">
        <f t="shared" si="7"/>
        <v>40.159592907973853</v>
      </c>
      <c r="I189" s="45">
        <v>0.72</v>
      </c>
      <c r="K189" s="45">
        <f t="shared" si="8"/>
        <v>27.377375103004326</v>
      </c>
      <c r="N189" s="39">
        <v>18</v>
      </c>
    </row>
    <row r="190" spans="1:14" x14ac:dyDescent="0.2">
      <c r="A190" s="37">
        <v>5020040604</v>
      </c>
      <c r="B190" s="37" t="s">
        <v>232</v>
      </c>
      <c r="C190" s="38">
        <v>38167</v>
      </c>
      <c r="D190" s="39">
        <v>14.5</v>
      </c>
      <c r="F190" s="39">
        <f t="shared" si="6"/>
        <v>4.4196</v>
      </c>
      <c r="G190" s="39">
        <f t="shared" si="7"/>
        <v>38.586031110758313</v>
      </c>
      <c r="N190" s="39">
        <v>18</v>
      </c>
    </row>
    <row r="191" spans="1:14" x14ac:dyDescent="0.2">
      <c r="A191" s="37">
        <v>5020040701</v>
      </c>
      <c r="B191" s="37" t="s">
        <v>232</v>
      </c>
      <c r="C191" s="38">
        <v>38175</v>
      </c>
      <c r="D191" s="39">
        <v>11.5</v>
      </c>
      <c r="F191" s="39">
        <f t="shared" si="6"/>
        <v>3.5052000000000003</v>
      </c>
      <c r="G191" s="39">
        <f t="shared" si="7"/>
        <v>41.926292369324358</v>
      </c>
      <c r="I191" s="45">
        <v>0.62</v>
      </c>
      <c r="K191" s="45">
        <f t="shared" si="8"/>
        <v>25.910468792749171</v>
      </c>
      <c r="N191" s="39">
        <v>19</v>
      </c>
    </row>
    <row r="192" spans="1:14" x14ac:dyDescent="0.2">
      <c r="A192" s="37">
        <v>5020040702</v>
      </c>
      <c r="B192" s="37" t="s">
        <v>232</v>
      </c>
      <c r="C192" s="38">
        <v>38181</v>
      </c>
      <c r="D192" s="39">
        <v>18.5</v>
      </c>
      <c r="F192" s="39">
        <f t="shared" si="6"/>
        <v>5.6388000000000007</v>
      </c>
      <c r="G192" s="39">
        <f t="shared" si="7"/>
        <v>35.075436899660133</v>
      </c>
      <c r="N192" s="39">
        <v>22</v>
      </c>
    </row>
    <row r="193" spans="1:14" x14ac:dyDescent="0.2">
      <c r="A193" s="37">
        <v>5020040703</v>
      </c>
      <c r="B193" s="37" t="s">
        <v>232</v>
      </c>
      <c r="C193" s="38">
        <v>38189</v>
      </c>
      <c r="D193" s="39">
        <v>18</v>
      </c>
      <c r="F193" s="39">
        <f t="shared" si="6"/>
        <v>5.4864000000000006</v>
      </c>
      <c r="G193" s="39">
        <f t="shared" si="7"/>
        <v>35.470256117710861</v>
      </c>
      <c r="I193" s="45">
        <v>0.66</v>
      </c>
      <c r="K193" s="45">
        <f t="shared" si="8"/>
        <v>26.523793494736061</v>
      </c>
      <c r="N193" s="39">
        <v>23</v>
      </c>
    </row>
    <row r="194" spans="1:14" x14ac:dyDescent="0.2">
      <c r="A194" s="37">
        <v>5020040704</v>
      </c>
      <c r="B194" s="37" t="s">
        <v>232</v>
      </c>
      <c r="C194" s="38">
        <v>38195</v>
      </c>
      <c r="D194" s="39">
        <v>15</v>
      </c>
      <c r="F194" s="39">
        <f t="shared" ref="F194:F284" si="9">D194*0.3048</f>
        <v>4.5720000000000001</v>
      </c>
      <c r="G194" s="39">
        <f t="shared" ref="G194:G284" si="10" xml:space="preserve"> 60-(14.41*(LN(F194)))</f>
        <v>38.097509751111744</v>
      </c>
      <c r="N194" s="39">
        <v>23</v>
      </c>
    </row>
    <row r="195" spans="1:14" x14ac:dyDescent="0.2">
      <c r="A195" s="37">
        <v>5020040801</v>
      </c>
      <c r="B195" s="37" t="s">
        <v>232</v>
      </c>
      <c r="C195" s="38">
        <v>38202</v>
      </c>
      <c r="D195" s="39">
        <v>13</v>
      </c>
      <c r="F195" s="39">
        <f t="shared" si="9"/>
        <v>3.9624000000000001</v>
      </c>
      <c r="G195" s="39">
        <f t="shared" si="10"/>
        <v>40.159592907973853</v>
      </c>
      <c r="I195" s="45">
        <v>1.3</v>
      </c>
      <c r="K195" s="45">
        <f t="shared" ref="K195:K284" si="11">(9.81*(LN(I195)))+30.6</f>
        <v>33.173793434426088</v>
      </c>
      <c r="N195" s="39">
        <v>22</v>
      </c>
    </row>
    <row r="196" spans="1:14" x14ac:dyDescent="0.2">
      <c r="A196" s="37">
        <v>5020040802</v>
      </c>
      <c r="B196" s="37" t="s">
        <v>232</v>
      </c>
      <c r="C196" s="38">
        <v>38210</v>
      </c>
      <c r="D196" s="39">
        <v>10.5</v>
      </c>
      <c r="F196" s="39">
        <f t="shared" si="9"/>
        <v>3.2004000000000001</v>
      </c>
      <c r="G196" s="39">
        <f t="shared" si="10"/>
        <v>43.237195693268887</v>
      </c>
      <c r="N196" s="39">
        <v>20</v>
      </c>
    </row>
    <row r="197" spans="1:14" x14ac:dyDescent="0.2">
      <c r="A197" s="37">
        <v>5020040803</v>
      </c>
      <c r="B197" s="37" t="s">
        <v>232</v>
      </c>
      <c r="C197" s="38">
        <v>38217</v>
      </c>
      <c r="D197" s="39">
        <v>11</v>
      </c>
      <c r="F197" s="39">
        <f t="shared" si="9"/>
        <v>3.3528000000000002</v>
      </c>
      <c r="G197" s="39">
        <f t="shared" si="10"/>
        <v>42.566842267970074</v>
      </c>
      <c r="I197" s="45">
        <v>1.6</v>
      </c>
      <c r="K197" s="45">
        <f t="shared" si="11"/>
        <v>35.21073560290067</v>
      </c>
      <c r="N197" s="39">
        <v>20</v>
      </c>
    </row>
    <row r="198" spans="1:14" x14ac:dyDescent="0.2">
      <c r="A198" s="37">
        <v>5020040804</v>
      </c>
      <c r="B198" s="37" t="s">
        <v>232</v>
      </c>
      <c r="C198" s="38">
        <v>38223</v>
      </c>
      <c r="D198" s="39">
        <v>11</v>
      </c>
      <c r="F198" s="39">
        <f t="shared" si="9"/>
        <v>3.3528000000000002</v>
      </c>
      <c r="G198" s="39">
        <f t="shared" si="10"/>
        <v>42.566842267970074</v>
      </c>
      <c r="N198" s="39">
        <v>19</v>
      </c>
    </row>
    <row r="199" spans="1:14" x14ac:dyDescent="0.2">
      <c r="A199" s="37">
        <v>5020040805</v>
      </c>
      <c r="B199" s="37" t="s">
        <v>232</v>
      </c>
      <c r="C199" s="38">
        <v>38230</v>
      </c>
      <c r="D199" s="39">
        <v>12</v>
      </c>
      <c r="F199" s="39">
        <f t="shared" si="9"/>
        <v>3.6576000000000004</v>
      </c>
      <c r="G199" s="39">
        <f t="shared" si="10"/>
        <v>41.313008325549511</v>
      </c>
      <c r="I199" s="45">
        <v>1.3</v>
      </c>
      <c r="K199" s="45">
        <f t="shared" si="11"/>
        <v>33.173793434426088</v>
      </c>
      <c r="N199" s="39">
        <v>19</v>
      </c>
    </row>
    <row r="200" spans="1:14" x14ac:dyDescent="0.2">
      <c r="A200" s="37">
        <v>5020040901</v>
      </c>
      <c r="B200" s="37" t="s">
        <v>232</v>
      </c>
      <c r="C200" s="38">
        <v>38238</v>
      </c>
      <c r="D200" s="39">
        <v>11</v>
      </c>
      <c r="F200" s="39">
        <f t="shared" si="9"/>
        <v>3.3528000000000002</v>
      </c>
      <c r="G200" s="39">
        <f t="shared" si="10"/>
        <v>42.566842267970074</v>
      </c>
      <c r="N200" s="39">
        <v>26</v>
      </c>
    </row>
    <row r="201" spans="1:14" x14ac:dyDescent="0.2">
      <c r="A201" s="37">
        <v>5020040902</v>
      </c>
      <c r="B201" s="37" t="s">
        <v>232</v>
      </c>
      <c r="C201" s="38">
        <v>38244</v>
      </c>
      <c r="D201" s="39">
        <v>13</v>
      </c>
      <c r="E201" s="39">
        <f>AVERAGE(D187:D199)</f>
        <v>13.692307692307692</v>
      </c>
      <c r="F201" s="39">
        <f t="shared" si="9"/>
        <v>3.9624000000000001</v>
      </c>
      <c r="G201" s="39">
        <f t="shared" si="10"/>
        <v>40.159592907973853</v>
      </c>
      <c r="H201" s="39">
        <f>AVERAGE(G187:G199)</f>
        <v>39.647523639233057</v>
      </c>
      <c r="I201" s="45">
        <v>1.2</v>
      </c>
      <c r="J201" s="39">
        <f>AVERAGE(I187:I199)</f>
        <v>0.9257142857142856</v>
      </c>
      <c r="K201" s="45">
        <f t="shared" si="11"/>
        <v>32.388574472148697</v>
      </c>
      <c r="L201" s="39">
        <f>AVERAGE(K187:K199)</f>
        <v>28.497452368931143</v>
      </c>
      <c r="M201" s="45">
        <f>AVERAGE(L201,H201)</f>
        <v>34.072488004082103</v>
      </c>
      <c r="N201" s="39">
        <v>20</v>
      </c>
    </row>
    <row r="202" spans="1:14" x14ac:dyDescent="0.2">
      <c r="A202" s="37">
        <v>5020050601</v>
      </c>
      <c r="B202" s="37" t="s">
        <v>232</v>
      </c>
      <c r="C202" s="38">
        <v>38511</v>
      </c>
      <c r="D202" s="39">
        <v>18.5</v>
      </c>
      <c r="E202" s="29"/>
      <c r="F202" s="39">
        <f t="shared" si="9"/>
        <v>5.6388000000000007</v>
      </c>
      <c r="G202" s="39">
        <f t="shared" si="10"/>
        <v>35.075436899660133</v>
      </c>
      <c r="H202" s="29"/>
      <c r="I202" s="30">
        <v>0.49</v>
      </c>
      <c r="J202" s="29"/>
      <c r="K202" s="45">
        <f t="shared" si="11"/>
        <v>23.60203759992207</v>
      </c>
      <c r="N202" s="39">
        <v>19</v>
      </c>
    </row>
    <row r="203" spans="1:14" x14ac:dyDescent="0.2">
      <c r="A203" s="37">
        <v>5020050602</v>
      </c>
      <c r="B203" s="37" t="s">
        <v>232</v>
      </c>
      <c r="C203" s="38">
        <v>38518</v>
      </c>
      <c r="D203" s="39">
        <v>18.5</v>
      </c>
      <c r="E203" s="29"/>
      <c r="F203" s="39">
        <f t="shared" si="9"/>
        <v>5.6388000000000007</v>
      </c>
      <c r="G203" s="39">
        <f t="shared" si="10"/>
        <v>35.075436899660133</v>
      </c>
      <c r="H203" s="29"/>
      <c r="I203" s="30"/>
      <c r="J203" s="29"/>
      <c r="N203" s="39">
        <v>22</v>
      </c>
    </row>
    <row r="204" spans="1:14" x14ac:dyDescent="0.2">
      <c r="A204" s="37">
        <v>5020050603</v>
      </c>
      <c r="B204" s="37" t="s">
        <v>232</v>
      </c>
      <c r="C204" s="38">
        <v>38524</v>
      </c>
      <c r="D204" s="39">
        <v>23</v>
      </c>
      <c r="E204" s="29"/>
      <c r="F204" s="39">
        <f t="shared" si="9"/>
        <v>7.0104000000000006</v>
      </c>
      <c r="G204" s="39">
        <f t="shared" si="10"/>
        <v>31.938041497455547</v>
      </c>
      <c r="H204" s="29"/>
      <c r="I204" s="30">
        <v>0.45</v>
      </c>
      <c r="J204" s="29"/>
      <c r="K204" s="45">
        <f t="shared" si="11"/>
        <v>22.766639500103661</v>
      </c>
      <c r="N204" s="39">
        <v>21</v>
      </c>
    </row>
    <row r="205" spans="1:14" x14ac:dyDescent="0.2">
      <c r="A205" s="37">
        <v>5020050604</v>
      </c>
      <c r="B205" s="37" t="s">
        <v>232</v>
      </c>
      <c r="C205" s="38">
        <v>38531</v>
      </c>
      <c r="D205" s="39">
        <v>23</v>
      </c>
      <c r="E205" s="29"/>
      <c r="F205" s="39">
        <f t="shared" si="9"/>
        <v>7.0104000000000006</v>
      </c>
      <c r="G205" s="39">
        <f t="shared" si="10"/>
        <v>31.938041497455547</v>
      </c>
      <c r="H205" s="29"/>
      <c r="I205" s="30"/>
      <c r="J205" s="29"/>
      <c r="N205" s="39">
        <v>23</v>
      </c>
    </row>
    <row r="206" spans="1:14" x14ac:dyDescent="0.2">
      <c r="A206" s="37">
        <v>5020050701</v>
      </c>
      <c r="B206" s="37" t="s">
        <v>232</v>
      </c>
      <c r="C206" s="38">
        <v>38538</v>
      </c>
      <c r="D206" s="39">
        <v>20</v>
      </c>
      <c r="E206" s="29"/>
      <c r="F206" s="39">
        <f t="shared" si="9"/>
        <v>6.0960000000000001</v>
      </c>
      <c r="G206" s="39">
        <f t="shared" si="10"/>
        <v>33.952011087081587</v>
      </c>
      <c r="H206" s="29"/>
      <c r="I206" s="30">
        <v>0.82</v>
      </c>
      <c r="J206" s="29"/>
      <c r="K206" s="45">
        <f t="shared" si="11"/>
        <v>28.653196291119148</v>
      </c>
      <c r="N206" s="39">
        <v>22</v>
      </c>
    </row>
    <row r="207" spans="1:14" x14ac:dyDescent="0.2">
      <c r="A207" s="37">
        <v>5020050702</v>
      </c>
      <c r="B207" s="37" t="s">
        <v>232</v>
      </c>
      <c r="C207" s="38">
        <v>38545</v>
      </c>
      <c r="D207" s="39">
        <v>15</v>
      </c>
      <c r="E207" s="29"/>
      <c r="F207" s="39">
        <f t="shared" si="9"/>
        <v>4.5720000000000001</v>
      </c>
      <c r="G207" s="39">
        <f t="shared" si="10"/>
        <v>38.097509751111744</v>
      </c>
      <c r="H207" s="29"/>
      <c r="I207" s="30"/>
      <c r="J207" s="29"/>
      <c r="N207" s="39">
        <v>25</v>
      </c>
    </row>
    <row r="208" spans="1:14" x14ac:dyDescent="0.2">
      <c r="A208" s="37">
        <v>5020050703</v>
      </c>
      <c r="B208" s="37" t="s">
        <v>232</v>
      </c>
      <c r="C208" s="38">
        <v>38551</v>
      </c>
      <c r="D208" s="39">
        <v>12</v>
      </c>
      <c r="E208" s="29"/>
      <c r="F208" s="39">
        <f t="shared" si="9"/>
        <v>3.6576000000000004</v>
      </c>
      <c r="G208" s="39">
        <f t="shared" si="10"/>
        <v>41.313008325549511</v>
      </c>
      <c r="H208" s="29"/>
      <c r="I208" s="30">
        <v>1.0900000000000001</v>
      </c>
      <c r="J208" s="29"/>
      <c r="K208" s="45">
        <f t="shared" si="11"/>
        <v>31.445403200124726</v>
      </c>
      <c r="N208" s="39">
        <v>26</v>
      </c>
    </row>
    <row r="209" spans="1:16" x14ac:dyDescent="0.2">
      <c r="A209" s="37">
        <v>5020050704</v>
      </c>
      <c r="B209" s="37" t="s">
        <v>232</v>
      </c>
      <c r="C209" s="38">
        <v>38560</v>
      </c>
      <c r="D209" s="39">
        <v>9.5</v>
      </c>
      <c r="E209" s="29"/>
      <c r="F209" s="39">
        <f t="shared" si="9"/>
        <v>2.8956</v>
      </c>
      <c r="G209" s="39">
        <f t="shared" si="10"/>
        <v>44.679398331074999</v>
      </c>
      <c r="H209" s="29"/>
      <c r="I209" s="30"/>
      <c r="J209" s="29"/>
      <c r="N209" s="39">
        <v>23.5</v>
      </c>
    </row>
    <row r="210" spans="1:16" x14ac:dyDescent="0.2">
      <c r="A210" s="37">
        <v>5020050801</v>
      </c>
      <c r="B210" s="37" t="s">
        <v>232</v>
      </c>
      <c r="C210" s="38">
        <v>38566</v>
      </c>
      <c r="D210" s="39">
        <v>10.5</v>
      </c>
      <c r="E210" s="29"/>
      <c r="F210" s="39">
        <f t="shared" si="9"/>
        <v>3.2004000000000001</v>
      </c>
      <c r="G210" s="39">
        <f t="shared" si="10"/>
        <v>43.237195693268887</v>
      </c>
      <c r="H210" s="29"/>
      <c r="I210" s="30">
        <v>1.37</v>
      </c>
      <c r="J210" s="29"/>
      <c r="K210" s="45">
        <f t="shared" si="11"/>
        <v>33.68829335783073</v>
      </c>
      <c r="N210" s="39">
        <v>24</v>
      </c>
    </row>
    <row r="211" spans="1:16" x14ac:dyDescent="0.2">
      <c r="A211" s="37">
        <v>5020050802</v>
      </c>
      <c r="B211" s="37" t="s">
        <v>232</v>
      </c>
      <c r="C211" s="38">
        <v>38573</v>
      </c>
      <c r="D211" s="39">
        <v>9</v>
      </c>
      <c r="E211" s="29"/>
      <c r="F211" s="39">
        <f t="shared" si="9"/>
        <v>2.7432000000000003</v>
      </c>
      <c r="G211" s="39">
        <f t="shared" si="10"/>
        <v>45.458506989579675</v>
      </c>
      <c r="H211" s="29"/>
      <c r="I211" s="30"/>
      <c r="J211" s="29"/>
      <c r="N211" s="39">
        <v>24</v>
      </c>
    </row>
    <row r="212" spans="1:16" x14ac:dyDescent="0.2">
      <c r="A212" s="37">
        <v>5020050803</v>
      </c>
      <c r="B212" s="37" t="s">
        <v>232</v>
      </c>
      <c r="C212" s="38">
        <v>38580</v>
      </c>
      <c r="D212" s="39">
        <v>10</v>
      </c>
      <c r="E212" s="29"/>
      <c r="F212" s="39">
        <f t="shared" si="9"/>
        <v>3.048</v>
      </c>
      <c r="G212" s="39">
        <f t="shared" si="10"/>
        <v>43.940261958950401</v>
      </c>
      <c r="H212" s="29"/>
      <c r="I212" s="30">
        <v>1.38</v>
      </c>
      <c r="J212" s="29"/>
      <c r="K212" s="45">
        <f t="shared" si="11"/>
        <v>33.759639126849002</v>
      </c>
      <c r="N212" s="39">
        <v>23</v>
      </c>
    </row>
    <row r="213" spans="1:16" x14ac:dyDescent="0.2">
      <c r="A213" s="37">
        <v>5020050804</v>
      </c>
      <c r="B213" s="37" t="s">
        <v>232</v>
      </c>
      <c r="C213" s="38">
        <v>38587</v>
      </c>
      <c r="D213" s="39">
        <v>11</v>
      </c>
      <c r="E213" s="29"/>
      <c r="F213" s="39">
        <f t="shared" si="9"/>
        <v>3.3528000000000002</v>
      </c>
      <c r="G213" s="39">
        <f t="shared" si="10"/>
        <v>42.566842267970074</v>
      </c>
      <c r="H213" s="29"/>
      <c r="I213" s="30"/>
      <c r="J213" s="29"/>
      <c r="N213" s="39">
        <v>20</v>
      </c>
    </row>
    <row r="214" spans="1:16" x14ac:dyDescent="0.2">
      <c r="A214" s="37">
        <v>5020050805</v>
      </c>
      <c r="B214" s="37" t="s">
        <v>232</v>
      </c>
      <c r="C214" s="38">
        <v>38594</v>
      </c>
      <c r="D214" s="39">
        <v>11</v>
      </c>
      <c r="E214" s="39">
        <f>AVERAGE(D202:D214)</f>
        <v>14.692307692307692</v>
      </c>
      <c r="F214" s="39">
        <f t="shared" si="9"/>
        <v>3.3528000000000002</v>
      </c>
      <c r="G214" s="39">
        <f t="shared" si="10"/>
        <v>42.566842267970074</v>
      </c>
      <c r="H214" s="39">
        <f>AVERAGE(G202:G214)</f>
        <v>39.218348728214487</v>
      </c>
      <c r="I214" s="30">
        <v>1.07</v>
      </c>
      <c r="J214" s="39">
        <f>AVERAGE(I202:I214)</f>
        <v>0.95285714285714285</v>
      </c>
      <c r="K214" s="45">
        <f t="shared" si="11"/>
        <v>31.263731341528125</v>
      </c>
      <c r="L214" s="39">
        <f>AVERAGE(K202:K214)</f>
        <v>29.311277202496779</v>
      </c>
      <c r="M214" s="45">
        <f>AVERAGE(L214,H214)</f>
        <v>34.264812965355631</v>
      </c>
      <c r="N214" s="39">
        <v>21</v>
      </c>
    </row>
    <row r="215" spans="1:16" x14ac:dyDescent="0.2">
      <c r="A215" s="37">
        <v>5020060601</v>
      </c>
      <c r="B215" s="37" t="s">
        <v>232</v>
      </c>
      <c r="C215" s="38">
        <v>38881</v>
      </c>
      <c r="D215" s="39">
        <v>14.5</v>
      </c>
      <c r="F215" s="39">
        <f t="shared" si="9"/>
        <v>4.4196</v>
      </c>
      <c r="G215" s="39">
        <f t="shared" si="10"/>
        <v>38.586031110758313</v>
      </c>
      <c r="I215" s="37">
        <v>1.48</v>
      </c>
      <c r="K215" s="45">
        <f t="shared" si="11"/>
        <v>34.445932881082797</v>
      </c>
      <c r="N215" s="39">
        <v>17</v>
      </c>
      <c r="O215" s="39">
        <v>16.111111111111111</v>
      </c>
      <c r="P215" s="39" t="s">
        <v>587</v>
      </c>
    </row>
    <row r="216" spans="1:16" x14ac:dyDescent="0.2">
      <c r="A216" s="37">
        <v>5020060602</v>
      </c>
      <c r="B216" s="37" t="s">
        <v>232</v>
      </c>
      <c r="C216" s="38">
        <v>38888</v>
      </c>
      <c r="D216" s="39">
        <v>18</v>
      </c>
      <c r="F216" s="39">
        <f t="shared" si="9"/>
        <v>5.4864000000000006</v>
      </c>
      <c r="G216" s="39">
        <f t="shared" si="10"/>
        <v>35.470256117710861</v>
      </c>
      <c r="N216" s="39">
        <v>19</v>
      </c>
      <c r="O216" s="39">
        <v>16.666666666666668</v>
      </c>
      <c r="P216" s="39" t="s">
        <v>588</v>
      </c>
    </row>
    <row r="217" spans="1:16" x14ac:dyDescent="0.2">
      <c r="A217" s="37">
        <v>5020060603</v>
      </c>
      <c r="B217" s="37" t="s">
        <v>232</v>
      </c>
      <c r="C217" s="38">
        <v>38895</v>
      </c>
      <c r="D217" s="39">
        <v>22</v>
      </c>
      <c r="F217" s="39">
        <f t="shared" si="9"/>
        <v>6.7056000000000004</v>
      </c>
      <c r="G217" s="39">
        <f t="shared" si="10"/>
        <v>32.57859139610126</v>
      </c>
      <c r="I217" s="37">
        <v>0.9</v>
      </c>
      <c r="K217" s="45">
        <f t="shared" si="11"/>
        <v>29.566413341396725</v>
      </c>
      <c r="N217" s="39">
        <v>20</v>
      </c>
      <c r="O217" s="39">
        <v>20.555555555555557</v>
      </c>
      <c r="P217" s="39" t="s">
        <v>590</v>
      </c>
    </row>
    <row r="218" spans="1:16" x14ac:dyDescent="0.2">
      <c r="A218" s="37">
        <v>5020060701</v>
      </c>
      <c r="B218" s="37" t="s">
        <v>232</v>
      </c>
      <c r="C218" s="38">
        <v>38902</v>
      </c>
      <c r="D218" s="39">
        <v>21.5</v>
      </c>
      <c r="F218" s="39">
        <f t="shared" si="9"/>
        <v>6.5532000000000004</v>
      </c>
      <c r="G218" s="39">
        <f t="shared" si="10"/>
        <v>32.909870353719171</v>
      </c>
      <c r="N218" s="39">
        <v>21</v>
      </c>
      <c r="O218" s="39">
        <v>18.888888888888889</v>
      </c>
      <c r="P218" s="39" t="s">
        <v>589</v>
      </c>
    </row>
    <row r="219" spans="1:16" x14ac:dyDescent="0.2">
      <c r="A219" s="37">
        <v>5020060702</v>
      </c>
      <c r="B219" s="37" t="s">
        <v>232</v>
      </c>
      <c r="C219" s="38">
        <v>38909</v>
      </c>
      <c r="D219" s="39">
        <v>21.5</v>
      </c>
      <c r="F219" s="39">
        <f t="shared" si="9"/>
        <v>6.5532000000000004</v>
      </c>
      <c r="G219" s="39">
        <f t="shared" si="10"/>
        <v>32.909870353719171</v>
      </c>
      <c r="I219" s="37">
        <v>0.68</v>
      </c>
      <c r="K219" s="45">
        <f t="shared" si="11"/>
        <v>26.816651063234431</v>
      </c>
      <c r="N219" s="39">
        <v>21</v>
      </c>
      <c r="O219" s="39">
        <v>21.666666666666668</v>
      </c>
      <c r="P219" s="39" t="s">
        <v>591</v>
      </c>
    </row>
    <row r="220" spans="1:16" x14ac:dyDescent="0.2">
      <c r="A220" s="37">
        <v>5020060703</v>
      </c>
      <c r="B220" s="37" t="s">
        <v>232</v>
      </c>
      <c r="C220" s="38">
        <v>38916</v>
      </c>
      <c r="D220" s="39">
        <v>15</v>
      </c>
      <c r="F220" s="39">
        <f t="shared" si="9"/>
        <v>4.5720000000000001</v>
      </c>
      <c r="G220" s="39">
        <f t="shared" si="10"/>
        <v>38.097509751111744</v>
      </c>
      <c r="N220" s="39">
        <v>23</v>
      </c>
      <c r="O220" s="39">
        <v>22.777777777777779</v>
      </c>
      <c r="P220" s="39" t="s">
        <v>592</v>
      </c>
    </row>
    <row r="221" spans="1:16" x14ac:dyDescent="0.2">
      <c r="A221" s="37">
        <v>5020060704</v>
      </c>
      <c r="B221" s="37" t="s">
        <v>232</v>
      </c>
      <c r="C221" s="38">
        <v>38923</v>
      </c>
      <c r="D221" s="39">
        <v>11</v>
      </c>
      <c r="F221" s="39">
        <f t="shared" si="9"/>
        <v>3.3528000000000002</v>
      </c>
      <c r="G221" s="39">
        <f t="shared" si="10"/>
        <v>42.566842267970074</v>
      </c>
      <c r="I221" s="37">
        <v>1.44</v>
      </c>
      <c r="K221" s="45">
        <f t="shared" si="11"/>
        <v>34.177148944297393</v>
      </c>
      <c r="N221" s="39">
        <v>23</v>
      </c>
      <c r="O221" s="39">
        <v>23.888888888888889</v>
      </c>
      <c r="P221" s="39" t="s">
        <v>593</v>
      </c>
    </row>
    <row r="222" spans="1:16" x14ac:dyDescent="0.2">
      <c r="A222" s="37">
        <v>5020060801</v>
      </c>
      <c r="B222" s="37" t="s">
        <v>232</v>
      </c>
      <c r="C222" s="38">
        <v>38930</v>
      </c>
      <c r="D222" s="39">
        <v>11</v>
      </c>
      <c r="F222" s="39">
        <f t="shared" si="9"/>
        <v>3.3528000000000002</v>
      </c>
      <c r="G222" s="39">
        <f t="shared" si="10"/>
        <v>42.566842267970074</v>
      </c>
      <c r="N222" s="39">
        <v>25</v>
      </c>
      <c r="O222" s="39">
        <v>28.888888888888889</v>
      </c>
      <c r="P222" s="39" t="s">
        <v>594</v>
      </c>
    </row>
    <row r="223" spans="1:16" x14ac:dyDescent="0.2">
      <c r="A223" s="37">
        <v>5020060802</v>
      </c>
      <c r="B223" s="37" t="s">
        <v>232</v>
      </c>
      <c r="C223" s="38">
        <v>38937</v>
      </c>
      <c r="D223" s="39">
        <v>10</v>
      </c>
      <c r="F223" s="39">
        <f t="shared" si="9"/>
        <v>3.048</v>
      </c>
      <c r="G223" s="39">
        <f t="shared" si="10"/>
        <v>43.940261958950401</v>
      </c>
      <c r="I223" s="37">
        <v>1.99</v>
      </c>
      <c r="K223" s="45">
        <f t="shared" si="11"/>
        <v>37.350600806004095</v>
      </c>
      <c r="N223" s="39">
        <v>24</v>
      </c>
      <c r="O223" s="39">
        <v>18.888888888888889</v>
      </c>
      <c r="P223" s="39" t="s">
        <v>595</v>
      </c>
    </row>
    <row r="224" spans="1:16" x14ac:dyDescent="0.2">
      <c r="A224" s="37">
        <v>5020060803</v>
      </c>
      <c r="B224" s="37" t="s">
        <v>232</v>
      </c>
      <c r="C224" s="38">
        <v>38945</v>
      </c>
      <c r="D224" s="39">
        <v>10</v>
      </c>
      <c r="F224" s="39">
        <f t="shared" si="9"/>
        <v>3.048</v>
      </c>
      <c r="G224" s="39">
        <f t="shared" si="10"/>
        <v>43.940261958950401</v>
      </c>
      <c r="N224" s="39">
        <v>22</v>
      </c>
      <c r="O224" s="39">
        <v>18.333333333333336</v>
      </c>
      <c r="P224" s="39" t="s">
        <v>591</v>
      </c>
    </row>
    <row r="225" spans="1:18" x14ac:dyDescent="0.2">
      <c r="A225" s="37">
        <v>5020060804</v>
      </c>
      <c r="B225" s="37" t="s">
        <v>232</v>
      </c>
      <c r="C225" s="38">
        <v>38951</v>
      </c>
      <c r="D225" s="39">
        <v>11</v>
      </c>
      <c r="F225" s="39">
        <f t="shared" si="9"/>
        <v>3.3528000000000002</v>
      </c>
      <c r="G225" s="39">
        <f t="shared" si="10"/>
        <v>42.566842267970074</v>
      </c>
      <c r="I225" s="37">
        <v>1.93</v>
      </c>
      <c r="K225" s="45">
        <f t="shared" si="11"/>
        <v>37.050271228613752</v>
      </c>
      <c r="N225" s="39">
        <v>21</v>
      </c>
      <c r="O225" s="39">
        <v>20</v>
      </c>
      <c r="P225" s="39" t="s">
        <v>403</v>
      </c>
    </row>
    <row r="226" spans="1:18" x14ac:dyDescent="0.2">
      <c r="A226" s="37">
        <v>5020060805</v>
      </c>
      <c r="B226" s="37" t="s">
        <v>232</v>
      </c>
      <c r="C226" s="38">
        <v>38958</v>
      </c>
      <c r="D226" s="39">
        <v>12.5</v>
      </c>
      <c r="F226" s="39">
        <f t="shared" si="9"/>
        <v>3.81</v>
      </c>
      <c r="G226" s="39">
        <f t="shared" si="10"/>
        <v>40.724763384512634</v>
      </c>
      <c r="N226" s="39">
        <v>20</v>
      </c>
      <c r="O226" s="39">
        <v>17.777777777777779</v>
      </c>
      <c r="P226" s="39" t="s">
        <v>403</v>
      </c>
    </row>
    <row r="227" spans="1:18" x14ac:dyDescent="0.2">
      <c r="A227" s="37">
        <v>5020060901</v>
      </c>
      <c r="B227" s="37" t="s">
        <v>232</v>
      </c>
      <c r="C227" s="38">
        <v>38965</v>
      </c>
      <c r="D227" s="39">
        <v>13</v>
      </c>
      <c r="F227" s="39">
        <f t="shared" si="9"/>
        <v>3.9624000000000001</v>
      </c>
      <c r="G227" s="39">
        <f t="shared" si="10"/>
        <v>40.159592907973853</v>
      </c>
      <c r="I227" s="37">
        <v>0.8</v>
      </c>
      <c r="K227" s="45">
        <f t="shared" si="11"/>
        <v>28.410961761607602</v>
      </c>
      <c r="N227" s="39">
        <v>20</v>
      </c>
      <c r="O227" s="39">
        <v>17.777777777777779</v>
      </c>
      <c r="P227" s="39" t="s">
        <v>596</v>
      </c>
    </row>
    <row r="228" spans="1:18" x14ac:dyDescent="0.2">
      <c r="A228" s="37">
        <v>5020060902</v>
      </c>
      <c r="B228" s="37" t="s">
        <v>232</v>
      </c>
      <c r="C228" s="38">
        <v>38974</v>
      </c>
      <c r="D228" s="39">
        <v>15</v>
      </c>
      <c r="E228" s="39">
        <f>AVERAGE(D215:D226)</f>
        <v>14.833333333333334</v>
      </c>
      <c r="F228" s="39">
        <f t="shared" si="9"/>
        <v>4.5720000000000001</v>
      </c>
      <c r="G228" s="39">
        <f t="shared" si="10"/>
        <v>38.097509751111744</v>
      </c>
      <c r="H228" s="39">
        <f>AVERAGE(G215:G226)</f>
        <v>38.904828599120343</v>
      </c>
      <c r="J228" s="39">
        <f>AVERAGE(I215:I226)</f>
        <v>1.4033333333333333</v>
      </c>
      <c r="L228" s="39">
        <f>AVERAGE(K215:K226)</f>
        <v>33.234503044104869</v>
      </c>
      <c r="M228" s="45">
        <f>AVERAGE(L228,H228)</f>
        <v>36.069665821612602</v>
      </c>
      <c r="N228" s="39">
        <v>18</v>
      </c>
      <c r="O228" s="39">
        <v>15.555555555555557</v>
      </c>
      <c r="P228" s="39" t="s">
        <v>597</v>
      </c>
    </row>
    <row r="229" spans="1:18" x14ac:dyDescent="0.2">
      <c r="A229" s="37">
        <v>5020070501</v>
      </c>
      <c r="B229" s="37" t="s">
        <v>232</v>
      </c>
      <c r="C229" s="38">
        <v>39231</v>
      </c>
      <c r="D229" s="39">
        <v>20.5</v>
      </c>
      <c r="F229" s="39">
        <f t="shared" si="9"/>
        <v>6.2484000000000002</v>
      </c>
      <c r="G229" s="39">
        <f t="shared" si="10"/>
        <v>33.59619053965433</v>
      </c>
      <c r="I229" s="45">
        <v>0.44</v>
      </c>
      <c r="K229" s="45">
        <f t="shared" si="11"/>
        <v>22.546180784194966</v>
      </c>
      <c r="N229" s="39">
        <v>16</v>
      </c>
      <c r="P229" s="39" t="s">
        <v>828</v>
      </c>
    </row>
    <row r="230" spans="1:18" x14ac:dyDescent="0.2">
      <c r="A230" s="37">
        <v>5020070601</v>
      </c>
      <c r="B230" s="37" t="s">
        <v>232</v>
      </c>
      <c r="C230" s="38">
        <v>39239</v>
      </c>
      <c r="D230" s="39">
        <v>20</v>
      </c>
      <c r="F230" s="39">
        <f t="shared" si="9"/>
        <v>6.0960000000000001</v>
      </c>
      <c r="G230" s="39">
        <f t="shared" si="10"/>
        <v>33.952011087081587</v>
      </c>
      <c r="N230" s="39">
        <v>17</v>
      </c>
      <c r="O230" s="39">
        <v>13.888888888888889</v>
      </c>
      <c r="P230" s="39" t="s">
        <v>829</v>
      </c>
      <c r="Q230" s="37">
        <v>57</v>
      </c>
      <c r="R230" s="37">
        <f t="shared" ref="R230:R284" si="12">(Q230-32)*5/9</f>
        <v>13.888888888888889</v>
      </c>
    </row>
    <row r="231" spans="1:18" x14ac:dyDescent="0.2">
      <c r="A231" s="37">
        <v>5020070602</v>
      </c>
      <c r="B231" s="37" t="s">
        <v>232</v>
      </c>
      <c r="C231" s="38">
        <v>39245</v>
      </c>
      <c r="D231" s="39">
        <v>24</v>
      </c>
      <c r="F231" s="39">
        <f t="shared" si="9"/>
        <v>7.3152000000000008</v>
      </c>
      <c r="G231" s="39">
        <f t="shared" si="10"/>
        <v>31.324757453680697</v>
      </c>
      <c r="I231" s="45">
        <v>0.51</v>
      </c>
      <c r="K231" s="45">
        <f t="shared" si="11"/>
        <v>23.994489932482459</v>
      </c>
      <c r="N231" s="39">
        <v>19</v>
      </c>
      <c r="O231" s="39">
        <v>20</v>
      </c>
      <c r="P231" s="39" t="s">
        <v>830</v>
      </c>
      <c r="Q231" s="37">
        <v>68</v>
      </c>
      <c r="R231" s="37">
        <f t="shared" si="12"/>
        <v>20</v>
      </c>
    </row>
    <row r="232" spans="1:18" x14ac:dyDescent="0.2">
      <c r="A232" s="37">
        <v>5020070603</v>
      </c>
      <c r="B232" s="37" t="s">
        <v>232</v>
      </c>
      <c r="C232" s="38">
        <v>39253</v>
      </c>
      <c r="D232" s="39">
        <v>26</v>
      </c>
      <c r="F232" s="39">
        <f t="shared" si="9"/>
        <v>7.9248000000000003</v>
      </c>
      <c r="G232" s="39">
        <f t="shared" si="10"/>
        <v>30.171342036105038</v>
      </c>
      <c r="N232" s="39">
        <v>20</v>
      </c>
      <c r="O232" s="39">
        <v>17.222222222222221</v>
      </c>
      <c r="P232" s="39" t="s">
        <v>831</v>
      </c>
      <c r="Q232" s="37">
        <v>63</v>
      </c>
      <c r="R232" s="37">
        <f t="shared" si="12"/>
        <v>17.222222222222221</v>
      </c>
    </row>
    <row r="233" spans="1:18" x14ac:dyDescent="0.2">
      <c r="A233" s="37">
        <v>5020070604</v>
      </c>
      <c r="B233" s="37" t="s">
        <v>232</v>
      </c>
      <c r="C233" s="38">
        <v>39261</v>
      </c>
      <c r="D233" s="39">
        <v>28</v>
      </c>
      <c r="F233" s="39">
        <f t="shared" si="9"/>
        <v>8.5343999999999998</v>
      </c>
      <c r="G233" s="39">
        <f t="shared" si="10"/>
        <v>29.103446157369909</v>
      </c>
      <c r="I233" s="45">
        <v>0.62</v>
      </c>
      <c r="K233" s="45">
        <f t="shared" si="11"/>
        <v>25.910468792749171</v>
      </c>
      <c r="N233" s="39">
        <v>20</v>
      </c>
      <c r="O233" s="39">
        <v>15</v>
      </c>
      <c r="P233" s="39" t="s">
        <v>833</v>
      </c>
      <c r="Q233" s="37">
        <v>59</v>
      </c>
      <c r="R233" s="37">
        <f t="shared" si="12"/>
        <v>15</v>
      </c>
    </row>
    <row r="234" spans="1:18" x14ac:dyDescent="0.2">
      <c r="A234" s="37">
        <v>5020070701</v>
      </c>
      <c r="B234" s="37" t="s">
        <v>232</v>
      </c>
      <c r="C234" s="38">
        <v>39266</v>
      </c>
      <c r="D234" s="39">
        <v>27</v>
      </c>
      <c r="F234" s="39">
        <f t="shared" si="9"/>
        <v>8.2295999999999996</v>
      </c>
      <c r="G234" s="39">
        <f t="shared" si="10"/>
        <v>29.627503909872214</v>
      </c>
      <c r="N234" s="39">
        <v>20</v>
      </c>
      <c r="O234" s="39">
        <v>18.333333333333332</v>
      </c>
      <c r="P234" s="39" t="s">
        <v>832</v>
      </c>
      <c r="Q234" s="37">
        <v>65</v>
      </c>
      <c r="R234" s="37">
        <f t="shared" si="12"/>
        <v>18.333333333333332</v>
      </c>
    </row>
    <row r="235" spans="1:18" x14ac:dyDescent="0.2">
      <c r="A235" s="37">
        <v>5020070702</v>
      </c>
      <c r="B235" s="37" t="s">
        <v>232</v>
      </c>
      <c r="C235" s="38">
        <v>39273</v>
      </c>
      <c r="D235" s="39">
        <v>21.5</v>
      </c>
      <c r="F235" s="39">
        <f t="shared" si="9"/>
        <v>6.5532000000000004</v>
      </c>
      <c r="G235" s="39">
        <f t="shared" si="10"/>
        <v>32.909870353719171</v>
      </c>
      <c r="I235" s="45">
        <v>0.87</v>
      </c>
      <c r="K235" s="45">
        <f t="shared" si="11"/>
        <v>29.233839119458292</v>
      </c>
      <c r="N235" s="39">
        <v>22</v>
      </c>
      <c r="O235" s="39">
        <v>24.444444444444443</v>
      </c>
      <c r="P235" s="39" t="s">
        <v>834</v>
      </c>
      <c r="Q235" s="37">
        <v>76</v>
      </c>
      <c r="R235" s="37">
        <f t="shared" si="12"/>
        <v>24.444444444444443</v>
      </c>
    </row>
    <row r="236" spans="1:18" x14ac:dyDescent="0.2">
      <c r="A236" s="37">
        <v>5020070703</v>
      </c>
      <c r="B236" s="37" t="s">
        <v>232</v>
      </c>
      <c r="C236" s="38">
        <v>39280</v>
      </c>
      <c r="D236" s="39">
        <v>26</v>
      </c>
      <c r="F236" s="39">
        <f t="shared" si="9"/>
        <v>7.9248000000000003</v>
      </c>
      <c r="G236" s="39">
        <f t="shared" si="10"/>
        <v>30.171342036105038</v>
      </c>
      <c r="N236" s="39">
        <v>20</v>
      </c>
      <c r="O236" s="39">
        <v>20.555555555555557</v>
      </c>
      <c r="P236" s="39" t="s">
        <v>403</v>
      </c>
      <c r="Q236" s="37">
        <v>69</v>
      </c>
      <c r="R236" s="37">
        <f t="shared" si="12"/>
        <v>20.555555555555557</v>
      </c>
    </row>
    <row r="237" spans="1:18" x14ac:dyDescent="0.2">
      <c r="A237" s="37">
        <v>5020070704</v>
      </c>
      <c r="B237" s="37" t="s">
        <v>232</v>
      </c>
      <c r="C237" s="38">
        <v>39287</v>
      </c>
      <c r="D237" s="39">
        <v>22</v>
      </c>
      <c r="F237" s="39">
        <f t="shared" si="9"/>
        <v>6.7056000000000004</v>
      </c>
      <c r="G237" s="39">
        <f t="shared" si="10"/>
        <v>32.57859139610126</v>
      </c>
      <c r="I237" s="45">
        <v>0.86</v>
      </c>
      <c r="K237" s="45">
        <f t="shared" si="11"/>
        <v>29.120427451703737</v>
      </c>
      <c r="N237" s="39">
        <v>21</v>
      </c>
      <c r="O237" s="39">
        <v>22.777777777777779</v>
      </c>
      <c r="P237" s="39" t="s">
        <v>832</v>
      </c>
      <c r="Q237" s="37">
        <v>73</v>
      </c>
      <c r="R237" s="37">
        <f t="shared" si="12"/>
        <v>22.777777777777779</v>
      </c>
    </row>
    <row r="238" spans="1:18" x14ac:dyDescent="0.2">
      <c r="A238" s="37">
        <v>5020070705</v>
      </c>
      <c r="B238" s="37" t="s">
        <v>232</v>
      </c>
      <c r="C238" s="38">
        <v>39294</v>
      </c>
      <c r="D238" s="39">
        <v>26.5</v>
      </c>
      <c r="F238" s="39">
        <f t="shared" si="9"/>
        <v>8.0772000000000013</v>
      </c>
      <c r="G238" s="39">
        <f t="shared" si="10"/>
        <v>29.89685754657733</v>
      </c>
      <c r="N238" s="39">
        <v>23</v>
      </c>
      <c r="O238" s="39">
        <v>23.888888888888889</v>
      </c>
      <c r="P238" s="39" t="s">
        <v>403</v>
      </c>
      <c r="Q238" s="37">
        <v>75</v>
      </c>
      <c r="R238" s="37">
        <f t="shared" si="12"/>
        <v>23.888888888888889</v>
      </c>
    </row>
    <row r="239" spans="1:18" x14ac:dyDescent="0.2">
      <c r="A239" s="37">
        <v>5020070801</v>
      </c>
      <c r="B239" s="37" t="s">
        <v>232</v>
      </c>
      <c r="C239" s="38">
        <v>39301</v>
      </c>
      <c r="D239" s="39">
        <v>20.5</v>
      </c>
      <c r="F239" s="39">
        <f t="shared" si="9"/>
        <v>6.2484000000000002</v>
      </c>
      <c r="G239" s="39">
        <f t="shared" si="10"/>
        <v>33.59619053965433</v>
      </c>
      <c r="I239" s="45">
        <v>0.48</v>
      </c>
      <c r="K239" s="45">
        <f t="shared" si="11"/>
        <v>23.399762392463234</v>
      </c>
      <c r="N239" s="39">
        <v>23</v>
      </c>
      <c r="O239" s="39">
        <v>23.333333333333332</v>
      </c>
      <c r="P239" s="39" t="s">
        <v>835</v>
      </c>
      <c r="Q239" s="37">
        <v>74</v>
      </c>
      <c r="R239" s="37">
        <f t="shared" si="12"/>
        <v>23.333333333333332</v>
      </c>
    </row>
    <row r="240" spans="1:18" x14ac:dyDescent="0.2">
      <c r="A240" s="37">
        <v>5020070802</v>
      </c>
      <c r="B240" s="37" t="s">
        <v>232</v>
      </c>
      <c r="C240" s="38">
        <v>39308</v>
      </c>
      <c r="D240" s="39">
        <v>17</v>
      </c>
      <c r="F240" s="39">
        <f t="shared" si="9"/>
        <v>5.1816000000000004</v>
      </c>
      <c r="G240" s="39">
        <f t="shared" si="10"/>
        <v>36.293908861144516</v>
      </c>
      <c r="N240" s="39">
        <v>21</v>
      </c>
      <c r="O240" s="39">
        <v>21.111111111111111</v>
      </c>
      <c r="P240" s="39" t="s">
        <v>836</v>
      </c>
      <c r="Q240" s="37">
        <v>70</v>
      </c>
      <c r="R240" s="37">
        <f t="shared" si="12"/>
        <v>21.111111111111111</v>
      </c>
    </row>
    <row r="241" spans="1:18" x14ac:dyDescent="0.2">
      <c r="A241" s="37">
        <v>5020070803</v>
      </c>
      <c r="B241" s="37" t="s">
        <v>232</v>
      </c>
      <c r="C241" s="38">
        <v>39315</v>
      </c>
      <c r="D241" s="39">
        <v>15</v>
      </c>
      <c r="F241" s="39">
        <f t="shared" si="9"/>
        <v>4.5720000000000001</v>
      </c>
      <c r="G241" s="39">
        <f t="shared" si="10"/>
        <v>38.097509751111744</v>
      </c>
      <c r="I241" s="45">
        <v>0.75</v>
      </c>
      <c r="K241" s="45">
        <f t="shared" si="11"/>
        <v>27.777838869248029</v>
      </c>
      <c r="N241" s="39">
        <v>20</v>
      </c>
      <c r="O241" s="39">
        <v>17.777777777777779</v>
      </c>
      <c r="P241" s="39" t="s">
        <v>837</v>
      </c>
      <c r="Q241" s="37">
        <v>64</v>
      </c>
      <c r="R241" s="37">
        <f t="shared" si="12"/>
        <v>17.777777777777779</v>
      </c>
    </row>
    <row r="242" spans="1:18" x14ac:dyDescent="0.2">
      <c r="A242" s="37">
        <v>5020070804</v>
      </c>
      <c r="B242" s="37" t="s">
        <v>232</v>
      </c>
      <c r="C242" s="38">
        <v>39324</v>
      </c>
      <c r="D242" s="39">
        <v>22</v>
      </c>
      <c r="F242" s="39">
        <f t="shared" si="9"/>
        <v>6.7056000000000004</v>
      </c>
      <c r="G242" s="39">
        <f t="shared" si="10"/>
        <v>32.57859139610126</v>
      </c>
      <c r="N242" s="39">
        <v>20</v>
      </c>
      <c r="O242" s="39">
        <v>15.555555555555555</v>
      </c>
      <c r="P242" s="39" t="s">
        <v>428</v>
      </c>
      <c r="Q242" s="37">
        <v>60</v>
      </c>
      <c r="R242" s="37">
        <f t="shared" si="12"/>
        <v>15.555555555555555</v>
      </c>
    </row>
    <row r="243" spans="1:18" x14ac:dyDescent="0.2">
      <c r="A243" s="37">
        <v>5020070901</v>
      </c>
      <c r="B243" s="37" t="s">
        <v>232</v>
      </c>
      <c r="C243" s="38">
        <v>39330</v>
      </c>
      <c r="D243" s="39">
        <v>20</v>
      </c>
      <c r="F243" s="39">
        <f t="shared" si="9"/>
        <v>6.0960000000000001</v>
      </c>
      <c r="G243" s="39">
        <f t="shared" si="10"/>
        <v>33.952011087081587</v>
      </c>
      <c r="I243" s="45">
        <v>0.94</v>
      </c>
      <c r="K243" s="45">
        <f t="shared" si="11"/>
        <v>29.993002289525563</v>
      </c>
      <c r="N243" s="39">
        <v>20</v>
      </c>
      <c r="O243" s="39">
        <v>20.555555555555557</v>
      </c>
      <c r="P243" s="39" t="s">
        <v>838</v>
      </c>
      <c r="Q243" s="37">
        <v>69</v>
      </c>
      <c r="R243" s="37">
        <f t="shared" si="12"/>
        <v>20.555555555555557</v>
      </c>
    </row>
    <row r="244" spans="1:18" x14ac:dyDescent="0.2">
      <c r="A244" s="37">
        <v>5020070902</v>
      </c>
      <c r="B244" s="37" t="s">
        <v>232</v>
      </c>
      <c r="C244" s="38">
        <v>39336</v>
      </c>
      <c r="D244" s="39">
        <v>25</v>
      </c>
      <c r="E244" s="39">
        <f>AVERAGE(D230:D242)</f>
        <v>22.73076923076923</v>
      </c>
      <c r="F244" s="39">
        <f t="shared" si="9"/>
        <v>7.62</v>
      </c>
      <c r="G244" s="39">
        <f t="shared" si="10"/>
        <v>30.736512512643824</v>
      </c>
      <c r="H244" s="39">
        <f>AVERAGE(G230:G242)</f>
        <v>32.33091711727878</v>
      </c>
      <c r="J244" s="39">
        <f>AVERAGE(I230:I242)</f>
        <v>0.68166666666666664</v>
      </c>
      <c r="L244" s="39">
        <f>AVERAGE(K230:K242)</f>
        <v>26.572804426350817</v>
      </c>
      <c r="M244" s="45">
        <f>AVERAGE(L244,H244)</f>
        <v>29.4518607718148</v>
      </c>
      <c r="N244" s="39">
        <v>19</v>
      </c>
      <c r="O244" s="39">
        <v>12.222222222222221</v>
      </c>
      <c r="P244" s="39" t="s">
        <v>839</v>
      </c>
      <c r="Q244" s="37">
        <v>54</v>
      </c>
      <c r="R244" s="37">
        <f t="shared" si="12"/>
        <v>12.222222222222221</v>
      </c>
    </row>
    <row r="245" spans="1:18" x14ac:dyDescent="0.2">
      <c r="A245" s="37">
        <v>5020080601</v>
      </c>
      <c r="B245" s="37" t="s">
        <v>232</v>
      </c>
      <c r="C245" s="38">
        <v>39603</v>
      </c>
      <c r="D245" s="39">
        <v>19.5</v>
      </c>
      <c r="F245" s="39">
        <f t="shared" si="9"/>
        <v>5.9436</v>
      </c>
      <c r="G245" s="39">
        <f t="shared" si="10"/>
        <v>34.316840700135202</v>
      </c>
      <c r="I245" s="37">
        <v>0.12</v>
      </c>
      <c r="K245" s="45">
        <f t="shared" si="11"/>
        <v>9.8002147098771069</v>
      </c>
      <c r="N245" s="39">
        <v>14</v>
      </c>
      <c r="O245" s="39">
        <v>18.333333333333332</v>
      </c>
      <c r="P245" s="39" t="s">
        <v>946</v>
      </c>
      <c r="Q245" s="39">
        <v>65</v>
      </c>
      <c r="R245" s="37">
        <f t="shared" si="12"/>
        <v>18.333333333333332</v>
      </c>
    </row>
    <row r="246" spans="1:18" x14ac:dyDescent="0.2">
      <c r="A246" s="37">
        <v>5020080602</v>
      </c>
      <c r="B246" s="37" t="s">
        <v>232</v>
      </c>
      <c r="C246" s="38">
        <v>39609</v>
      </c>
      <c r="D246" s="39">
        <v>24</v>
      </c>
      <c r="F246" s="39">
        <f t="shared" si="9"/>
        <v>7.3152000000000008</v>
      </c>
      <c r="G246" s="39">
        <f t="shared" si="10"/>
        <v>31.324757453680697</v>
      </c>
      <c r="N246" s="39">
        <v>17</v>
      </c>
      <c r="O246" s="39">
        <v>17.222222222222221</v>
      </c>
      <c r="P246" s="39" t="s">
        <v>422</v>
      </c>
      <c r="Q246" s="39">
        <v>63</v>
      </c>
      <c r="R246" s="37">
        <f t="shared" si="12"/>
        <v>17.222222222222221</v>
      </c>
    </row>
    <row r="247" spans="1:18" x14ac:dyDescent="0.2">
      <c r="A247" s="37">
        <v>5020080603</v>
      </c>
      <c r="B247" s="37" t="s">
        <v>232</v>
      </c>
      <c r="C247" s="38">
        <v>39618</v>
      </c>
      <c r="D247" s="39">
        <v>19</v>
      </c>
      <c r="F247" s="39">
        <f t="shared" si="9"/>
        <v>5.7911999999999999</v>
      </c>
      <c r="G247" s="39">
        <f t="shared" si="10"/>
        <v>34.691147459206192</v>
      </c>
      <c r="I247" s="37">
        <v>0.27</v>
      </c>
      <c r="K247" s="45">
        <f t="shared" si="11"/>
        <v>17.755440130959293</v>
      </c>
      <c r="N247" s="39">
        <v>16</v>
      </c>
      <c r="O247" s="39">
        <v>16.666666666666668</v>
      </c>
      <c r="P247" s="39" t="s">
        <v>451</v>
      </c>
      <c r="Q247" s="39">
        <v>62</v>
      </c>
      <c r="R247" s="37">
        <f t="shared" si="12"/>
        <v>16.666666666666668</v>
      </c>
    </row>
    <row r="248" spans="1:18" x14ac:dyDescent="0.2">
      <c r="A248" s="37">
        <v>5020080604</v>
      </c>
      <c r="B248" s="37" t="s">
        <v>232</v>
      </c>
      <c r="C248" s="38">
        <v>39623</v>
      </c>
      <c r="D248" s="39">
        <v>19.5</v>
      </c>
      <c r="F248" s="39">
        <f t="shared" si="9"/>
        <v>5.9436</v>
      </c>
      <c r="G248" s="39">
        <f t="shared" si="10"/>
        <v>34.316840700135202</v>
      </c>
      <c r="N248" s="39">
        <v>18</v>
      </c>
      <c r="O248" s="39">
        <v>19.444444444444443</v>
      </c>
      <c r="P248" s="39" t="s">
        <v>403</v>
      </c>
      <c r="Q248" s="39">
        <v>67</v>
      </c>
      <c r="R248" s="37">
        <f t="shared" si="12"/>
        <v>19.444444444444443</v>
      </c>
    </row>
    <row r="249" spans="1:18" x14ac:dyDescent="0.2">
      <c r="A249" s="37">
        <v>5020080701</v>
      </c>
      <c r="B249" s="37" t="s">
        <v>232</v>
      </c>
      <c r="C249" s="38">
        <v>39630</v>
      </c>
      <c r="D249" s="39">
        <v>23</v>
      </c>
      <c r="F249" s="39">
        <f t="shared" si="9"/>
        <v>7.0104000000000006</v>
      </c>
      <c r="G249" s="39">
        <f t="shared" si="10"/>
        <v>31.938041497455547</v>
      </c>
      <c r="I249" s="37">
        <v>1.1200000000000001</v>
      </c>
      <c r="K249" s="45">
        <f t="shared" si="11"/>
        <v>31.711754402861704</v>
      </c>
      <c r="N249" s="39">
        <v>20</v>
      </c>
      <c r="O249" s="39">
        <v>21.666666666666668</v>
      </c>
      <c r="P249" s="39" t="s">
        <v>403</v>
      </c>
      <c r="Q249" s="39">
        <v>71</v>
      </c>
      <c r="R249" s="37">
        <f t="shared" si="12"/>
        <v>21.666666666666668</v>
      </c>
    </row>
    <row r="250" spans="1:18" x14ac:dyDescent="0.2">
      <c r="A250" s="37">
        <v>5020080702</v>
      </c>
      <c r="B250" s="37" t="s">
        <v>232</v>
      </c>
      <c r="C250" s="38">
        <v>39639</v>
      </c>
      <c r="D250" s="39">
        <v>15</v>
      </c>
      <c r="F250" s="39">
        <f t="shared" si="9"/>
        <v>4.5720000000000001</v>
      </c>
      <c r="G250" s="39">
        <f t="shared" si="10"/>
        <v>38.097509751111744</v>
      </c>
      <c r="N250" s="39">
        <v>20</v>
      </c>
      <c r="O250" s="39">
        <v>18.333333333333332</v>
      </c>
      <c r="P250" s="39" t="s">
        <v>966</v>
      </c>
      <c r="Q250" s="39">
        <v>65</v>
      </c>
      <c r="R250" s="37">
        <f t="shared" si="12"/>
        <v>18.333333333333332</v>
      </c>
    </row>
    <row r="251" spans="1:18" x14ac:dyDescent="0.2">
      <c r="A251" s="37">
        <v>5020080703</v>
      </c>
      <c r="B251" s="37" t="s">
        <v>232</v>
      </c>
      <c r="C251" s="38">
        <v>39645</v>
      </c>
      <c r="D251" s="39">
        <v>13.5</v>
      </c>
      <c r="F251" s="39">
        <f t="shared" si="9"/>
        <v>4.1147999999999998</v>
      </c>
      <c r="G251" s="39">
        <f t="shared" si="10"/>
        <v>39.615754781741025</v>
      </c>
      <c r="I251" s="37">
        <v>2.23</v>
      </c>
      <c r="K251" s="45">
        <f t="shared" si="11"/>
        <v>38.467635553480591</v>
      </c>
      <c r="N251" s="39">
        <v>20</v>
      </c>
      <c r="O251" s="39">
        <v>22.777777777777779</v>
      </c>
      <c r="P251" s="39" t="s">
        <v>390</v>
      </c>
      <c r="Q251" s="39">
        <v>73</v>
      </c>
      <c r="R251" s="37">
        <f t="shared" si="12"/>
        <v>22.777777777777779</v>
      </c>
    </row>
    <row r="252" spans="1:18" x14ac:dyDescent="0.2">
      <c r="A252" s="37">
        <v>5020080704</v>
      </c>
      <c r="B252" s="37" t="s">
        <v>232</v>
      </c>
      <c r="C252" s="38">
        <v>39652</v>
      </c>
      <c r="D252" s="39">
        <v>10</v>
      </c>
      <c r="F252" s="39">
        <f t="shared" si="9"/>
        <v>3.048</v>
      </c>
      <c r="G252" s="39">
        <f t="shared" si="10"/>
        <v>43.940261958950401</v>
      </c>
      <c r="N252" s="39">
        <v>21</v>
      </c>
      <c r="O252" s="39">
        <v>20.555555555555557</v>
      </c>
      <c r="P252" s="39" t="s">
        <v>390</v>
      </c>
      <c r="Q252" s="39">
        <v>69</v>
      </c>
      <c r="R252" s="37">
        <f t="shared" si="12"/>
        <v>20.555555555555557</v>
      </c>
    </row>
    <row r="253" spans="1:18" x14ac:dyDescent="0.2">
      <c r="A253" s="37">
        <v>5020080705</v>
      </c>
      <c r="B253" s="37" t="s">
        <v>232</v>
      </c>
      <c r="C253" s="38">
        <v>39659</v>
      </c>
      <c r="D253" s="39">
        <v>8</v>
      </c>
      <c r="F253" s="39">
        <f t="shared" si="9"/>
        <v>2.4384000000000001</v>
      </c>
      <c r="G253" s="39">
        <f t="shared" si="10"/>
        <v>47.155760533388161</v>
      </c>
      <c r="I253" s="37">
        <v>1.76</v>
      </c>
      <c r="K253" s="45">
        <f t="shared" si="11"/>
        <v>36.145728466781094</v>
      </c>
      <c r="N253" s="39">
        <v>23</v>
      </c>
      <c r="O253" s="39">
        <v>23.333333333333332</v>
      </c>
      <c r="P253" s="39" t="s">
        <v>967</v>
      </c>
      <c r="Q253" s="39">
        <v>74</v>
      </c>
      <c r="R253" s="37">
        <f t="shared" si="12"/>
        <v>23.333333333333332</v>
      </c>
    </row>
    <row r="254" spans="1:18" x14ac:dyDescent="0.2">
      <c r="A254" s="37">
        <v>5020080801</v>
      </c>
      <c r="B254" s="37" t="s">
        <v>232</v>
      </c>
      <c r="C254" s="38">
        <v>39666</v>
      </c>
      <c r="D254" s="39">
        <v>11</v>
      </c>
      <c r="F254" s="39">
        <f t="shared" si="9"/>
        <v>3.3528000000000002</v>
      </c>
      <c r="G254" s="39">
        <f t="shared" si="10"/>
        <v>42.566842267970074</v>
      </c>
      <c r="N254" s="39">
        <v>23</v>
      </c>
      <c r="O254" s="39">
        <v>22.222222222222221</v>
      </c>
      <c r="P254" s="39" t="s">
        <v>968</v>
      </c>
      <c r="Q254" s="39">
        <v>72</v>
      </c>
      <c r="R254" s="37">
        <f t="shared" si="12"/>
        <v>22.222222222222221</v>
      </c>
    </row>
    <row r="255" spans="1:18" x14ac:dyDescent="0.2">
      <c r="A255" s="37">
        <v>5020080802</v>
      </c>
      <c r="B255" s="37" t="s">
        <v>232</v>
      </c>
      <c r="C255" s="38">
        <v>39673</v>
      </c>
      <c r="D255" s="39">
        <v>13</v>
      </c>
      <c r="F255" s="39">
        <f t="shared" si="9"/>
        <v>3.9624000000000001</v>
      </c>
      <c r="G255" s="39">
        <f t="shared" si="10"/>
        <v>40.159592907973853</v>
      </c>
      <c r="I255" s="37">
        <v>0.99</v>
      </c>
      <c r="K255" s="45">
        <f t="shared" si="11"/>
        <v>30.501406205277153</v>
      </c>
      <c r="N255" s="39">
        <v>22</v>
      </c>
      <c r="O255" s="39">
        <v>21.666666666666668</v>
      </c>
      <c r="P255" s="39" t="s">
        <v>403</v>
      </c>
      <c r="Q255" s="39">
        <v>71</v>
      </c>
      <c r="R255" s="37">
        <f t="shared" si="12"/>
        <v>21.666666666666668</v>
      </c>
    </row>
    <row r="256" spans="1:18" x14ac:dyDescent="0.2">
      <c r="A256" s="37">
        <v>5020080803</v>
      </c>
      <c r="B256" s="37" t="s">
        <v>232</v>
      </c>
      <c r="C256" s="38">
        <v>39679</v>
      </c>
      <c r="D256" s="39">
        <v>12</v>
      </c>
      <c r="F256" s="39">
        <f t="shared" si="9"/>
        <v>3.6576000000000004</v>
      </c>
      <c r="G256" s="39">
        <f t="shared" si="10"/>
        <v>41.313008325549511</v>
      </c>
      <c r="N256" s="39">
        <v>20</v>
      </c>
      <c r="O256" s="39">
        <v>15.555555555555555</v>
      </c>
      <c r="P256" s="39" t="s">
        <v>969</v>
      </c>
      <c r="Q256" s="39">
        <v>60</v>
      </c>
      <c r="R256" s="37">
        <f t="shared" si="12"/>
        <v>15.555555555555555</v>
      </c>
    </row>
    <row r="257" spans="1:20" x14ac:dyDescent="0.2">
      <c r="A257" s="37">
        <v>5020080804</v>
      </c>
      <c r="B257" s="37" t="s">
        <v>232</v>
      </c>
      <c r="C257" s="38">
        <v>39687</v>
      </c>
      <c r="D257" s="39">
        <v>15</v>
      </c>
      <c r="F257" s="39">
        <f t="shared" si="9"/>
        <v>4.5720000000000001</v>
      </c>
      <c r="G257" s="39">
        <f t="shared" si="10"/>
        <v>38.097509751111744</v>
      </c>
      <c r="I257" s="37">
        <v>0.89</v>
      </c>
      <c r="K257" s="45">
        <f t="shared" si="11"/>
        <v>29.456803262529117</v>
      </c>
      <c r="N257" s="39">
        <v>21</v>
      </c>
      <c r="O257" s="39">
        <v>18.333333333333332</v>
      </c>
      <c r="P257" s="39" t="s">
        <v>970</v>
      </c>
      <c r="Q257" s="39">
        <v>65</v>
      </c>
      <c r="R257" s="37">
        <f t="shared" si="12"/>
        <v>18.333333333333332</v>
      </c>
    </row>
    <row r="258" spans="1:20" x14ac:dyDescent="0.2">
      <c r="A258" s="37">
        <v>5020080901</v>
      </c>
      <c r="B258" s="37" t="s">
        <v>232</v>
      </c>
      <c r="C258" s="38">
        <v>39693</v>
      </c>
      <c r="D258" s="39">
        <v>16</v>
      </c>
      <c r="F258" s="39">
        <f t="shared" si="9"/>
        <v>4.8768000000000002</v>
      </c>
      <c r="G258" s="39">
        <f t="shared" si="10"/>
        <v>37.167509661519347</v>
      </c>
      <c r="N258" s="39">
        <v>22</v>
      </c>
      <c r="O258" s="39">
        <v>22.777777777777779</v>
      </c>
      <c r="P258" s="39" t="s">
        <v>394</v>
      </c>
      <c r="Q258" s="39">
        <v>73</v>
      </c>
      <c r="R258" s="37">
        <f t="shared" si="12"/>
        <v>22.777777777777779</v>
      </c>
    </row>
    <row r="259" spans="1:20" x14ac:dyDescent="0.2">
      <c r="A259" s="37">
        <v>5020080902</v>
      </c>
      <c r="B259" s="37" t="s">
        <v>232</v>
      </c>
      <c r="C259" s="38">
        <v>39700</v>
      </c>
      <c r="D259" s="39">
        <v>15</v>
      </c>
      <c r="E259" s="39">
        <f>AVERAGE(D245:D257)</f>
        <v>15.576923076923077</v>
      </c>
      <c r="F259" s="39">
        <f t="shared" si="9"/>
        <v>4.5720000000000001</v>
      </c>
      <c r="G259" s="39">
        <f t="shared" si="10"/>
        <v>38.097509751111744</v>
      </c>
      <c r="H259" s="39">
        <f>AVERAGE(G245:G257)</f>
        <v>38.271836006800719</v>
      </c>
      <c r="I259" s="37">
        <v>1.04</v>
      </c>
      <c r="J259" s="39">
        <f>AVERAGE(I245:I257)</f>
        <v>1.0542857142857143</v>
      </c>
      <c r="K259" s="45">
        <f t="shared" si="11"/>
        <v>30.984755196033692</v>
      </c>
      <c r="L259" s="39">
        <f>AVERAGE(K245:K257)</f>
        <v>27.691283247395152</v>
      </c>
      <c r="M259" s="45">
        <f>AVERAGE(L259,H259)</f>
        <v>32.981559627097937</v>
      </c>
      <c r="N259" s="39">
        <v>18</v>
      </c>
      <c r="O259" s="39">
        <v>13.333333333333334</v>
      </c>
      <c r="P259" s="39" t="s">
        <v>966</v>
      </c>
      <c r="Q259" s="39">
        <v>56</v>
      </c>
      <c r="R259" s="37">
        <f t="shared" si="12"/>
        <v>13.333333333333334</v>
      </c>
    </row>
    <row r="260" spans="1:20" x14ac:dyDescent="0.2">
      <c r="A260" s="37">
        <v>5020090601</v>
      </c>
      <c r="B260" s="37" t="s">
        <v>232</v>
      </c>
      <c r="C260" s="38">
        <v>39973</v>
      </c>
      <c r="D260" s="39">
        <v>17</v>
      </c>
      <c r="F260" s="39">
        <f t="shared" si="9"/>
        <v>5.1816000000000004</v>
      </c>
      <c r="G260" s="39">
        <f t="shared" si="10"/>
        <v>36.293908861144516</v>
      </c>
      <c r="H260" s="37"/>
      <c r="I260" s="37">
        <v>0.31</v>
      </c>
      <c r="K260" s="45">
        <f t="shared" si="11"/>
        <v>19.110694951456111</v>
      </c>
      <c r="N260" s="39">
        <v>15</v>
      </c>
      <c r="O260" s="39">
        <v>11.111111111111111</v>
      </c>
      <c r="Q260" s="39">
        <v>52</v>
      </c>
      <c r="R260" s="37">
        <f t="shared" si="12"/>
        <v>11.111111111111111</v>
      </c>
      <c r="S260" s="39">
        <v>59</v>
      </c>
      <c r="T260" s="37">
        <f t="shared" ref="T260:T284" si="13">(S260-32)*5/9</f>
        <v>15</v>
      </c>
    </row>
    <row r="261" spans="1:20" x14ac:dyDescent="0.2">
      <c r="A261" s="37">
        <v>5020090602</v>
      </c>
      <c r="B261" s="37" t="s">
        <v>232</v>
      </c>
      <c r="C261" s="38">
        <v>39980</v>
      </c>
      <c r="D261" s="39">
        <v>22.5</v>
      </c>
      <c r="F261" s="39">
        <f t="shared" si="9"/>
        <v>6.8580000000000005</v>
      </c>
      <c r="G261" s="39">
        <f t="shared" si="10"/>
        <v>32.254757543273101</v>
      </c>
      <c r="H261" s="37"/>
      <c r="I261" s="38"/>
      <c r="N261" s="39">
        <v>18.888888888888889</v>
      </c>
      <c r="O261" s="39">
        <v>21.111111111111111</v>
      </c>
      <c r="Q261" s="39">
        <v>70</v>
      </c>
      <c r="R261" s="37">
        <f t="shared" si="12"/>
        <v>21.111111111111111</v>
      </c>
      <c r="S261" s="39">
        <v>66</v>
      </c>
      <c r="T261" s="37">
        <f t="shared" si="13"/>
        <v>18.888888888888889</v>
      </c>
    </row>
    <row r="262" spans="1:20" x14ac:dyDescent="0.2">
      <c r="A262" s="37">
        <v>5020090603</v>
      </c>
      <c r="B262" s="37" t="s">
        <v>232</v>
      </c>
      <c r="C262" s="38">
        <v>39987</v>
      </c>
      <c r="D262" s="39">
        <v>28</v>
      </c>
      <c r="F262" s="39">
        <f t="shared" si="9"/>
        <v>8.5343999999999998</v>
      </c>
      <c r="G262" s="39">
        <f t="shared" si="10"/>
        <v>29.103446157369909</v>
      </c>
      <c r="H262" s="37"/>
      <c r="I262" s="37">
        <v>0.4</v>
      </c>
      <c r="K262" s="45">
        <f t="shared" si="11"/>
        <v>21.611187920314542</v>
      </c>
      <c r="N262" s="39">
        <v>23.888888888888889</v>
      </c>
      <c r="O262" s="39">
        <v>28.888888888888889</v>
      </c>
      <c r="Q262" s="39">
        <v>84</v>
      </c>
      <c r="R262" s="37">
        <f t="shared" si="12"/>
        <v>28.888888888888889</v>
      </c>
      <c r="S262" s="39">
        <v>75</v>
      </c>
      <c r="T262" s="37">
        <f t="shared" si="13"/>
        <v>23.888888888888889</v>
      </c>
    </row>
    <row r="263" spans="1:20" x14ac:dyDescent="0.2">
      <c r="A263" s="37">
        <v>5020090604</v>
      </c>
      <c r="B263" s="37" t="s">
        <v>232</v>
      </c>
      <c r="C263" s="38">
        <v>39994</v>
      </c>
      <c r="D263" s="39">
        <v>25.5</v>
      </c>
      <c r="F263" s="39">
        <f t="shared" si="9"/>
        <v>7.7724000000000002</v>
      </c>
      <c r="G263" s="39">
        <f t="shared" si="10"/>
        <v>30.451156653305876</v>
      </c>
      <c r="H263" s="37"/>
      <c r="I263" s="38"/>
      <c r="N263" s="39">
        <v>21.666666666666668</v>
      </c>
      <c r="O263" s="39">
        <v>14.444444444444445</v>
      </c>
      <c r="Q263" s="39">
        <v>58</v>
      </c>
      <c r="R263" s="37">
        <f t="shared" si="12"/>
        <v>14.444444444444445</v>
      </c>
      <c r="S263" s="39">
        <v>71</v>
      </c>
      <c r="T263" s="37">
        <f t="shared" si="13"/>
        <v>21.666666666666668</v>
      </c>
    </row>
    <row r="264" spans="1:20" x14ac:dyDescent="0.2">
      <c r="A264" s="37">
        <v>5020090701</v>
      </c>
      <c r="B264" s="37" t="s">
        <v>232</v>
      </c>
      <c r="C264" s="38">
        <v>40001</v>
      </c>
      <c r="D264" s="39">
        <v>26</v>
      </c>
      <c r="F264" s="39">
        <f t="shared" si="9"/>
        <v>7.9248000000000003</v>
      </c>
      <c r="G264" s="39">
        <f t="shared" si="10"/>
        <v>30.171342036105038</v>
      </c>
      <c r="H264" s="37"/>
      <c r="I264" s="37">
        <v>0.6</v>
      </c>
      <c r="K264" s="45">
        <f t="shared" si="11"/>
        <v>25.588800630855634</v>
      </c>
      <c r="N264" s="39">
        <v>19.444444444444443</v>
      </c>
      <c r="O264" s="39">
        <v>16.111111111111111</v>
      </c>
      <c r="Q264" s="39">
        <v>61</v>
      </c>
      <c r="R264" s="37">
        <f t="shared" si="12"/>
        <v>16.111111111111111</v>
      </c>
      <c r="S264" s="39">
        <v>67</v>
      </c>
      <c r="T264" s="37">
        <f t="shared" si="13"/>
        <v>19.444444444444443</v>
      </c>
    </row>
    <row r="265" spans="1:20" x14ac:dyDescent="0.2">
      <c r="A265" s="37">
        <v>5020090702</v>
      </c>
      <c r="B265" s="37" t="s">
        <v>232</v>
      </c>
      <c r="C265" s="38">
        <v>40008</v>
      </c>
      <c r="D265" s="39">
        <v>28</v>
      </c>
      <c r="F265" s="39">
        <f t="shared" si="9"/>
        <v>8.5343999999999998</v>
      </c>
      <c r="G265" s="39">
        <f t="shared" si="10"/>
        <v>29.103446157369909</v>
      </c>
      <c r="H265" s="37"/>
      <c r="I265" s="38"/>
      <c r="N265" s="39">
        <v>21.666666666666668</v>
      </c>
      <c r="O265" s="39">
        <v>23.888888888888889</v>
      </c>
      <c r="Q265" s="39">
        <v>75</v>
      </c>
      <c r="R265" s="37">
        <f t="shared" si="12"/>
        <v>23.888888888888889</v>
      </c>
      <c r="S265" s="39">
        <v>71</v>
      </c>
      <c r="T265" s="37">
        <f t="shared" si="13"/>
        <v>21.666666666666668</v>
      </c>
    </row>
    <row r="266" spans="1:20" x14ac:dyDescent="0.2">
      <c r="A266" s="37">
        <v>5020090703</v>
      </c>
      <c r="B266" s="37" t="s">
        <v>232</v>
      </c>
      <c r="C266" s="38">
        <v>40015</v>
      </c>
      <c r="D266" s="39">
        <v>22</v>
      </c>
      <c r="F266" s="39">
        <f t="shared" si="9"/>
        <v>6.7056000000000004</v>
      </c>
      <c r="G266" s="39">
        <f t="shared" si="10"/>
        <v>32.57859139610126</v>
      </c>
      <c r="H266" s="37"/>
      <c r="I266" s="37">
        <v>0.76</v>
      </c>
      <c r="K266" s="45">
        <f t="shared" si="11"/>
        <v>27.907774543665731</v>
      </c>
      <c r="N266" s="39">
        <v>21.666666666666668</v>
      </c>
      <c r="O266" s="39">
        <v>21.666666666666668</v>
      </c>
      <c r="Q266" s="39">
        <v>71</v>
      </c>
      <c r="R266" s="37">
        <f t="shared" si="12"/>
        <v>21.666666666666668</v>
      </c>
      <c r="S266" s="39">
        <v>71</v>
      </c>
      <c r="T266" s="37">
        <f t="shared" si="13"/>
        <v>21.666666666666668</v>
      </c>
    </row>
    <row r="267" spans="1:20" x14ac:dyDescent="0.2">
      <c r="A267" s="37">
        <v>5020090704</v>
      </c>
      <c r="B267" s="37" t="s">
        <v>232</v>
      </c>
      <c r="C267" s="38">
        <v>40022</v>
      </c>
      <c r="D267" s="39">
        <v>24</v>
      </c>
      <c r="F267" s="39">
        <f t="shared" si="9"/>
        <v>7.3152000000000008</v>
      </c>
      <c r="G267" s="39">
        <f t="shared" si="10"/>
        <v>31.324757453680697</v>
      </c>
      <c r="H267" s="37"/>
      <c r="I267" s="38"/>
      <c r="N267" s="39">
        <v>21.666666666666668</v>
      </c>
      <c r="O267" s="39">
        <v>20.555555555555557</v>
      </c>
      <c r="Q267" s="39">
        <v>69</v>
      </c>
      <c r="R267" s="37">
        <f t="shared" si="12"/>
        <v>20.555555555555557</v>
      </c>
      <c r="S267" s="39">
        <v>71</v>
      </c>
      <c r="T267" s="37">
        <f t="shared" si="13"/>
        <v>21.666666666666668</v>
      </c>
    </row>
    <row r="268" spans="1:20" x14ac:dyDescent="0.2">
      <c r="A268" s="37">
        <v>5020090801</v>
      </c>
      <c r="B268" s="37" t="s">
        <v>232</v>
      </c>
      <c r="C268" s="38">
        <v>40029</v>
      </c>
      <c r="D268" s="39">
        <v>22.5</v>
      </c>
      <c r="F268" s="39">
        <f t="shared" si="9"/>
        <v>6.8580000000000005</v>
      </c>
      <c r="G268" s="39">
        <f t="shared" si="10"/>
        <v>32.254757543273101</v>
      </c>
      <c r="I268" s="37">
        <v>1.19</v>
      </c>
      <c r="K268" s="45">
        <f t="shared" si="11"/>
        <v>32.306481942880929</v>
      </c>
      <c r="N268" s="39">
        <v>21.666666666666668</v>
      </c>
      <c r="O268" s="39">
        <v>20</v>
      </c>
      <c r="Q268" s="39">
        <v>68</v>
      </c>
      <c r="R268" s="37">
        <f t="shared" si="12"/>
        <v>20</v>
      </c>
      <c r="S268" s="39">
        <v>71</v>
      </c>
      <c r="T268" s="37">
        <f t="shared" si="13"/>
        <v>21.666666666666668</v>
      </c>
    </row>
    <row r="269" spans="1:20" x14ac:dyDescent="0.2">
      <c r="A269" s="37">
        <v>5020090802</v>
      </c>
      <c r="B269" s="37" t="s">
        <v>232</v>
      </c>
      <c r="C269" s="38">
        <v>40036</v>
      </c>
      <c r="D269" s="39">
        <v>20.5</v>
      </c>
      <c r="F269" s="39">
        <f t="shared" si="9"/>
        <v>6.2484000000000002</v>
      </c>
      <c r="G269" s="39">
        <f t="shared" si="10"/>
        <v>33.59619053965433</v>
      </c>
      <c r="N269" s="39">
        <v>22.222222222222221</v>
      </c>
      <c r="O269" s="39">
        <v>18.888888888888889</v>
      </c>
      <c r="Q269" s="39">
        <v>66</v>
      </c>
      <c r="R269" s="37">
        <f t="shared" si="12"/>
        <v>18.888888888888889</v>
      </c>
      <c r="S269" s="39">
        <v>72</v>
      </c>
      <c r="T269" s="37">
        <f t="shared" si="13"/>
        <v>22.222222222222221</v>
      </c>
    </row>
    <row r="270" spans="1:20" x14ac:dyDescent="0.2">
      <c r="A270" s="37">
        <v>5020090803</v>
      </c>
      <c r="B270" s="37" t="s">
        <v>232</v>
      </c>
      <c r="C270" s="38">
        <v>40043</v>
      </c>
      <c r="D270" s="39">
        <v>19</v>
      </c>
      <c r="F270" s="39">
        <f t="shared" si="9"/>
        <v>5.7911999999999999</v>
      </c>
      <c r="G270" s="39">
        <f t="shared" si="10"/>
        <v>34.691147459206192</v>
      </c>
      <c r="I270" s="37">
        <v>1.52</v>
      </c>
      <c r="K270" s="45">
        <f t="shared" si="11"/>
        <v>34.707548384958798</v>
      </c>
      <c r="N270" s="39">
        <v>23.333333333333332</v>
      </c>
      <c r="O270" s="39">
        <v>25.555555555555557</v>
      </c>
      <c r="Q270" s="39">
        <v>78</v>
      </c>
      <c r="R270" s="37">
        <f t="shared" si="12"/>
        <v>25.555555555555557</v>
      </c>
      <c r="S270" s="39">
        <v>74</v>
      </c>
      <c r="T270" s="37">
        <f t="shared" si="13"/>
        <v>23.333333333333332</v>
      </c>
    </row>
    <row r="271" spans="1:20" x14ac:dyDescent="0.2">
      <c r="A271" s="37">
        <v>5020090901</v>
      </c>
      <c r="B271" s="37" t="s">
        <v>232</v>
      </c>
      <c r="C271" s="38">
        <v>40057</v>
      </c>
      <c r="D271" s="39">
        <v>17</v>
      </c>
      <c r="E271" s="39">
        <f>AVERAGE(D260:D270)</f>
        <v>23.181818181818183</v>
      </c>
      <c r="F271" s="39">
        <f t="shared" si="9"/>
        <v>5.1816000000000004</v>
      </c>
      <c r="G271" s="39">
        <f t="shared" si="10"/>
        <v>36.293908861144516</v>
      </c>
      <c r="H271" s="39">
        <f>AVERAGE(G260:G270)</f>
        <v>31.983954709134903</v>
      </c>
      <c r="I271" s="37">
        <v>1.36</v>
      </c>
      <c r="J271" s="39">
        <f>AVERAGE(I260:I270)</f>
        <v>0.79666666666666675</v>
      </c>
      <c r="K271" s="45">
        <f t="shared" si="11"/>
        <v>33.616424904527499</v>
      </c>
      <c r="L271" s="39">
        <f>AVERAGE(K260:K270)</f>
        <v>26.872081395688628</v>
      </c>
      <c r="M271" s="45">
        <f>AVERAGE(L271,H271)</f>
        <v>29.428018052411765</v>
      </c>
      <c r="N271" s="39">
        <v>20</v>
      </c>
      <c r="O271" s="39">
        <v>20</v>
      </c>
      <c r="Q271" s="39">
        <v>68</v>
      </c>
      <c r="R271" s="37">
        <f t="shared" si="12"/>
        <v>20</v>
      </c>
      <c r="S271" s="39">
        <v>68</v>
      </c>
      <c r="T271" s="37">
        <f t="shared" si="13"/>
        <v>20</v>
      </c>
    </row>
    <row r="272" spans="1:20" x14ac:dyDescent="0.2">
      <c r="A272" s="37">
        <v>5020100601</v>
      </c>
      <c r="B272" s="37" t="s">
        <v>232</v>
      </c>
      <c r="C272" s="38">
        <v>40337</v>
      </c>
      <c r="D272" s="39">
        <v>18.5</v>
      </c>
      <c r="F272" s="39">
        <f t="shared" si="9"/>
        <v>5.6388000000000007</v>
      </c>
      <c r="G272" s="39">
        <f t="shared" si="10"/>
        <v>35.075436899660133</v>
      </c>
      <c r="I272" s="46">
        <v>0.4</v>
      </c>
      <c r="K272" s="45">
        <f t="shared" si="11"/>
        <v>21.611187920314542</v>
      </c>
      <c r="N272" s="39">
        <v>20.555555555555557</v>
      </c>
      <c r="O272" s="39">
        <v>22.222222222222221</v>
      </c>
      <c r="P272" s="37" t="s">
        <v>551</v>
      </c>
      <c r="Q272" s="39">
        <v>69</v>
      </c>
      <c r="R272" s="37">
        <f t="shared" si="12"/>
        <v>20.555555555555557</v>
      </c>
      <c r="S272" s="39">
        <v>72</v>
      </c>
      <c r="T272" s="37">
        <f t="shared" si="13"/>
        <v>22.222222222222221</v>
      </c>
    </row>
    <row r="273" spans="1:20" x14ac:dyDescent="0.2">
      <c r="A273" s="37">
        <v>5020100602</v>
      </c>
      <c r="B273" s="37" t="s">
        <v>232</v>
      </c>
      <c r="C273" s="38">
        <v>40344</v>
      </c>
      <c r="D273" s="39">
        <v>17</v>
      </c>
      <c r="F273" s="39">
        <f t="shared" si="9"/>
        <v>5.1816000000000004</v>
      </c>
      <c r="G273" s="39">
        <f t="shared" si="10"/>
        <v>36.293908861144516</v>
      </c>
      <c r="H273" s="78"/>
      <c r="N273" s="39">
        <v>19.444444444444443</v>
      </c>
      <c r="O273" s="39">
        <v>17.777777777777779</v>
      </c>
      <c r="P273" s="37" t="s">
        <v>551</v>
      </c>
      <c r="Q273" s="39">
        <v>67</v>
      </c>
      <c r="R273" s="37">
        <f t="shared" si="12"/>
        <v>19.444444444444443</v>
      </c>
      <c r="S273" s="39">
        <v>64</v>
      </c>
      <c r="T273" s="37">
        <f t="shared" si="13"/>
        <v>17.777777777777779</v>
      </c>
    </row>
    <row r="274" spans="1:20" x14ac:dyDescent="0.2">
      <c r="A274" s="37">
        <v>5020100603</v>
      </c>
      <c r="B274" s="37" t="s">
        <v>232</v>
      </c>
      <c r="C274" s="38">
        <v>40351</v>
      </c>
      <c r="D274" s="39">
        <v>14.5</v>
      </c>
      <c r="F274" s="39">
        <f t="shared" si="9"/>
        <v>4.4196</v>
      </c>
      <c r="G274" s="39">
        <f t="shared" si="10"/>
        <v>38.586031110758313</v>
      </c>
      <c r="H274" s="78"/>
      <c r="I274" s="46">
        <v>1.2</v>
      </c>
      <c r="K274" s="45">
        <f t="shared" si="11"/>
        <v>32.388574472148697</v>
      </c>
      <c r="N274" s="39">
        <v>21.944444444444443</v>
      </c>
      <c r="O274" s="39">
        <v>20</v>
      </c>
      <c r="P274" s="37" t="s">
        <v>99</v>
      </c>
      <c r="Q274" s="39">
        <v>71.5</v>
      </c>
      <c r="R274" s="37">
        <f t="shared" si="12"/>
        <v>21.944444444444443</v>
      </c>
      <c r="S274" s="39">
        <v>68</v>
      </c>
      <c r="T274" s="37">
        <f t="shared" si="13"/>
        <v>20</v>
      </c>
    </row>
    <row r="275" spans="1:20" x14ac:dyDescent="0.2">
      <c r="A275" s="37">
        <v>5020100604</v>
      </c>
      <c r="B275" s="37" t="s">
        <v>232</v>
      </c>
      <c r="C275" s="38">
        <v>40358</v>
      </c>
      <c r="D275" s="39">
        <v>16</v>
      </c>
      <c r="F275" s="39">
        <f t="shared" si="9"/>
        <v>4.8768000000000002</v>
      </c>
      <c r="G275" s="39">
        <f t="shared" si="10"/>
        <v>37.167509661519347</v>
      </c>
      <c r="H275" s="78"/>
      <c r="N275" s="39">
        <v>20</v>
      </c>
      <c r="O275" s="39">
        <v>17.777777777777779</v>
      </c>
      <c r="P275" s="37" t="s">
        <v>100</v>
      </c>
      <c r="Q275" s="39">
        <v>68</v>
      </c>
      <c r="R275" s="37">
        <f t="shared" si="12"/>
        <v>20</v>
      </c>
      <c r="S275" s="39">
        <v>64</v>
      </c>
      <c r="T275" s="37">
        <f t="shared" si="13"/>
        <v>17.777777777777779</v>
      </c>
    </row>
    <row r="276" spans="1:20" x14ac:dyDescent="0.2">
      <c r="A276" s="37">
        <v>5020100701</v>
      </c>
      <c r="B276" s="37" t="s">
        <v>232</v>
      </c>
      <c r="C276" s="38">
        <v>40365</v>
      </c>
      <c r="D276" s="39">
        <v>14.5</v>
      </c>
      <c r="F276" s="39">
        <f t="shared" si="9"/>
        <v>4.4196</v>
      </c>
      <c r="G276" s="39">
        <f t="shared" si="10"/>
        <v>38.586031110758313</v>
      </c>
      <c r="H276" s="78"/>
      <c r="I276" s="46">
        <v>0.5</v>
      </c>
      <c r="K276" s="45">
        <f t="shared" si="11"/>
        <v>23.800226158706938</v>
      </c>
      <c r="O276" s="39">
        <v>27.777777777777779</v>
      </c>
      <c r="P276" s="37" t="s">
        <v>101</v>
      </c>
      <c r="S276" s="39">
        <v>82</v>
      </c>
      <c r="T276" s="37">
        <f t="shared" si="13"/>
        <v>27.777777777777779</v>
      </c>
    </row>
    <row r="277" spans="1:20" x14ac:dyDescent="0.2">
      <c r="A277" s="37">
        <v>5020100702</v>
      </c>
      <c r="B277" s="37" t="s">
        <v>232</v>
      </c>
      <c r="C277" s="38">
        <v>40372</v>
      </c>
      <c r="D277" s="39">
        <v>15.5</v>
      </c>
      <c r="F277" s="39">
        <f t="shared" si="9"/>
        <v>4.7244000000000002</v>
      </c>
      <c r="G277" s="39">
        <f t="shared" si="10"/>
        <v>37.625008404232446</v>
      </c>
      <c r="H277" s="78"/>
      <c r="N277" s="39">
        <v>26.944444444444443</v>
      </c>
      <c r="O277" s="39">
        <v>26.111111111111111</v>
      </c>
      <c r="P277" s="37" t="s">
        <v>102</v>
      </c>
      <c r="Q277" s="39">
        <v>80.5</v>
      </c>
      <c r="R277" s="37">
        <f t="shared" si="12"/>
        <v>26.944444444444443</v>
      </c>
      <c r="S277" s="39">
        <v>79</v>
      </c>
      <c r="T277" s="37">
        <f t="shared" si="13"/>
        <v>26.111111111111111</v>
      </c>
    </row>
    <row r="278" spans="1:20" x14ac:dyDescent="0.2">
      <c r="A278" s="37">
        <v>5020100703</v>
      </c>
      <c r="B278" s="37" t="s">
        <v>232</v>
      </c>
      <c r="C278" s="38">
        <v>40379</v>
      </c>
      <c r="D278" s="39">
        <v>13.5</v>
      </c>
      <c r="F278" s="39">
        <f t="shared" si="9"/>
        <v>4.1147999999999998</v>
      </c>
      <c r="G278" s="39">
        <f t="shared" si="10"/>
        <v>39.615754781741025</v>
      </c>
      <c r="H278" s="78"/>
      <c r="I278" s="46">
        <v>1.1000000000000001</v>
      </c>
      <c r="K278" s="45">
        <f t="shared" si="11"/>
        <v>31.534992863880429</v>
      </c>
      <c r="N278" s="39">
        <v>25</v>
      </c>
      <c r="O278" s="39">
        <v>28.333333333333332</v>
      </c>
      <c r="P278" s="37" t="s">
        <v>102</v>
      </c>
      <c r="Q278" s="39">
        <v>77</v>
      </c>
      <c r="R278" s="37">
        <f t="shared" si="12"/>
        <v>25</v>
      </c>
      <c r="S278" s="39">
        <v>83</v>
      </c>
      <c r="T278" s="37">
        <f t="shared" si="13"/>
        <v>28.333333333333332</v>
      </c>
    </row>
    <row r="279" spans="1:20" x14ac:dyDescent="0.2">
      <c r="A279" s="37">
        <v>5020100704</v>
      </c>
      <c r="B279" s="37" t="s">
        <v>232</v>
      </c>
      <c r="C279" s="38">
        <v>40386</v>
      </c>
      <c r="D279" s="39">
        <v>12</v>
      </c>
      <c r="F279" s="39">
        <f t="shared" si="9"/>
        <v>3.6576000000000004</v>
      </c>
      <c r="G279" s="39">
        <f t="shared" si="10"/>
        <v>41.313008325549511</v>
      </c>
      <c r="H279" s="78"/>
      <c r="N279" s="39">
        <v>25</v>
      </c>
      <c r="O279" s="39">
        <v>30</v>
      </c>
      <c r="P279" s="37" t="s">
        <v>102</v>
      </c>
      <c r="Q279" s="39">
        <v>77</v>
      </c>
      <c r="R279" s="37">
        <f t="shared" si="12"/>
        <v>25</v>
      </c>
      <c r="S279" s="39">
        <v>86</v>
      </c>
      <c r="T279" s="37">
        <f t="shared" si="13"/>
        <v>30</v>
      </c>
    </row>
    <row r="280" spans="1:20" x14ac:dyDescent="0.2">
      <c r="A280" s="37">
        <v>5020100801</v>
      </c>
      <c r="B280" s="37" t="s">
        <v>232</v>
      </c>
      <c r="C280" s="38">
        <v>40394</v>
      </c>
      <c r="D280" s="39">
        <v>10</v>
      </c>
      <c r="F280" s="39">
        <f t="shared" si="9"/>
        <v>3.048</v>
      </c>
      <c r="G280" s="39">
        <f t="shared" si="10"/>
        <v>43.940261958950401</v>
      </c>
      <c r="I280" s="46">
        <v>1.9</v>
      </c>
      <c r="K280" s="45">
        <f t="shared" si="11"/>
        <v>36.896586623351197</v>
      </c>
      <c r="N280" s="39">
        <v>25</v>
      </c>
      <c r="O280" s="39">
        <v>33.333333333333336</v>
      </c>
      <c r="P280" s="37" t="s">
        <v>102</v>
      </c>
      <c r="Q280" s="39">
        <v>77</v>
      </c>
      <c r="R280" s="37">
        <f t="shared" si="12"/>
        <v>25</v>
      </c>
      <c r="S280" s="39">
        <v>92</v>
      </c>
      <c r="T280" s="37">
        <f t="shared" si="13"/>
        <v>33.333333333333336</v>
      </c>
    </row>
    <row r="281" spans="1:20" x14ac:dyDescent="0.2">
      <c r="A281" s="37">
        <v>5020100802</v>
      </c>
      <c r="B281" s="37" t="s">
        <v>232</v>
      </c>
      <c r="C281" s="38">
        <v>40400</v>
      </c>
      <c r="D281" s="39">
        <v>10</v>
      </c>
      <c r="F281" s="39">
        <f t="shared" si="9"/>
        <v>3.048</v>
      </c>
      <c r="G281" s="39">
        <f t="shared" si="10"/>
        <v>43.940261958950401</v>
      </c>
      <c r="N281" s="39">
        <v>25.555555555555557</v>
      </c>
      <c r="O281" s="39">
        <v>30</v>
      </c>
      <c r="P281" s="37" t="s">
        <v>102</v>
      </c>
      <c r="Q281" s="39">
        <v>78</v>
      </c>
      <c r="R281" s="37">
        <f t="shared" si="12"/>
        <v>25.555555555555557</v>
      </c>
      <c r="S281" s="39">
        <v>86</v>
      </c>
      <c r="T281" s="37">
        <f t="shared" si="13"/>
        <v>30</v>
      </c>
    </row>
    <row r="282" spans="1:20" x14ac:dyDescent="0.2">
      <c r="A282" s="37">
        <v>5020100803</v>
      </c>
      <c r="B282" s="37" t="s">
        <v>232</v>
      </c>
      <c r="C282" s="38">
        <v>40407</v>
      </c>
      <c r="D282" s="39">
        <v>8.5</v>
      </c>
      <c r="F282" s="39">
        <f t="shared" si="9"/>
        <v>2.5908000000000002</v>
      </c>
      <c r="G282" s="39">
        <f t="shared" si="10"/>
        <v>46.28215973301333</v>
      </c>
      <c r="I282" s="46">
        <v>2.2000000000000002</v>
      </c>
      <c r="K282" s="45">
        <f t="shared" si="11"/>
        <v>38.334766705173493</v>
      </c>
      <c r="N282" s="39">
        <v>23.333333333333332</v>
      </c>
      <c r="O282" s="39">
        <v>22.222222222222221</v>
      </c>
      <c r="P282" s="37" t="s">
        <v>103</v>
      </c>
      <c r="Q282" s="39">
        <v>74</v>
      </c>
      <c r="R282" s="37">
        <f t="shared" si="12"/>
        <v>23.333333333333332</v>
      </c>
      <c r="S282" s="39">
        <v>72</v>
      </c>
      <c r="T282" s="37">
        <f t="shared" si="13"/>
        <v>22.222222222222221</v>
      </c>
    </row>
    <row r="283" spans="1:20" x14ac:dyDescent="0.2">
      <c r="A283" s="37">
        <v>5020100804</v>
      </c>
      <c r="B283" s="37" t="s">
        <v>232</v>
      </c>
      <c r="C283" s="38">
        <v>40414</v>
      </c>
      <c r="D283" s="39">
        <v>10</v>
      </c>
      <c r="F283" s="39">
        <f t="shared" si="9"/>
        <v>3.048</v>
      </c>
      <c r="G283" s="39">
        <f t="shared" si="10"/>
        <v>43.940261958950401</v>
      </c>
      <c r="N283" s="39">
        <v>23.333333333333332</v>
      </c>
      <c r="O283" s="39">
        <v>25.555555555555557</v>
      </c>
      <c r="P283" s="37" t="s">
        <v>104</v>
      </c>
      <c r="Q283" s="39">
        <v>74</v>
      </c>
      <c r="R283" s="37">
        <f t="shared" si="12"/>
        <v>23.333333333333332</v>
      </c>
      <c r="S283" s="39">
        <v>78</v>
      </c>
      <c r="T283" s="37">
        <f t="shared" si="13"/>
        <v>25.555555555555557</v>
      </c>
    </row>
    <row r="284" spans="1:20" x14ac:dyDescent="0.2">
      <c r="A284" s="37">
        <v>5020100805</v>
      </c>
      <c r="B284" s="37" t="s">
        <v>232</v>
      </c>
      <c r="C284" s="38">
        <v>40421</v>
      </c>
      <c r="D284" s="39">
        <v>12</v>
      </c>
      <c r="E284" s="39">
        <f>AVERAGE(D272:D284)</f>
        <v>13.23076923076923</v>
      </c>
      <c r="F284" s="39">
        <f t="shared" si="9"/>
        <v>3.6576000000000004</v>
      </c>
      <c r="G284" s="39">
        <f t="shared" si="10"/>
        <v>41.313008325549511</v>
      </c>
      <c r="H284" s="39">
        <f>AVERAGE(G272:G284)</f>
        <v>40.282972545444437</v>
      </c>
      <c r="I284" s="46">
        <v>1.4</v>
      </c>
      <c r="J284" s="39">
        <f>AVERAGE(I272:I284)</f>
        <v>1.2428571428571427</v>
      </c>
      <c r="K284" s="45">
        <f t="shared" si="11"/>
        <v>33.9007926412541</v>
      </c>
      <c r="L284" s="39">
        <f>AVERAGE(K272:K284)</f>
        <v>31.209589626404199</v>
      </c>
      <c r="M284" s="45">
        <f>AVERAGE(L284,H284)</f>
        <v>35.746281085924316</v>
      </c>
      <c r="N284" s="39">
        <v>23.888888888888889</v>
      </c>
      <c r="O284" s="39">
        <v>33.888888888888886</v>
      </c>
      <c r="P284" s="37" t="s">
        <v>102</v>
      </c>
      <c r="Q284" s="39">
        <v>75</v>
      </c>
      <c r="R284" s="37">
        <f t="shared" si="12"/>
        <v>23.888888888888889</v>
      </c>
      <c r="S284" s="39">
        <v>93</v>
      </c>
      <c r="T284" s="37">
        <f t="shared" si="13"/>
        <v>33.888888888888886</v>
      </c>
    </row>
    <row r="285" spans="1:20" x14ac:dyDescent="0.2">
      <c r="A285" s="37">
        <v>5020110601</v>
      </c>
      <c r="B285" s="37" t="s">
        <v>232</v>
      </c>
      <c r="C285" s="38">
        <v>40703</v>
      </c>
      <c r="D285" s="39">
        <v>20.5</v>
      </c>
      <c r="F285" s="39">
        <f t="shared" ref="F285:F296" si="14">D285*0.3048</f>
        <v>6.2484000000000002</v>
      </c>
      <c r="G285" s="39">
        <f t="shared" ref="G285:G296" si="15" xml:space="preserve"> 60-(14.41*(LN(F285)))</f>
        <v>33.59619053965433</v>
      </c>
      <c r="I285" s="46"/>
      <c r="N285" s="39">
        <v>21.666666666666668</v>
      </c>
      <c r="O285" s="39">
        <v>29.444444444444443</v>
      </c>
      <c r="P285" s="36" t="s">
        <v>550</v>
      </c>
      <c r="Q285" s="39"/>
      <c r="S285" s="39">
        <v>72</v>
      </c>
      <c r="T285" s="37">
        <f t="shared" ref="T285:V308" si="16">(S285-32)*5/9</f>
        <v>22.222222222222221</v>
      </c>
    </row>
    <row r="286" spans="1:20" x14ac:dyDescent="0.2">
      <c r="A286" s="37">
        <v>5020110602</v>
      </c>
      <c r="B286" s="37" t="s">
        <v>232</v>
      </c>
      <c r="C286" s="38">
        <v>40708</v>
      </c>
      <c r="D286" s="39">
        <v>19.5</v>
      </c>
      <c r="F286" s="39">
        <f t="shared" si="14"/>
        <v>5.9436</v>
      </c>
      <c r="G286" s="39">
        <f t="shared" si="15"/>
        <v>34.316840700135202</v>
      </c>
      <c r="H286" s="78"/>
      <c r="N286" s="39">
        <v>21.111111111111111</v>
      </c>
      <c r="O286" s="39">
        <v>20</v>
      </c>
      <c r="P286" s="36" t="s">
        <v>1706</v>
      </c>
      <c r="Q286" s="39"/>
      <c r="S286" s="39">
        <v>64</v>
      </c>
      <c r="T286" s="37">
        <f t="shared" si="16"/>
        <v>17.777777777777779</v>
      </c>
    </row>
    <row r="287" spans="1:20" x14ac:dyDescent="0.2">
      <c r="A287" s="37">
        <v>5020110603</v>
      </c>
      <c r="B287" s="37" t="s">
        <v>232</v>
      </c>
      <c r="C287" s="38">
        <v>40715</v>
      </c>
      <c r="D287" s="39">
        <v>17</v>
      </c>
      <c r="F287" s="39">
        <f t="shared" si="14"/>
        <v>5.1816000000000004</v>
      </c>
      <c r="G287" s="39">
        <f t="shared" si="15"/>
        <v>36.293908861144516</v>
      </c>
      <c r="H287" s="78"/>
      <c r="I287" s="46"/>
      <c r="N287" s="39">
        <v>21.111111111111111</v>
      </c>
      <c r="O287" s="39">
        <v>23.333333333333332</v>
      </c>
      <c r="P287" s="36" t="s">
        <v>1707</v>
      </c>
      <c r="Q287" s="39"/>
      <c r="S287" s="39">
        <v>68</v>
      </c>
      <c r="T287" s="37">
        <f t="shared" si="16"/>
        <v>20</v>
      </c>
    </row>
    <row r="288" spans="1:20" x14ac:dyDescent="0.2">
      <c r="A288" s="37">
        <v>5020110604</v>
      </c>
      <c r="B288" s="37" t="s">
        <v>232</v>
      </c>
      <c r="C288" s="38">
        <v>40722</v>
      </c>
      <c r="D288" s="39">
        <v>17.5</v>
      </c>
      <c r="F288" s="39">
        <f t="shared" si="14"/>
        <v>5.3340000000000005</v>
      </c>
      <c r="G288" s="39">
        <f t="shared" si="15"/>
        <v>35.876198454800956</v>
      </c>
      <c r="H288" s="78"/>
      <c r="N288" s="39">
        <v>19.444444444444443</v>
      </c>
      <c r="O288" s="39">
        <v>15.555555555555555</v>
      </c>
      <c r="P288" s="36" t="s">
        <v>1708</v>
      </c>
      <c r="Q288" s="39"/>
      <c r="S288" s="39">
        <v>64</v>
      </c>
      <c r="T288" s="37">
        <f t="shared" si="16"/>
        <v>17.777777777777779</v>
      </c>
    </row>
    <row r="289" spans="1:22" x14ac:dyDescent="0.2">
      <c r="A289" s="37">
        <v>5020110701</v>
      </c>
      <c r="B289" s="37" t="s">
        <v>232</v>
      </c>
      <c r="C289" s="38">
        <v>40729</v>
      </c>
      <c r="D289" s="39">
        <v>19</v>
      </c>
      <c r="F289" s="39">
        <f t="shared" si="14"/>
        <v>5.7911999999999999</v>
      </c>
      <c r="G289" s="39">
        <f t="shared" si="15"/>
        <v>34.691147459206192</v>
      </c>
      <c r="H289" s="78"/>
      <c r="I289" s="46"/>
      <c r="N289" s="39">
        <v>21.666666666666668</v>
      </c>
      <c r="O289" s="39">
        <v>22.222222222222221</v>
      </c>
      <c r="P289" s="36" t="s">
        <v>1709</v>
      </c>
      <c r="Q289" s="39"/>
      <c r="S289" s="39">
        <v>82</v>
      </c>
      <c r="T289" s="37">
        <f t="shared" si="16"/>
        <v>27.777777777777779</v>
      </c>
    </row>
    <row r="290" spans="1:22" x14ac:dyDescent="0.2">
      <c r="A290" s="37">
        <v>5020110702</v>
      </c>
      <c r="B290" s="37" t="s">
        <v>232</v>
      </c>
      <c r="C290" s="38">
        <v>40736</v>
      </c>
      <c r="D290" s="39">
        <v>18</v>
      </c>
      <c r="F290" s="39">
        <f t="shared" si="14"/>
        <v>5.4864000000000006</v>
      </c>
      <c r="G290" s="39">
        <f t="shared" si="15"/>
        <v>35.470256117710861</v>
      </c>
      <c r="H290" s="78"/>
      <c r="I290" s="45">
        <v>0.59</v>
      </c>
      <c r="K290" s="45">
        <f>(9.81*(LN(I290)))+30.6</f>
        <v>25.423922800171933</v>
      </c>
      <c r="N290" s="39">
        <v>24.444444444444443</v>
      </c>
      <c r="O290" s="39">
        <v>21.666666666666668</v>
      </c>
      <c r="P290" s="36" t="s">
        <v>1710</v>
      </c>
      <c r="Q290" s="39"/>
      <c r="S290" s="39">
        <v>79</v>
      </c>
      <c r="T290" s="37">
        <f t="shared" si="16"/>
        <v>26.111111111111111</v>
      </c>
    </row>
    <row r="291" spans="1:22" x14ac:dyDescent="0.2">
      <c r="A291" s="37">
        <v>5020110703</v>
      </c>
      <c r="B291" s="37" t="s">
        <v>232</v>
      </c>
      <c r="C291" s="38">
        <v>40743</v>
      </c>
      <c r="D291" s="39">
        <v>19</v>
      </c>
      <c r="F291" s="39">
        <f t="shared" si="14"/>
        <v>5.7911999999999999</v>
      </c>
      <c r="G291" s="39">
        <f t="shared" si="15"/>
        <v>34.691147459206192</v>
      </c>
      <c r="H291" s="78"/>
      <c r="I291" s="46"/>
      <c r="N291" s="39">
        <v>27.777777777777779</v>
      </c>
      <c r="O291" s="39">
        <v>24.444444444444443</v>
      </c>
      <c r="P291" s="36" t="s">
        <v>1711</v>
      </c>
      <c r="Q291" s="39"/>
      <c r="S291" s="39">
        <v>83</v>
      </c>
      <c r="T291" s="37">
        <f t="shared" si="16"/>
        <v>28.333333333333332</v>
      </c>
    </row>
    <row r="292" spans="1:22" x14ac:dyDescent="0.2">
      <c r="A292" s="37">
        <v>5020110704</v>
      </c>
      <c r="B292" s="37" t="s">
        <v>232</v>
      </c>
      <c r="C292" s="38">
        <v>40750</v>
      </c>
      <c r="D292" s="39">
        <v>12.5</v>
      </c>
      <c r="F292" s="39">
        <f t="shared" si="14"/>
        <v>3.81</v>
      </c>
      <c r="G292" s="39">
        <f t="shared" si="15"/>
        <v>40.724763384512634</v>
      </c>
      <c r="H292" s="78"/>
      <c r="I292" s="45">
        <v>0.99</v>
      </c>
      <c r="K292" s="45">
        <f>(9.81*(LN(I292)))+30.6</f>
        <v>30.501406205277153</v>
      </c>
      <c r="N292" s="39">
        <v>26.111111111111111</v>
      </c>
      <c r="O292" s="39">
        <v>26.666666666666668</v>
      </c>
      <c r="P292" s="36" t="s">
        <v>1712</v>
      </c>
      <c r="Q292" s="39"/>
      <c r="S292" s="39">
        <v>86</v>
      </c>
      <c r="T292" s="37">
        <f t="shared" si="16"/>
        <v>30</v>
      </c>
    </row>
    <row r="293" spans="1:22" x14ac:dyDescent="0.2">
      <c r="A293" s="37">
        <v>5020110801</v>
      </c>
      <c r="B293" s="37" t="s">
        <v>232</v>
      </c>
      <c r="C293" s="38">
        <v>40757</v>
      </c>
      <c r="D293" s="39">
        <v>15</v>
      </c>
      <c r="F293" s="39">
        <f t="shared" si="14"/>
        <v>4.5720000000000001</v>
      </c>
      <c r="G293" s="39">
        <f t="shared" si="15"/>
        <v>38.097509751111744</v>
      </c>
      <c r="I293" s="46"/>
      <c r="N293" s="39">
        <v>26.666666666666668</v>
      </c>
      <c r="O293" s="39">
        <v>28.888888888888889</v>
      </c>
      <c r="P293" s="36" t="s">
        <v>1713</v>
      </c>
      <c r="Q293" s="39"/>
      <c r="S293" s="39">
        <v>92</v>
      </c>
      <c r="T293" s="37">
        <f t="shared" si="16"/>
        <v>33.333333333333336</v>
      </c>
    </row>
    <row r="294" spans="1:22" x14ac:dyDescent="0.2">
      <c r="A294" s="37">
        <v>5020110802</v>
      </c>
      <c r="B294" s="37" t="s">
        <v>232</v>
      </c>
      <c r="C294" s="38">
        <v>40764</v>
      </c>
      <c r="D294" s="39">
        <v>16</v>
      </c>
      <c r="F294" s="39">
        <f t="shared" si="14"/>
        <v>4.8768000000000002</v>
      </c>
      <c r="G294" s="39">
        <f t="shared" si="15"/>
        <v>37.167509661519347</v>
      </c>
      <c r="I294" s="45">
        <v>0.48</v>
      </c>
      <c r="K294" s="45">
        <f>(9.81*(LN(I294)))+30.6</f>
        <v>23.399762392463234</v>
      </c>
      <c r="N294" s="39">
        <v>27.777777777777779</v>
      </c>
      <c r="O294" s="39">
        <v>23.333333333333332</v>
      </c>
      <c r="P294" s="36" t="s">
        <v>1714</v>
      </c>
      <c r="Q294" s="39"/>
      <c r="S294" s="39">
        <v>86</v>
      </c>
      <c r="T294" s="37">
        <f t="shared" si="16"/>
        <v>30</v>
      </c>
    </row>
    <row r="295" spans="1:22" x14ac:dyDescent="0.2">
      <c r="A295" s="37">
        <v>5020110803</v>
      </c>
      <c r="B295" s="37" t="s">
        <v>232</v>
      </c>
      <c r="C295" s="38">
        <v>40771</v>
      </c>
      <c r="D295" s="39">
        <v>12.5</v>
      </c>
      <c r="F295" s="39">
        <f t="shared" si="14"/>
        <v>3.81</v>
      </c>
      <c r="G295" s="39">
        <f t="shared" si="15"/>
        <v>40.724763384512634</v>
      </c>
      <c r="I295" s="46"/>
      <c r="N295" s="39">
        <v>26.666666666666668</v>
      </c>
      <c r="O295" s="39">
        <v>23.888888888888889</v>
      </c>
      <c r="P295" s="36" t="s">
        <v>1715</v>
      </c>
      <c r="Q295" s="39"/>
      <c r="S295" s="39">
        <v>72</v>
      </c>
      <c r="T295" s="37">
        <f t="shared" si="16"/>
        <v>22.222222222222221</v>
      </c>
    </row>
    <row r="296" spans="1:22" x14ac:dyDescent="0.2">
      <c r="A296" s="37">
        <v>5020110804</v>
      </c>
      <c r="B296" s="37" t="s">
        <v>232</v>
      </c>
      <c r="C296" s="38">
        <v>40778</v>
      </c>
      <c r="D296" s="39">
        <v>10</v>
      </c>
      <c r="F296" s="39">
        <f t="shared" si="14"/>
        <v>3.048</v>
      </c>
      <c r="G296" s="39">
        <f t="shared" si="15"/>
        <v>43.940261958950401</v>
      </c>
      <c r="N296" s="39">
        <v>25</v>
      </c>
      <c r="O296" s="39">
        <v>24.444444444444443</v>
      </c>
      <c r="P296" s="36" t="s">
        <v>1716</v>
      </c>
      <c r="Q296" s="39"/>
      <c r="S296" s="39">
        <v>78</v>
      </c>
      <c r="T296" s="37">
        <f t="shared" si="16"/>
        <v>25.555555555555557</v>
      </c>
    </row>
    <row r="297" spans="1:22" x14ac:dyDescent="0.2">
      <c r="A297" s="37">
        <v>5020110805</v>
      </c>
      <c r="B297" s="37" t="s">
        <v>232</v>
      </c>
      <c r="C297" s="38">
        <v>40785</v>
      </c>
      <c r="D297" s="39">
        <v>12</v>
      </c>
      <c r="E297" s="39">
        <f>AVERAGE(D285:D297)</f>
        <v>16.03846153846154</v>
      </c>
      <c r="F297" s="39">
        <f t="shared" ref="F297:F318" si="17">D297*0.3048</f>
        <v>3.6576000000000004</v>
      </c>
      <c r="G297" s="39">
        <f t="shared" ref="G297:G318" si="18" xml:space="preserve"> 60-(14.41*(LN(F297)))</f>
        <v>41.313008325549511</v>
      </c>
      <c r="H297" s="39">
        <f>AVERAGE(G285:G297)</f>
        <v>37.45411585061651</v>
      </c>
      <c r="I297" s="46"/>
      <c r="L297" s="39"/>
      <c r="N297" s="39">
        <v>23.888888888888889</v>
      </c>
      <c r="O297" s="39">
        <v>25</v>
      </c>
      <c r="P297" s="36" t="s">
        <v>1717</v>
      </c>
      <c r="Q297" s="39"/>
      <c r="S297" s="39">
        <v>93</v>
      </c>
      <c r="T297" s="37">
        <f t="shared" si="16"/>
        <v>33.888888888888886</v>
      </c>
    </row>
    <row r="298" spans="1:22" x14ac:dyDescent="0.2">
      <c r="A298" s="36">
        <v>5020120601</v>
      </c>
      <c r="B298" s="37" t="s">
        <v>232</v>
      </c>
      <c r="C298" s="38">
        <v>41072</v>
      </c>
      <c r="D298" s="39">
        <v>13.5</v>
      </c>
      <c r="F298" s="39">
        <f t="shared" si="17"/>
        <v>4.1147999999999998</v>
      </c>
      <c r="G298" s="39">
        <f t="shared" si="18"/>
        <v>39.615754781741025</v>
      </c>
      <c r="I298" s="37">
        <v>0.54</v>
      </c>
      <c r="K298" s="45">
        <f>(9.81*(LN(I298)))+30.6</f>
        <v>24.555213972252357</v>
      </c>
      <c r="N298" s="39">
        <v>21.111111111111111</v>
      </c>
      <c r="O298" s="39">
        <v>16.666666666666668</v>
      </c>
      <c r="P298" s="48" t="s">
        <v>2017</v>
      </c>
      <c r="S298" s="63">
        <v>70</v>
      </c>
      <c r="T298" s="37">
        <f t="shared" si="16"/>
        <v>21.111111111111111</v>
      </c>
      <c r="U298" s="37">
        <v>62</v>
      </c>
      <c r="V298" s="37">
        <f t="shared" si="16"/>
        <v>16.666666666666668</v>
      </c>
    </row>
    <row r="299" spans="1:22" ht="15" x14ac:dyDescent="0.25">
      <c r="A299" s="36">
        <v>5020120602</v>
      </c>
      <c r="B299" s="37" t="s">
        <v>232</v>
      </c>
      <c r="C299" s="92">
        <v>41079</v>
      </c>
      <c r="D299" s="93">
        <v>17</v>
      </c>
      <c r="F299" s="39">
        <f t="shared" si="17"/>
        <v>5.1816000000000004</v>
      </c>
      <c r="G299" s="39">
        <f t="shared" si="18"/>
        <v>36.293908861144516</v>
      </c>
      <c r="N299" s="39">
        <v>22.222222222222221</v>
      </c>
      <c r="P299" s="48" t="s">
        <v>2018</v>
      </c>
      <c r="S299" s="63">
        <v>72</v>
      </c>
      <c r="T299" s="37">
        <f t="shared" si="16"/>
        <v>22.222222222222221</v>
      </c>
      <c r="V299" s="37">
        <f t="shared" si="16"/>
        <v>-17.777777777777779</v>
      </c>
    </row>
    <row r="300" spans="1:22" ht="15" x14ac:dyDescent="0.25">
      <c r="A300" s="36">
        <v>5020120603</v>
      </c>
      <c r="B300" s="37" t="s">
        <v>232</v>
      </c>
      <c r="C300" s="92">
        <v>41086</v>
      </c>
      <c r="D300" s="93">
        <v>16</v>
      </c>
      <c r="F300" s="39">
        <f t="shared" si="17"/>
        <v>4.8768000000000002</v>
      </c>
      <c r="G300" s="39">
        <f t="shared" si="18"/>
        <v>37.167509661519347</v>
      </c>
      <c r="I300" s="37">
        <v>0.87</v>
      </c>
      <c r="K300" s="45">
        <f t="shared" ref="K300:K308" si="19">(9.81*(LN(I300)))+30.6</f>
        <v>29.233839119458292</v>
      </c>
      <c r="N300" s="39">
        <v>22.777777777777779</v>
      </c>
      <c r="O300" s="39">
        <v>21.111111111111111</v>
      </c>
      <c r="P300" s="48" t="s">
        <v>2019</v>
      </c>
      <c r="S300" s="63">
        <v>73</v>
      </c>
      <c r="T300" s="37">
        <f t="shared" si="16"/>
        <v>22.777777777777779</v>
      </c>
      <c r="U300" s="37">
        <v>70</v>
      </c>
      <c r="V300" s="37">
        <f t="shared" si="16"/>
        <v>21.111111111111111</v>
      </c>
    </row>
    <row r="301" spans="1:22" ht="15" x14ac:dyDescent="0.25">
      <c r="A301" s="36">
        <v>5020120701</v>
      </c>
      <c r="B301" s="37" t="s">
        <v>232</v>
      </c>
      <c r="C301" s="92">
        <v>41093</v>
      </c>
      <c r="D301" s="93">
        <v>17.5</v>
      </c>
      <c r="F301" s="39">
        <f t="shared" si="17"/>
        <v>5.3340000000000005</v>
      </c>
      <c r="G301" s="39">
        <f t="shared" si="18"/>
        <v>35.876198454800956</v>
      </c>
      <c r="N301" s="39">
        <v>24.444444444444443</v>
      </c>
      <c r="O301" s="39">
        <v>23.333333333333332</v>
      </c>
      <c r="P301" s="48" t="s">
        <v>2020</v>
      </c>
      <c r="S301" s="63">
        <v>76</v>
      </c>
      <c r="T301" s="37">
        <f t="shared" si="16"/>
        <v>24.444444444444443</v>
      </c>
      <c r="U301" s="37">
        <v>74</v>
      </c>
      <c r="V301" s="37">
        <f t="shared" si="16"/>
        <v>23.333333333333332</v>
      </c>
    </row>
    <row r="302" spans="1:22" x14ac:dyDescent="0.2">
      <c r="A302" s="36">
        <v>5020120702</v>
      </c>
      <c r="B302" s="37" t="s">
        <v>232</v>
      </c>
      <c r="C302" s="38">
        <v>41100</v>
      </c>
      <c r="D302" s="39">
        <v>16.5</v>
      </c>
      <c r="F302" s="39">
        <f t="shared" si="17"/>
        <v>5.0292000000000003</v>
      </c>
      <c r="G302" s="39">
        <f t="shared" si="18"/>
        <v>36.724090060131431</v>
      </c>
      <c r="I302" s="37">
        <v>0.56000000000000005</v>
      </c>
      <c r="K302" s="45">
        <f t="shared" si="19"/>
        <v>24.91198056156864</v>
      </c>
      <c r="N302" s="39">
        <v>25</v>
      </c>
      <c r="O302" s="39">
        <v>20.555555555555557</v>
      </c>
      <c r="P302" s="48" t="s">
        <v>508</v>
      </c>
      <c r="S302" s="63">
        <v>77</v>
      </c>
      <c r="T302" s="37">
        <f t="shared" si="16"/>
        <v>25</v>
      </c>
      <c r="U302" s="37">
        <v>69</v>
      </c>
      <c r="V302" s="37">
        <f t="shared" si="16"/>
        <v>20.555555555555557</v>
      </c>
    </row>
    <row r="303" spans="1:22" x14ac:dyDescent="0.2">
      <c r="A303" s="36">
        <v>5020120703</v>
      </c>
      <c r="B303" s="37" t="s">
        <v>232</v>
      </c>
      <c r="C303" s="38">
        <v>41107</v>
      </c>
      <c r="D303" s="39">
        <v>15.5</v>
      </c>
      <c r="F303" s="39">
        <f t="shared" si="17"/>
        <v>4.7244000000000002</v>
      </c>
      <c r="G303" s="39">
        <f t="shared" si="18"/>
        <v>37.625008404232446</v>
      </c>
      <c r="N303" s="39">
        <v>25</v>
      </c>
      <c r="O303" s="39">
        <v>26.111111111111111</v>
      </c>
      <c r="P303" s="48" t="s">
        <v>2021</v>
      </c>
      <c r="S303" s="63">
        <v>77</v>
      </c>
      <c r="T303" s="37">
        <f t="shared" si="16"/>
        <v>25</v>
      </c>
      <c r="U303" s="37">
        <v>79</v>
      </c>
      <c r="V303" s="37">
        <f t="shared" si="16"/>
        <v>26.111111111111111</v>
      </c>
    </row>
    <row r="304" spans="1:22" x14ac:dyDescent="0.2">
      <c r="A304" s="36">
        <v>5020120704</v>
      </c>
      <c r="B304" s="37" t="s">
        <v>232</v>
      </c>
      <c r="C304" s="38">
        <v>41114</v>
      </c>
      <c r="D304" s="39">
        <v>14</v>
      </c>
      <c r="F304" s="39">
        <f t="shared" si="17"/>
        <v>4.2671999999999999</v>
      </c>
      <c r="G304" s="39">
        <f t="shared" si="18"/>
        <v>39.091697029238723</v>
      </c>
      <c r="I304" s="37">
        <v>0.6</v>
      </c>
      <c r="K304" s="45">
        <f t="shared" si="19"/>
        <v>25.588800630855634</v>
      </c>
      <c r="N304" s="39">
        <v>25.555555555555557</v>
      </c>
      <c r="O304" s="39">
        <v>22.777777777777779</v>
      </c>
      <c r="P304" s="48" t="s">
        <v>2022</v>
      </c>
      <c r="S304" s="63">
        <v>78</v>
      </c>
      <c r="T304" s="37">
        <f t="shared" si="16"/>
        <v>25.555555555555557</v>
      </c>
      <c r="U304" s="37">
        <v>73</v>
      </c>
      <c r="V304" s="37">
        <f t="shared" si="16"/>
        <v>22.777777777777779</v>
      </c>
    </row>
    <row r="305" spans="1:22" x14ac:dyDescent="0.2">
      <c r="A305" s="36">
        <v>5020120705</v>
      </c>
      <c r="B305" s="37" t="s">
        <v>232</v>
      </c>
      <c r="C305" s="38">
        <v>41121</v>
      </c>
      <c r="D305" s="39">
        <v>14</v>
      </c>
      <c r="F305" s="39">
        <f t="shared" si="17"/>
        <v>4.2671999999999999</v>
      </c>
      <c r="G305" s="39">
        <f t="shared" si="18"/>
        <v>39.091697029238723</v>
      </c>
      <c r="N305" s="39">
        <v>24.444444444444443</v>
      </c>
      <c r="O305" s="39">
        <v>23.333333333333332</v>
      </c>
      <c r="P305" s="48" t="s">
        <v>2023</v>
      </c>
      <c r="S305" s="63">
        <v>76</v>
      </c>
      <c r="T305" s="37">
        <f t="shared" si="16"/>
        <v>24.444444444444443</v>
      </c>
      <c r="U305" s="37">
        <v>74</v>
      </c>
      <c r="V305" s="37">
        <f t="shared" si="16"/>
        <v>23.333333333333332</v>
      </c>
    </row>
    <row r="306" spans="1:22" x14ac:dyDescent="0.2">
      <c r="A306" s="36">
        <v>5020120801</v>
      </c>
      <c r="B306" s="37" t="s">
        <v>232</v>
      </c>
      <c r="C306" s="38">
        <v>41128</v>
      </c>
      <c r="D306" s="39">
        <v>13</v>
      </c>
      <c r="F306" s="39">
        <f t="shared" si="17"/>
        <v>3.9624000000000001</v>
      </c>
      <c r="G306" s="39">
        <f t="shared" si="18"/>
        <v>40.159592907973853</v>
      </c>
      <c r="I306" s="37">
        <v>1.0900000000000001</v>
      </c>
      <c r="K306" s="45">
        <f t="shared" si="19"/>
        <v>31.445403200124726</v>
      </c>
      <c r="N306" s="39">
        <v>25.555555555555557</v>
      </c>
      <c r="O306" s="39">
        <v>23.888888888888889</v>
      </c>
      <c r="P306" s="48" t="s">
        <v>2024</v>
      </c>
      <c r="S306" s="63">
        <v>78</v>
      </c>
      <c r="T306" s="37">
        <f t="shared" si="16"/>
        <v>25.555555555555557</v>
      </c>
      <c r="U306" s="37">
        <v>75</v>
      </c>
      <c r="V306" s="37">
        <f t="shared" si="16"/>
        <v>23.888888888888889</v>
      </c>
    </row>
    <row r="307" spans="1:22" x14ac:dyDescent="0.2">
      <c r="A307" s="36">
        <v>5020120802</v>
      </c>
      <c r="B307" s="37" t="s">
        <v>232</v>
      </c>
      <c r="C307" s="38">
        <v>41135</v>
      </c>
      <c r="D307" s="39">
        <v>15</v>
      </c>
      <c r="F307" s="39">
        <f t="shared" si="17"/>
        <v>4.5720000000000001</v>
      </c>
      <c r="G307" s="39">
        <f t="shared" si="18"/>
        <v>38.097509751111744</v>
      </c>
      <c r="N307" s="39">
        <v>22.777777777777779</v>
      </c>
      <c r="O307" s="39">
        <v>23.888888888888889</v>
      </c>
      <c r="P307" s="48" t="s">
        <v>2025</v>
      </c>
      <c r="S307" s="63">
        <v>73</v>
      </c>
      <c r="T307" s="37">
        <f t="shared" si="16"/>
        <v>22.777777777777779</v>
      </c>
      <c r="U307" s="37">
        <v>75</v>
      </c>
      <c r="V307" s="37">
        <f t="shared" si="16"/>
        <v>23.888888888888889</v>
      </c>
    </row>
    <row r="308" spans="1:22" x14ac:dyDescent="0.2">
      <c r="A308" s="36">
        <v>5020120803</v>
      </c>
      <c r="B308" s="37" t="s">
        <v>232</v>
      </c>
      <c r="C308" s="38">
        <v>41142</v>
      </c>
      <c r="D308" s="39">
        <v>15.5</v>
      </c>
      <c r="E308" s="39">
        <f>AVERAGE(D298:D308)</f>
        <v>15.227272727272727</v>
      </c>
      <c r="F308" s="39">
        <f t="shared" si="17"/>
        <v>4.7244000000000002</v>
      </c>
      <c r="G308" s="39">
        <f t="shared" si="18"/>
        <v>37.625008404232446</v>
      </c>
      <c r="H308" s="39">
        <f>AVERAGE(G298:G308)</f>
        <v>37.942543213215018</v>
      </c>
      <c r="I308" s="37">
        <v>1.07</v>
      </c>
      <c r="J308" s="39">
        <f>AVERAGE(I298:I308)</f>
        <v>0.78833333333333344</v>
      </c>
      <c r="K308" s="45">
        <f t="shared" si="19"/>
        <v>31.263731341528125</v>
      </c>
      <c r="L308" s="39">
        <f>AVERAGE(K298:K308)</f>
        <v>27.833161470964626</v>
      </c>
      <c r="M308" s="45">
        <f>AVERAGE(L308,H308)</f>
        <v>32.887852342089822</v>
      </c>
      <c r="N308" s="39">
        <v>22.222222222222221</v>
      </c>
      <c r="O308" s="39">
        <v>21.111111111111111</v>
      </c>
      <c r="P308" s="48" t="s">
        <v>2026</v>
      </c>
      <c r="S308" s="63">
        <v>72</v>
      </c>
      <c r="T308" s="37">
        <f t="shared" si="16"/>
        <v>22.222222222222221</v>
      </c>
      <c r="U308" s="37">
        <v>70</v>
      </c>
      <c r="V308" s="37">
        <f t="shared" si="16"/>
        <v>21.111111111111111</v>
      </c>
    </row>
    <row r="309" spans="1:22" x14ac:dyDescent="0.2">
      <c r="A309" s="36">
        <v>5020140601</v>
      </c>
      <c r="B309" s="37" t="s">
        <v>232</v>
      </c>
      <c r="C309" s="38">
        <v>41800</v>
      </c>
      <c r="D309" s="39">
        <v>13</v>
      </c>
      <c r="F309" s="39">
        <f t="shared" si="17"/>
        <v>3.9624000000000001</v>
      </c>
      <c r="G309" s="39">
        <f t="shared" si="18"/>
        <v>40.159592907973853</v>
      </c>
      <c r="N309" s="39">
        <v>18</v>
      </c>
      <c r="O309" s="39">
        <v>20</v>
      </c>
      <c r="P309" s="48" t="s">
        <v>390</v>
      </c>
    </row>
    <row r="310" spans="1:22" x14ac:dyDescent="0.2">
      <c r="A310" s="36">
        <v>5020140602</v>
      </c>
      <c r="B310" s="37" t="s">
        <v>232</v>
      </c>
      <c r="C310" s="38">
        <v>41814</v>
      </c>
      <c r="D310" s="39">
        <v>14</v>
      </c>
      <c r="F310" s="39">
        <f t="shared" si="17"/>
        <v>4.2671999999999999</v>
      </c>
      <c r="G310" s="39">
        <f t="shared" si="18"/>
        <v>39.091697029238723</v>
      </c>
      <c r="N310" s="39">
        <v>20</v>
      </c>
      <c r="O310" s="39">
        <v>20</v>
      </c>
      <c r="P310" s="48" t="s">
        <v>388</v>
      </c>
    </row>
    <row r="311" spans="1:22" x14ac:dyDescent="0.2">
      <c r="A311" s="36">
        <v>5020140701</v>
      </c>
      <c r="B311" s="37" t="s">
        <v>232</v>
      </c>
      <c r="C311" s="38">
        <v>41821</v>
      </c>
      <c r="D311" s="39">
        <v>14</v>
      </c>
      <c r="F311" s="39">
        <f t="shared" si="17"/>
        <v>4.2671999999999999</v>
      </c>
      <c r="G311" s="39">
        <f t="shared" si="18"/>
        <v>39.091697029238723</v>
      </c>
      <c r="N311" s="39">
        <v>24</v>
      </c>
      <c r="O311" s="39">
        <v>22</v>
      </c>
      <c r="P311" s="48" t="s">
        <v>2559</v>
      </c>
    </row>
    <row r="312" spans="1:22" x14ac:dyDescent="0.2">
      <c r="A312" s="36">
        <v>5020140702</v>
      </c>
      <c r="B312" s="37" t="s">
        <v>232</v>
      </c>
      <c r="C312" s="38">
        <v>41829</v>
      </c>
      <c r="D312" s="39">
        <v>13</v>
      </c>
      <c r="F312" s="39">
        <f t="shared" si="17"/>
        <v>3.9624000000000001</v>
      </c>
      <c r="G312" s="39">
        <f t="shared" si="18"/>
        <v>40.159592907973853</v>
      </c>
      <c r="N312" s="39">
        <v>20</v>
      </c>
      <c r="O312" s="39">
        <v>19</v>
      </c>
      <c r="P312" s="48" t="s">
        <v>2550</v>
      </c>
    </row>
    <row r="313" spans="1:22" x14ac:dyDescent="0.2">
      <c r="A313" s="36">
        <v>5020140703</v>
      </c>
      <c r="B313" s="37" t="s">
        <v>232</v>
      </c>
      <c r="C313" s="38">
        <v>41836</v>
      </c>
      <c r="D313" s="39">
        <v>13</v>
      </c>
      <c r="F313" s="39">
        <f t="shared" si="17"/>
        <v>3.9624000000000001</v>
      </c>
      <c r="G313" s="39">
        <f t="shared" si="18"/>
        <v>40.159592907973853</v>
      </c>
      <c r="N313" s="39">
        <v>20</v>
      </c>
      <c r="O313" s="39">
        <v>25</v>
      </c>
      <c r="P313" s="48" t="s">
        <v>390</v>
      </c>
    </row>
    <row r="314" spans="1:22" x14ac:dyDescent="0.2">
      <c r="A314" s="36">
        <v>5020140704</v>
      </c>
      <c r="B314" s="37" t="s">
        <v>232</v>
      </c>
      <c r="C314" s="38">
        <v>41842</v>
      </c>
      <c r="D314" s="39">
        <v>14</v>
      </c>
      <c r="F314" s="39">
        <f t="shared" si="17"/>
        <v>4.2671999999999999</v>
      </c>
      <c r="G314" s="39">
        <f t="shared" si="18"/>
        <v>39.091697029238723</v>
      </c>
      <c r="N314" s="39">
        <v>20</v>
      </c>
      <c r="O314" s="39">
        <v>21</v>
      </c>
      <c r="P314" s="48" t="s">
        <v>550</v>
      </c>
    </row>
    <row r="315" spans="1:22" x14ac:dyDescent="0.2">
      <c r="A315" s="36">
        <v>5020140705</v>
      </c>
      <c r="B315" s="37" t="s">
        <v>232</v>
      </c>
      <c r="C315" s="38">
        <v>41849</v>
      </c>
      <c r="D315" s="39">
        <v>13</v>
      </c>
      <c r="F315" s="39">
        <f t="shared" si="17"/>
        <v>3.9624000000000001</v>
      </c>
      <c r="G315" s="39">
        <f t="shared" si="18"/>
        <v>40.159592907973853</v>
      </c>
      <c r="N315" s="39">
        <v>19</v>
      </c>
      <c r="O315" s="39">
        <v>19</v>
      </c>
      <c r="P315" s="48" t="s">
        <v>2560</v>
      </c>
    </row>
    <row r="316" spans="1:22" x14ac:dyDescent="0.2">
      <c r="A316" s="36">
        <v>5020140701</v>
      </c>
      <c r="B316" s="37" t="s">
        <v>232</v>
      </c>
      <c r="C316" s="38">
        <v>41856</v>
      </c>
      <c r="D316" s="39">
        <v>12</v>
      </c>
      <c r="F316" s="39">
        <f t="shared" si="17"/>
        <v>3.6576000000000004</v>
      </c>
      <c r="G316" s="39">
        <f t="shared" si="18"/>
        <v>41.313008325549511</v>
      </c>
      <c r="N316" s="39">
        <v>21</v>
      </c>
      <c r="O316" s="39">
        <v>21</v>
      </c>
      <c r="P316" s="48" t="s">
        <v>525</v>
      </c>
    </row>
    <row r="317" spans="1:22" x14ac:dyDescent="0.2">
      <c r="A317" s="36">
        <v>5020140802</v>
      </c>
      <c r="B317" s="37" t="s">
        <v>232</v>
      </c>
      <c r="C317" s="38">
        <v>41864</v>
      </c>
      <c r="D317" s="39">
        <v>11</v>
      </c>
      <c r="F317" s="39">
        <f t="shared" si="17"/>
        <v>3.3528000000000002</v>
      </c>
      <c r="G317" s="39">
        <f t="shared" si="18"/>
        <v>42.566842267970074</v>
      </c>
      <c r="N317" s="39">
        <v>20</v>
      </c>
      <c r="O317" s="39">
        <v>21</v>
      </c>
      <c r="P317" s="48" t="s">
        <v>2550</v>
      </c>
    </row>
    <row r="318" spans="1:22" x14ac:dyDescent="0.2">
      <c r="A318" s="36">
        <v>5020140803</v>
      </c>
      <c r="B318" s="37" t="s">
        <v>232</v>
      </c>
      <c r="C318" s="38">
        <v>41870</v>
      </c>
      <c r="D318" s="39">
        <v>10</v>
      </c>
      <c r="E318" s="39">
        <f>AVERAGE(D309:D318)</f>
        <v>12.7</v>
      </c>
      <c r="F318" s="39">
        <f t="shared" si="17"/>
        <v>3.048</v>
      </c>
      <c r="G318" s="39">
        <f t="shared" si="18"/>
        <v>43.940261958950401</v>
      </c>
      <c r="H318" s="39">
        <f>AVERAGE(G309:G318)</f>
        <v>40.573357527208159</v>
      </c>
      <c r="N318" s="39">
        <v>19</v>
      </c>
      <c r="O318" s="39">
        <v>20</v>
      </c>
      <c r="P318" s="48" t="s">
        <v>2561</v>
      </c>
    </row>
    <row r="319" spans="1:22" x14ac:dyDescent="0.2">
      <c r="A319" s="36"/>
    </row>
  </sheetData>
  <phoneticPr fontId="14" type="noConversion"/>
  <pageMargins left="0.75" right="0.75" top="1" bottom="1" header="0.5" footer="0.5"/>
  <headerFooter alignWithMargins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4"/>
  <sheetViews>
    <sheetView workbookViewId="0">
      <pane xSplit="3" ySplit="1" topLeftCell="D288" activePane="bottomRight" state="frozen"/>
      <selection pane="topRight" activeCell="D1" sqref="D1"/>
      <selection pane="bottomLeft" activeCell="A2" sqref="A2"/>
      <selection pane="bottomRight" activeCell="A325" sqref="A325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10.140625" style="37" bestFit="1" customWidth="1"/>
    <col min="4" max="4" width="9.140625" style="39"/>
    <col min="5" max="5" width="9" style="39" customWidth="1"/>
    <col min="6" max="8" width="9.140625" style="39"/>
    <col min="9" max="9" width="9.140625" style="45"/>
    <col min="10" max="10" width="9.140625" style="39"/>
    <col min="11" max="13" width="9.140625" style="45"/>
    <col min="14" max="14" width="15" style="39" bestFit="1" customWidth="1"/>
    <col min="15" max="15" width="12.140625" style="39" bestFit="1" customWidth="1"/>
    <col min="16" max="16" width="21.710937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857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8" t="s">
        <v>264</v>
      </c>
      <c r="Q1" s="312" t="s">
        <v>294</v>
      </c>
      <c r="R1" s="315" t="s">
        <v>692</v>
      </c>
      <c r="S1" s="315" t="s">
        <v>279</v>
      </c>
      <c r="T1" s="315" t="s">
        <v>857</v>
      </c>
    </row>
    <row r="2" spans="1:20" ht="15" x14ac:dyDescent="0.25">
      <c r="A2" s="37">
        <v>4919900601</v>
      </c>
      <c r="B2" s="37" t="s">
        <v>231</v>
      </c>
      <c r="C2" s="38">
        <v>33032</v>
      </c>
      <c r="D2" s="39">
        <v>12.5</v>
      </c>
      <c r="F2" s="39">
        <f t="shared" ref="F2:F65" si="0">D2*0.3048</f>
        <v>3.81</v>
      </c>
      <c r="G2" s="39">
        <f t="shared" ref="G2:G65" si="1" xml:space="preserve"> 60-(14.41*(LN(F2)))</f>
        <v>40.724763384512634</v>
      </c>
      <c r="I2" s="45">
        <v>1.2</v>
      </c>
      <c r="K2" s="45">
        <f>(9.81*(LN(I2)))+30.6</f>
        <v>32.388574472148697</v>
      </c>
      <c r="Q2" s="311">
        <v>1991</v>
      </c>
      <c r="R2" s="313">
        <v>13.454545454545455</v>
      </c>
      <c r="S2" s="313">
        <v>39.745288006423372</v>
      </c>
      <c r="T2" s="313">
        <v>0.66666666666666663</v>
      </c>
    </row>
    <row r="3" spans="1:20" ht="15" x14ac:dyDescent="0.25">
      <c r="A3" s="37">
        <v>4919900602</v>
      </c>
      <c r="B3" s="37" t="s">
        <v>231</v>
      </c>
      <c r="C3" s="38">
        <v>33048</v>
      </c>
      <c r="D3" s="39">
        <v>11.5</v>
      </c>
      <c r="F3" s="39">
        <f t="shared" si="0"/>
        <v>3.5052000000000003</v>
      </c>
      <c r="G3" s="39">
        <f t="shared" si="1"/>
        <v>41.926292369324358</v>
      </c>
      <c r="I3" s="45">
        <v>1.4</v>
      </c>
      <c r="K3" s="45">
        <f t="shared" ref="K3:K65" si="2">(9.81*(LN(I3)))+30.6</f>
        <v>33.9007926412541</v>
      </c>
      <c r="Q3" s="311">
        <v>1992</v>
      </c>
      <c r="R3" s="313">
        <v>13.636363636363637</v>
      </c>
      <c r="S3" s="313">
        <v>39.846009683608891</v>
      </c>
      <c r="T3" s="313">
        <v>0.75</v>
      </c>
    </row>
    <row r="4" spans="1:20" ht="15" x14ac:dyDescent="0.25">
      <c r="A4" s="37">
        <v>4919910601</v>
      </c>
      <c r="B4" s="37" t="s">
        <v>231</v>
      </c>
      <c r="C4" s="38">
        <v>33395</v>
      </c>
      <c r="D4" s="39">
        <v>17</v>
      </c>
      <c r="F4" s="39">
        <f t="shared" si="0"/>
        <v>5.1816000000000004</v>
      </c>
      <c r="G4" s="39">
        <f t="shared" si="1"/>
        <v>36.293908861144516</v>
      </c>
      <c r="I4" s="45">
        <v>0.6</v>
      </c>
      <c r="K4" s="45">
        <f t="shared" si="2"/>
        <v>25.588800630855634</v>
      </c>
      <c r="Q4" s="311">
        <v>1993</v>
      </c>
      <c r="R4" s="313">
        <v>14.15</v>
      </c>
      <c r="S4" s="313">
        <v>39.140174995507884</v>
      </c>
      <c r="T4" s="313">
        <v>0.89800000000000002</v>
      </c>
    </row>
    <row r="5" spans="1:20" ht="15" x14ac:dyDescent="0.25">
      <c r="A5" s="37">
        <v>4919910602</v>
      </c>
      <c r="B5" s="37" t="s">
        <v>231</v>
      </c>
      <c r="C5" s="38">
        <v>33404</v>
      </c>
      <c r="D5" s="39">
        <v>13.5</v>
      </c>
      <c r="F5" s="39">
        <f t="shared" si="0"/>
        <v>4.1147999999999998</v>
      </c>
      <c r="G5" s="39">
        <f t="shared" si="1"/>
        <v>39.615754781741025</v>
      </c>
      <c r="Q5" s="311">
        <v>1994</v>
      </c>
      <c r="R5" s="313">
        <v>9.8181818181818183</v>
      </c>
      <c r="S5" s="313">
        <v>44.419986835507714</v>
      </c>
      <c r="T5" s="313">
        <v>1.1171428571428572</v>
      </c>
    </row>
    <row r="6" spans="1:20" ht="15" x14ac:dyDescent="0.25">
      <c r="A6" s="37">
        <v>4919910603</v>
      </c>
      <c r="B6" s="37" t="s">
        <v>231</v>
      </c>
      <c r="C6" s="38">
        <v>33409</v>
      </c>
      <c r="D6" s="39">
        <v>15</v>
      </c>
      <c r="F6" s="39">
        <f t="shared" si="0"/>
        <v>4.5720000000000001</v>
      </c>
      <c r="G6" s="39">
        <f t="shared" si="1"/>
        <v>38.097509751111744</v>
      </c>
      <c r="I6" s="45">
        <v>0.5</v>
      </c>
      <c r="K6" s="45">
        <f t="shared" si="2"/>
        <v>23.800226158706938</v>
      </c>
      <c r="Q6" s="311">
        <v>1995</v>
      </c>
      <c r="R6" s="313">
        <v>10.557692307692308</v>
      </c>
      <c r="S6" s="313">
        <v>43.301286704386108</v>
      </c>
      <c r="T6" s="313">
        <v>0.7583333333333333</v>
      </c>
    </row>
    <row r="7" spans="1:20" ht="15" x14ac:dyDescent="0.25">
      <c r="A7" s="37">
        <v>4919910604</v>
      </c>
      <c r="B7" s="37" t="s">
        <v>231</v>
      </c>
      <c r="C7" s="38">
        <v>33417</v>
      </c>
      <c r="D7" s="39">
        <v>12</v>
      </c>
      <c r="F7" s="39">
        <f t="shared" si="0"/>
        <v>3.6576000000000004</v>
      </c>
      <c r="G7" s="39">
        <f t="shared" si="1"/>
        <v>41.313008325549511</v>
      </c>
      <c r="Q7" s="311">
        <v>1996</v>
      </c>
      <c r="R7" s="313">
        <v>9.5</v>
      </c>
      <c r="S7" s="313">
        <v>44.769922848242828</v>
      </c>
      <c r="T7" s="313">
        <v>0.8620000000000001</v>
      </c>
    </row>
    <row r="8" spans="1:20" ht="15" x14ac:dyDescent="0.25">
      <c r="A8" s="37">
        <v>4919910701</v>
      </c>
      <c r="B8" s="37" t="s">
        <v>231</v>
      </c>
      <c r="C8" s="38">
        <v>33424</v>
      </c>
      <c r="D8" s="39">
        <v>13.5</v>
      </c>
      <c r="F8" s="39">
        <f t="shared" si="0"/>
        <v>4.1147999999999998</v>
      </c>
      <c r="G8" s="39">
        <f t="shared" si="1"/>
        <v>39.615754781741025</v>
      </c>
      <c r="I8" s="45">
        <v>0.6</v>
      </c>
      <c r="K8" s="45">
        <f t="shared" si="2"/>
        <v>25.588800630855634</v>
      </c>
      <c r="Q8" s="311">
        <v>1997</v>
      </c>
      <c r="R8" s="313">
        <v>11.227272727272727</v>
      </c>
      <c r="S8" s="313">
        <v>42.445319445868058</v>
      </c>
      <c r="T8" s="313">
        <v>0.15285714285714286</v>
      </c>
    </row>
    <row r="9" spans="1:20" ht="15" x14ac:dyDescent="0.25">
      <c r="A9" s="37">
        <v>4919910702</v>
      </c>
      <c r="B9" s="37" t="s">
        <v>231</v>
      </c>
      <c r="C9" s="38">
        <v>33430</v>
      </c>
      <c r="D9" s="39">
        <v>13.5</v>
      </c>
      <c r="F9" s="39">
        <f t="shared" si="0"/>
        <v>4.1147999999999998</v>
      </c>
      <c r="G9" s="39">
        <f t="shared" si="1"/>
        <v>39.615754781741025</v>
      </c>
      <c r="Q9" s="311">
        <v>1998</v>
      </c>
      <c r="R9" s="313">
        <v>9.25</v>
      </c>
      <c r="S9" s="313">
        <v>45.25964438180781</v>
      </c>
      <c r="T9" s="313">
        <v>0.7466666666666667</v>
      </c>
    </row>
    <row r="10" spans="1:20" ht="15" x14ac:dyDescent="0.25">
      <c r="A10" s="37">
        <v>4919910703</v>
      </c>
      <c r="B10" s="37" t="s">
        <v>231</v>
      </c>
      <c r="C10" s="38">
        <v>33438</v>
      </c>
      <c r="D10" s="39">
        <v>12</v>
      </c>
      <c r="F10" s="39">
        <f t="shared" si="0"/>
        <v>3.6576000000000004</v>
      </c>
      <c r="G10" s="39">
        <f t="shared" si="1"/>
        <v>41.313008325549511</v>
      </c>
      <c r="I10" s="45">
        <v>0.8</v>
      </c>
      <c r="K10" s="45">
        <f t="shared" si="2"/>
        <v>28.410961761607602</v>
      </c>
      <c r="Q10" s="311">
        <v>1999</v>
      </c>
      <c r="R10" s="313">
        <v>9.5833333333333339</v>
      </c>
      <c r="S10" s="313">
        <v>44.636700592382027</v>
      </c>
      <c r="T10" s="313">
        <v>1.175</v>
      </c>
    </row>
    <row r="11" spans="1:20" ht="15" x14ac:dyDescent="0.25">
      <c r="A11" s="37">
        <v>4919910704</v>
      </c>
      <c r="B11" s="37" t="s">
        <v>231</v>
      </c>
      <c r="C11" s="38">
        <v>33448</v>
      </c>
      <c r="D11" s="39">
        <v>12</v>
      </c>
      <c r="F11" s="39">
        <f t="shared" si="0"/>
        <v>3.6576000000000004</v>
      </c>
      <c r="G11" s="39">
        <f t="shared" si="1"/>
        <v>41.313008325549511</v>
      </c>
      <c r="Q11" s="311">
        <v>2000</v>
      </c>
      <c r="R11" s="313">
        <v>9.8076923076923084</v>
      </c>
      <c r="S11" s="313">
        <v>44.471869917140538</v>
      </c>
      <c r="T11" s="313">
        <v>0.74375000000000002</v>
      </c>
    </row>
    <row r="12" spans="1:20" ht="15" x14ac:dyDescent="0.25">
      <c r="A12" s="37">
        <v>4919910801</v>
      </c>
      <c r="B12" s="37" t="s">
        <v>231</v>
      </c>
      <c r="C12" s="38">
        <v>33456</v>
      </c>
      <c r="D12" s="39">
        <v>14</v>
      </c>
      <c r="F12" s="39">
        <f t="shared" si="0"/>
        <v>4.2671999999999999</v>
      </c>
      <c r="G12" s="39">
        <f t="shared" si="1"/>
        <v>39.091697029238723</v>
      </c>
      <c r="I12" s="45">
        <v>0.7</v>
      </c>
      <c r="K12" s="45">
        <f t="shared" si="2"/>
        <v>27.101018799961036</v>
      </c>
      <c r="Q12" s="311">
        <v>2001</v>
      </c>
      <c r="R12" s="313">
        <v>12.692307692307692</v>
      </c>
      <c r="S12" s="313">
        <v>40.654477808548833</v>
      </c>
      <c r="T12" s="313">
        <v>0.16</v>
      </c>
    </row>
    <row r="13" spans="1:20" ht="15" x14ac:dyDescent="0.25">
      <c r="A13" s="37">
        <v>4919910802</v>
      </c>
      <c r="B13" s="37" t="s">
        <v>231</v>
      </c>
      <c r="C13" s="38">
        <v>33462</v>
      </c>
      <c r="D13" s="39">
        <v>13.5</v>
      </c>
      <c r="F13" s="39">
        <f t="shared" si="0"/>
        <v>4.1147999999999998</v>
      </c>
      <c r="G13" s="39">
        <f t="shared" si="1"/>
        <v>39.615754781741025</v>
      </c>
      <c r="Q13" s="311">
        <v>2002</v>
      </c>
      <c r="R13" s="313">
        <v>12.55</v>
      </c>
      <c r="S13" s="313">
        <v>40.910985396254347</v>
      </c>
      <c r="T13" s="313">
        <v>0.6166666666666667</v>
      </c>
    </row>
    <row r="14" spans="1:20" ht="15" x14ac:dyDescent="0.25">
      <c r="A14" s="37">
        <v>4919910803</v>
      </c>
      <c r="B14" s="37" t="s">
        <v>231</v>
      </c>
      <c r="C14" s="38">
        <v>33474</v>
      </c>
      <c r="D14" s="39">
        <v>12</v>
      </c>
      <c r="F14" s="39">
        <f t="shared" si="0"/>
        <v>3.6576000000000004</v>
      </c>
      <c r="G14" s="39">
        <f t="shared" si="1"/>
        <v>41.313008325549511</v>
      </c>
      <c r="I14" s="45">
        <v>0.8</v>
      </c>
      <c r="K14" s="45">
        <f t="shared" si="2"/>
        <v>28.410961761607602</v>
      </c>
      <c r="Q14" s="311">
        <v>2003</v>
      </c>
      <c r="R14" s="313"/>
      <c r="S14" s="313"/>
      <c r="T14" s="313"/>
    </row>
    <row r="15" spans="1:20" ht="15" x14ac:dyDescent="0.25">
      <c r="A15" s="37">
        <v>4919910901</v>
      </c>
      <c r="B15" s="37" t="s">
        <v>231</v>
      </c>
      <c r="C15" s="38">
        <v>33486</v>
      </c>
      <c r="D15" s="39">
        <v>12</v>
      </c>
      <c r="E15" s="39">
        <f>AVERAGE(D4:D14)</f>
        <v>13.454545454545455</v>
      </c>
      <c r="F15" s="39">
        <f t="shared" si="0"/>
        <v>3.6576000000000004</v>
      </c>
      <c r="G15" s="39">
        <f t="shared" si="1"/>
        <v>41.313008325549511</v>
      </c>
      <c r="H15" s="39">
        <f>AVERAGE(G4:G14)</f>
        <v>39.745288006423372</v>
      </c>
      <c r="J15" s="39">
        <f>AVERAGE(I4:I14)</f>
        <v>0.66666666666666663</v>
      </c>
      <c r="L15" s="39">
        <f>AVERAGE(K4:K14)</f>
        <v>26.48346162393241</v>
      </c>
      <c r="M15" s="45">
        <f>AVERAGE(L15,H15)</f>
        <v>33.114374815177889</v>
      </c>
      <c r="Q15" s="311">
        <v>2004</v>
      </c>
      <c r="R15" s="313">
        <v>12.038461538461538</v>
      </c>
      <c r="S15" s="313">
        <v>41.388046846987329</v>
      </c>
      <c r="T15" s="313">
        <v>0.83571428571428574</v>
      </c>
    </row>
    <row r="16" spans="1:20" ht="15" x14ac:dyDescent="0.25">
      <c r="A16" s="37">
        <v>4919920601</v>
      </c>
      <c r="B16" s="37" t="s">
        <v>231</v>
      </c>
      <c r="C16" s="38">
        <v>33771</v>
      </c>
      <c r="D16" s="39">
        <v>10.5</v>
      </c>
      <c r="F16" s="39">
        <f t="shared" si="0"/>
        <v>3.2004000000000001</v>
      </c>
      <c r="G16" s="39">
        <f t="shared" si="1"/>
        <v>43.237195693268887</v>
      </c>
      <c r="I16" s="45">
        <v>0.6</v>
      </c>
      <c r="K16" s="45">
        <f t="shared" si="2"/>
        <v>25.588800630855634</v>
      </c>
      <c r="Q16" s="311">
        <v>2005</v>
      </c>
      <c r="R16" s="314">
        <v>14.76923076923077</v>
      </c>
      <c r="S16" s="314">
        <v>38.760797382219124</v>
      </c>
      <c r="T16" s="314">
        <v>0.73714285714285721</v>
      </c>
    </row>
    <row r="17" spans="1:20" ht="15" x14ac:dyDescent="0.25">
      <c r="A17" s="37">
        <v>4919920602</v>
      </c>
      <c r="B17" s="37" t="s">
        <v>231</v>
      </c>
      <c r="C17" s="38">
        <v>33780</v>
      </c>
      <c r="D17" s="39">
        <v>15.5</v>
      </c>
      <c r="F17" s="39">
        <f t="shared" si="0"/>
        <v>4.7244000000000002</v>
      </c>
      <c r="G17" s="39">
        <f t="shared" si="1"/>
        <v>37.625008404232446</v>
      </c>
      <c r="Q17" s="311">
        <v>2006</v>
      </c>
      <c r="R17" s="314">
        <v>13.125</v>
      </c>
      <c r="S17" s="314">
        <v>40.240619742240376</v>
      </c>
      <c r="T17" s="314">
        <v>0.8933333333333332</v>
      </c>
    </row>
    <row r="18" spans="1:20" ht="15" x14ac:dyDescent="0.25">
      <c r="A18" s="37">
        <v>4919920603</v>
      </c>
      <c r="B18" s="37" t="s">
        <v>231</v>
      </c>
      <c r="C18" s="38">
        <v>33785</v>
      </c>
      <c r="D18" s="39">
        <v>15</v>
      </c>
      <c r="F18" s="39">
        <f t="shared" si="0"/>
        <v>4.5720000000000001</v>
      </c>
      <c r="G18" s="39">
        <f t="shared" si="1"/>
        <v>38.097509751111744</v>
      </c>
      <c r="I18" s="45">
        <v>0.6</v>
      </c>
      <c r="K18" s="45">
        <f t="shared" si="2"/>
        <v>25.588800630855634</v>
      </c>
      <c r="Q18" s="311">
        <v>2007</v>
      </c>
      <c r="R18" s="314">
        <v>17.692307692307693</v>
      </c>
      <c r="S18" s="314">
        <v>36.12778181705864</v>
      </c>
      <c r="T18" s="314">
        <v>0.69833333333333325</v>
      </c>
    </row>
    <row r="19" spans="1:20" ht="15" x14ac:dyDescent="0.25">
      <c r="A19" s="37">
        <v>4919920701</v>
      </c>
      <c r="B19" s="37" t="s">
        <v>231</v>
      </c>
      <c r="C19" s="38">
        <v>33794</v>
      </c>
      <c r="D19" s="39">
        <v>16.5</v>
      </c>
      <c r="F19" s="39">
        <f t="shared" si="0"/>
        <v>5.0292000000000003</v>
      </c>
      <c r="G19" s="39">
        <f t="shared" si="1"/>
        <v>36.724090060131431</v>
      </c>
      <c r="Q19" s="311">
        <v>2008</v>
      </c>
      <c r="R19" s="314">
        <v>14.923076923076923</v>
      </c>
      <c r="S19" s="314">
        <v>38.515700902855976</v>
      </c>
      <c r="T19" s="314">
        <v>0.74</v>
      </c>
    </row>
    <row r="20" spans="1:20" ht="15" x14ac:dyDescent="0.25">
      <c r="A20" s="37">
        <v>4919920702</v>
      </c>
      <c r="B20" s="37" t="s">
        <v>231</v>
      </c>
      <c r="C20" s="38">
        <v>33800</v>
      </c>
      <c r="D20" s="39">
        <v>17.5</v>
      </c>
      <c r="F20" s="39">
        <f t="shared" si="0"/>
        <v>5.3340000000000005</v>
      </c>
      <c r="G20" s="39">
        <f t="shared" si="1"/>
        <v>35.876198454800956</v>
      </c>
      <c r="I20" s="45">
        <v>0.8</v>
      </c>
      <c r="K20" s="45">
        <f t="shared" si="2"/>
        <v>28.410961761607602</v>
      </c>
      <c r="N20" s="39">
        <v>15.55</v>
      </c>
      <c r="Q20" s="311">
        <v>2009</v>
      </c>
      <c r="R20" s="314">
        <v>19.5</v>
      </c>
      <c r="S20" s="314">
        <v>34.73528259818147</v>
      </c>
      <c r="T20" s="314">
        <v>0.72333333333333327</v>
      </c>
    </row>
    <row r="21" spans="1:20" ht="15" x14ac:dyDescent="0.25">
      <c r="A21" s="37">
        <v>4919920703</v>
      </c>
      <c r="B21" s="37" t="s">
        <v>231</v>
      </c>
      <c r="C21" s="38">
        <v>33806</v>
      </c>
      <c r="D21" s="39">
        <v>17</v>
      </c>
      <c r="F21" s="39">
        <f t="shared" si="0"/>
        <v>5.1816000000000004</v>
      </c>
      <c r="G21" s="39">
        <f t="shared" si="1"/>
        <v>36.293908861144516</v>
      </c>
      <c r="Q21" s="311">
        <v>2010</v>
      </c>
      <c r="R21" s="314">
        <v>12.673076923076923</v>
      </c>
      <c r="S21" s="314">
        <v>40.95122082855687</v>
      </c>
      <c r="T21" s="314">
        <v>1</v>
      </c>
    </row>
    <row r="22" spans="1:20" ht="15" x14ac:dyDescent="0.25">
      <c r="A22" s="37">
        <v>4919920704</v>
      </c>
      <c r="B22" s="37" t="s">
        <v>231</v>
      </c>
      <c r="C22" s="38">
        <v>33813</v>
      </c>
      <c r="D22" s="39">
        <v>12.5</v>
      </c>
      <c r="F22" s="39">
        <f t="shared" si="0"/>
        <v>3.81</v>
      </c>
      <c r="G22" s="39">
        <f t="shared" si="1"/>
        <v>40.724763384512634</v>
      </c>
      <c r="I22" s="45">
        <v>0.8</v>
      </c>
      <c r="K22" s="45">
        <f t="shared" si="2"/>
        <v>28.410961761607602</v>
      </c>
      <c r="Q22" s="311">
        <v>2011</v>
      </c>
      <c r="R22" s="314">
        <v>14.686153846153845</v>
      </c>
      <c r="S22" s="314">
        <v>39.13073967533056</v>
      </c>
      <c r="T22" s="314">
        <v>0.68714285714285717</v>
      </c>
    </row>
    <row r="23" spans="1:20" ht="15" x14ac:dyDescent="0.25">
      <c r="A23" s="37">
        <v>4919920801</v>
      </c>
      <c r="B23" s="37" t="s">
        <v>231</v>
      </c>
      <c r="C23" s="38">
        <v>33822</v>
      </c>
      <c r="D23" s="39">
        <v>16</v>
      </c>
      <c r="F23" s="39">
        <f t="shared" si="0"/>
        <v>4.8768000000000002</v>
      </c>
      <c r="G23" s="39">
        <f t="shared" si="1"/>
        <v>37.167509661519347</v>
      </c>
      <c r="Q23" s="311">
        <v>2012</v>
      </c>
      <c r="R23" s="314">
        <v>15.363636363636363</v>
      </c>
      <c r="S23" s="314">
        <v>38.071647651064474</v>
      </c>
      <c r="T23" s="314">
        <v>0.70166666666666666</v>
      </c>
    </row>
    <row r="24" spans="1:20" ht="15" x14ac:dyDescent="0.25">
      <c r="A24" s="37">
        <v>4919920802</v>
      </c>
      <c r="B24" s="37" t="s">
        <v>231</v>
      </c>
      <c r="C24" s="38">
        <v>33827</v>
      </c>
      <c r="D24" s="39">
        <v>10</v>
      </c>
      <c r="F24" s="39">
        <f t="shared" si="0"/>
        <v>3.048</v>
      </c>
      <c r="G24" s="39">
        <f t="shared" si="1"/>
        <v>43.940261958950401</v>
      </c>
      <c r="I24" s="45">
        <v>0.7</v>
      </c>
      <c r="K24" s="45">
        <f t="shared" si="2"/>
        <v>27.101018799961036</v>
      </c>
      <c r="Q24" s="363">
        <v>2013</v>
      </c>
      <c r="R24" s="39">
        <v>19.25</v>
      </c>
      <c r="S24" s="39">
        <v>34.556227006616218</v>
      </c>
      <c r="T24" s="39">
        <v>0.33</v>
      </c>
    </row>
    <row r="25" spans="1:20" x14ac:dyDescent="0.2">
      <c r="A25" s="37">
        <v>4919920803</v>
      </c>
      <c r="B25" s="37" t="s">
        <v>231</v>
      </c>
      <c r="C25" s="38">
        <v>33836</v>
      </c>
      <c r="D25" s="39">
        <v>9.5</v>
      </c>
      <c r="F25" s="39">
        <f t="shared" si="0"/>
        <v>2.8956</v>
      </c>
      <c r="G25" s="39">
        <f t="shared" si="1"/>
        <v>44.679398331074999</v>
      </c>
    </row>
    <row r="26" spans="1:20" x14ac:dyDescent="0.2">
      <c r="A26" s="37">
        <v>4919920804</v>
      </c>
      <c r="B26" s="37" t="s">
        <v>231</v>
      </c>
      <c r="C26" s="38">
        <v>33841</v>
      </c>
      <c r="D26" s="39">
        <v>10</v>
      </c>
      <c r="F26" s="39">
        <f t="shared" si="0"/>
        <v>3.048</v>
      </c>
      <c r="G26" s="39">
        <f t="shared" si="1"/>
        <v>43.940261958950401</v>
      </c>
      <c r="I26" s="45">
        <v>1</v>
      </c>
      <c r="K26" s="45">
        <f t="shared" si="2"/>
        <v>30.6</v>
      </c>
    </row>
    <row r="27" spans="1:20" x14ac:dyDescent="0.2">
      <c r="A27" s="37">
        <v>4919920901</v>
      </c>
      <c r="B27" s="37" t="s">
        <v>231</v>
      </c>
      <c r="C27" s="38">
        <v>33848</v>
      </c>
      <c r="D27" s="39">
        <v>11</v>
      </c>
      <c r="F27" s="39">
        <f t="shared" si="0"/>
        <v>3.3528000000000002</v>
      </c>
      <c r="G27" s="39">
        <f t="shared" si="1"/>
        <v>42.566842267970074</v>
      </c>
    </row>
    <row r="28" spans="1:20" x14ac:dyDescent="0.2">
      <c r="A28" s="37">
        <v>4919920902</v>
      </c>
      <c r="B28" s="37" t="s">
        <v>231</v>
      </c>
      <c r="C28" s="38">
        <v>33858</v>
      </c>
      <c r="D28" s="39">
        <v>15</v>
      </c>
      <c r="E28" s="39">
        <f>AVERAGE(D16:D26)</f>
        <v>13.636363636363637</v>
      </c>
      <c r="F28" s="39">
        <f t="shared" si="0"/>
        <v>4.5720000000000001</v>
      </c>
      <c r="G28" s="39">
        <f t="shared" si="1"/>
        <v>38.097509751111744</v>
      </c>
      <c r="H28" s="39">
        <f>AVERAGE(G16:G26)</f>
        <v>39.846009683608891</v>
      </c>
      <c r="I28" s="45">
        <v>1.3</v>
      </c>
      <c r="J28" s="39">
        <f>AVERAGE(I16:I26)</f>
        <v>0.75</v>
      </c>
      <c r="K28" s="45">
        <f t="shared" si="2"/>
        <v>33.173793434426088</v>
      </c>
      <c r="L28" s="39">
        <f>AVERAGE(K16:K26)</f>
        <v>27.616757264147918</v>
      </c>
      <c r="M28" s="45">
        <f>AVERAGE(L28,H28)</f>
        <v>33.731383473878402</v>
      </c>
    </row>
    <row r="29" spans="1:20" x14ac:dyDescent="0.2">
      <c r="A29" s="37">
        <v>4919930601</v>
      </c>
      <c r="B29" s="37" t="s">
        <v>231</v>
      </c>
      <c r="C29" s="38">
        <v>34132</v>
      </c>
      <c r="D29" s="39">
        <v>19</v>
      </c>
      <c r="F29" s="39">
        <f t="shared" si="0"/>
        <v>5.7911999999999999</v>
      </c>
      <c r="G29" s="39">
        <f t="shared" si="1"/>
        <v>34.691147459206192</v>
      </c>
    </row>
    <row r="30" spans="1:20" x14ac:dyDescent="0.2">
      <c r="A30" s="37">
        <v>4919930602</v>
      </c>
      <c r="B30" s="37" t="s">
        <v>231</v>
      </c>
      <c r="C30" s="38">
        <v>34141</v>
      </c>
      <c r="D30" s="39">
        <v>13</v>
      </c>
      <c r="F30" s="39">
        <f t="shared" si="0"/>
        <v>3.9624000000000001</v>
      </c>
      <c r="G30" s="39">
        <f t="shared" si="1"/>
        <v>40.159592907973853</v>
      </c>
      <c r="I30" s="45">
        <v>1.1000000000000001</v>
      </c>
      <c r="K30" s="45">
        <f t="shared" si="2"/>
        <v>31.534992863880429</v>
      </c>
    </row>
    <row r="31" spans="1:20" x14ac:dyDescent="0.2">
      <c r="A31" s="37">
        <v>4919930603</v>
      </c>
      <c r="B31" s="37" t="s">
        <v>231</v>
      </c>
      <c r="C31" s="38">
        <v>34147</v>
      </c>
      <c r="D31" s="39">
        <v>13</v>
      </c>
      <c r="F31" s="39">
        <f t="shared" si="0"/>
        <v>3.9624000000000001</v>
      </c>
      <c r="G31" s="39">
        <f t="shared" si="1"/>
        <v>40.159592907973853</v>
      </c>
    </row>
    <row r="32" spans="1:20" x14ac:dyDescent="0.2">
      <c r="A32" s="37">
        <v>4919930701</v>
      </c>
      <c r="B32" s="37" t="s">
        <v>231</v>
      </c>
      <c r="C32" s="38">
        <v>34154</v>
      </c>
      <c r="D32" s="39">
        <v>17</v>
      </c>
      <c r="F32" s="39">
        <f t="shared" si="0"/>
        <v>5.1816000000000004</v>
      </c>
      <c r="G32" s="39">
        <f t="shared" si="1"/>
        <v>36.293908861144516</v>
      </c>
      <c r="I32" s="45">
        <v>0.86</v>
      </c>
      <c r="K32" s="45">
        <f t="shared" si="2"/>
        <v>29.120427451703737</v>
      </c>
    </row>
    <row r="33" spans="1:13" x14ac:dyDescent="0.2">
      <c r="A33" s="37">
        <v>4919930702</v>
      </c>
      <c r="B33" s="37" t="s">
        <v>231</v>
      </c>
      <c r="C33" s="38">
        <v>34164</v>
      </c>
      <c r="D33" s="39">
        <v>17</v>
      </c>
      <c r="F33" s="39">
        <f t="shared" si="0"/>
        <v>5.1816000000000004</v>
      </c>
      <c r="G33" s="39">
        <f t="shared" si="1"/>
        <v>36.293908861144516</v>
      </c>
    </row>
    <row r="34" spans="1:13" x14ac:dyDescent="0.2">
      <c r="A34" s="37">
        <v>4919930703</v>
      </c>
      <c r="B34" s="37" t="s">
        <v>231</v>
      </c>
      <c r="C34" s="38">
        <v>34174</v>
      </c>
      <c r="D34" s="39">
        <v>11.5</v>
      </c>
      <c r="F34" s="39">
        <f t="shared" si="0"/>
        <v>3.5052000000000003</v>
      </c>
      <c r="G34" s="39">
        <f t="shared" si="1"/>
        <v>41.926292369324358</v>
      </c>
      <c r="I34" s="45">
        <v>0.68</v>
      </c>
      <c r="K34" s="45">
        <f t="shared" si="2"/>
        <v>26.816651063234431</v>
      </c>
    </row>
    <row r="35" spans="1:13" x14ac:dyDescent="0.2">
      <c r="A35" s="37">
        <v>4919930801</v>
      </c>
      <c r="B35" s="37" t="s">
        <v>231</v>
      </c>
      <c r="C35" s="38">
        <v>34183</v>
      </c>
      <c r="D35" s="39">
        <v>12</v>
      </c>
      <c r="F35" s="39">
        <f t="shared" si="0"/>
        <v>3.6576000000000004</v>
      </c>
      <c r="G35" s="39">
        <f t="shared" si="1"/>
        <v>41.313008325549511</v>
      </c>
    </row>
    <row r="36" spans="1:13" x14ac:dyDescent="0.2">
      <c r="A36" s="37">
        <v>4919930802</v>
      </c>
      <c r="B36" s="37" t="s">
        <v>231</v>
      </c>
      <c r="C36" s="38">
        <v>34190</v>
      </c>
      <c r="D36" s="39">
        <v>13</v>
      </c>
      <c r="F36" s="39">
        <f t="shared" si="0"/>
        <v>3.9624000000000001</v>
      </c>
      <c r="G36" s="39">
        <f t="shared" si="1"/>
        <v>40.159592907973853</v>
      </c>
      <c r="I36" s="45">
        <v>0.65</v>
      </c>
      <c r="K36" s="45">
        <f t="shared" si="2"/>
        <v>26.374019593133024</v>
      </c>
    </row>
    <row r="37" spans="1:13" x14ac:dyDescent="0.2">
      <c r="A37" s="37">
        <v>4919930803</v>
      </c>
      <c r="B37" s="37" t="s">
        <v>231</v>
      </c>
      <c r="C37" s="38">
        <v>34198</v>
      </c>
      <c r="D37" s="39">
        <v>14</v>
      </c>
      <c r="F37" s="39">
        <f t="shared" si="0"/>
        <v>4.2671999999999999</v>
      </c>
      <c r="G37" s="39">
        <f t="shared" si="1"/>
        <v>39.091697029238723</v>
      </c>
    </row>
    <row r="38" spans="1:13" x14ac:dyDescent="0.2">
      <c r="A38" s="37">
        <v>4919930804</v>
      </c>
      <c r="B38" s="37" t="s">
        <v>231</v>
      </c>
      <c r="C38" s="38">
        <v>34211</v>
      </c>
      <c r="D38" s="39">
        <v>12</v>
      </c>
      <c r="F38" s="39">
        <f t="shared" si="0"/>
        <v>3.6576000000000004</v>
      </c>
      <c r="G38" s="39">
        <f t="shared" si="1"/>
        <v>41.313008325549511</v>
      </c>
      <c r="I38" s="45">
        <v>1.2</v>
      </c>
      <c r="K38" s="45">
        <f t="shared" si="2"/>
        <v>32.388574472148697</v>
      </c>
    </row>
    <row r="39" spans="1:13" x14ac:dyDescent="0.2">
      <c r="A39" s="37">
        <v>4919930901</v>
      </c>
      <c r="B39" s="37" t="s">
        <v>231</v>
      </c>
      <c r="C39" s="38">
        <v>34222</v>
      </c>
      <c r="D39" s="39">
        <v>12</v>
      </c>
      <c r="E39" s="39">
        <f>AVERAGE(D29:D38)</f>
        <v>14.15</v>
      </c>
      <c r="F39" s="39">
        <f t="shared" si="0"/>
        <v>3.6576000000000004</v>
      </c>
      <c r="G39" s="39">
        <f t="shared" si="1"/>
        <v>41.313008325549511</v>
      </c>
      <c r="H39" s="39">
        <f>AVERAGE(G29:G38)</f>
        <v>39.140174995507884</v>
      </c>
      <c r="J39" s="39">
        <f>AVERAGE(I29:I38)</f>
        <v>0.89800000000000002</v>
      </c>
      <c r="L39" s="39">
        <f>AVERAGE(K29:K38)</f>
        <v>29.246933088820064</v>
      </c>
      <c r="M39" s="45">
        <f>AVERAGE(L39,H39)</f>
        <v>34.193554042163974</v>
      </c>
    </row>
    <row r="40" spans="1:13" x14ac:dyDescent="0.2">
      <c r="A40" s="37">
        <v>4919940601</v>
      </c>
      <c r="B40" s="37" t="s">
        <v>231</v>
      </c>
      <c r="C40" s="38">
        <v>34494</v>
      </c>
      <c r="D40" s="39">
        <v>13</v>
      </c>
      <c r="F40" s="39">
        <f t="shared" si="0"/>
        <v>3.9624000000000001</v>
      </c>
      <c r="G40" s="39">
        <f t="shared" si="1"/>
        <v>40.159592907973853</v>
      </c>
      <c r="I40" s="45">
        <v>0.56000000000000005</v>
      </c>
      <c r="K40" s="45">
        <f t="shared" si="2"/>
        <v>24.91198056156864</v>
      </c>
    </row>
    <row r="41" spans="1:13" x14ac:dyDescent="0.2">
      <c r="A41" s="37">
        <v>4919940602</v>
      </c>
      <c r="B41" s="37" t="s">
        <v>231</v>
      </c>
      <c r="C41" s="38">
        <v>34501</v>
      </c>
      <c r="D41" s="39">
        <v>12.5</v>
      </c>
      <c r="F41" s="39">
        <f t="shared" si="0"/>
        <v>3.81</v>
      </c>
      <c r="G41" s="39">
        <f t="shared" si="1"/>
        <v>40.724763384512634</v>
      </c>
    </row>
    <row r="42" spans="1:13" x14ac:dyDescent="0.2">
      <c r="A42" s="37">
        <v>4919940603</v>
      </c>
      <c r="B42" s="37" t="s">
        <v>231</v>
      </c>
      <c r="C42" s="38">
        <v>34508</v>
      </c>
      <c r="D42" s="39">
        <v>12</v>
      </c>
      <c r="F42" s="39">
        <f t="shared" si="0"/>
        <v>3.6576000000000004</v>
      </c>
      <c r="G42" s="39">
        <f t="shared" si="1"/>
        <v>41.313008325549511</v>
      </c>
      <c r="I42" s="45">
        <v>0.56000000000000005</v>
      </c>
      <c r="K42" s="45">
        <f t="shared" si="2"/>
        <v>24.91198056156864</v>
      </c>
    </row>
    <row r="43" spans="1:13" x14ac:dyDescent="0.2">
      <c r="A43" s="37">
        <v>4919940604</v>
      </c>
      <c r="B43" s="37" t="s">
        <v>231</v>
      </c>
      <c r="C43" s="38">
        <v>34515</v>
      </c>
      <c r="D43" s="39">
        <v>9.5</v>
      </c>
      <c r="F43" s="39">
        <f t="shared" si="0"/>
        <v>2.8956</v>
      </c>
      <c r="G43" s="39">
        <f t="shared" si="1"/>
        <v>44.679398331074999</v>
      </c>
    </row>
    <row r="44" spans="1:13" x14ac:dyDescent="0.2">
      <c r="A44" s="37">
        <v>4919940701</v>
      </c>
      <c r="B44" s="37" t="s">
        <v>231</v>
      </c>
      <c r="C44" s="38">
        <v>34524</v>
      </c>
      <c r="D44" s="39">
        <v>8</v>
      </c>
      <c r="F44" s="39">
        <f t="shared" si="0"/>
        <v>2.4384000000000001</v>
      </c>
      <c r="G44" s="39">
        <f t="shared" si="1"/>
        <v>47.155760533388161</v>
      </c>
      <c r="I44" s="45">
        <v>2</v>
      </c>
      <c r="K44" s="45">
        <f t="shared" si="2"/>
        <v>37.399773841293069</v>
      </c>
    </row>
    <row r="45" spans="1:13" x14ac:dyDescent="0.2">
      <c r="A45" s="37">
        <v>4919940702</v>
      </c>
      <c r="B45" s="37" t="s">
        <v>231</v>
      </c>
      <c r="C45" s="38">
        <v>34530</v>
      </c>
      <c r="D45" s="39">
        <v>8</v>
      </c>
      <c r="F45" s="39">
        <f t="shared" si="0"/>
        <v>2.4384000000000001</v>
      </c>
      <c r="G45" s="39">
        <f t="shared" si="1"/>
        <v>47.155760533388161</v>
      </c>
      <c r="I45" s="45">
        <v>1.3</v>
      </c>
      <c r="K45" s="45">
        <f t="shared" si="2"/>
        <v>33.173793434426088</v>
      </c>
    </row>
    <row r="46" spans="1:13" x14ac:dyDescent="0.2">
      <c r="A46" s="37">
        <v>4919940703</v>
      </c>
      <c r="B46" s="37" t="s">
        <v>231</v>
      </c>
      <c r="C46" s="38">
        <v>34538</v>
      </c>
      <c r="D46" s="39">
        <v>8</v>
      </c>
      <c r="F46" s="39">
        <f t="shared" si="0"/>
        <v>2.4384000000000001</v>
      </c>
      <c r="G46" s="39">
        <f t="shared" si="1"/>
        <v>47.155760533388161</v>
      </c>
      <c r="I46" s="45">
        <v>1.3</v>
      </c>
      <c r="K46" s="45">
        <f t="shared" si="2"/>
        <v>33.173793434426088</v>
      </c>
    </row>
    <row r="47" spans="1:13" x14ac:dyDescent="0.2">
      <c r="A47" s="37">
        <v>4919940704</v>
      </c>
      <c r="B47" s="37" t="s">
        <v>231</v>
      </c>
      <c r="C47" s="38">
        <v>34546</v>
      </c>
      <c r="D47" s="39">
        <v>9</v>
      </c>
      <c r="F47" s="39">
        <f t="shared" si="0"/>
        <v>2.7432000000000003</v>
      </c>
      <c r="G47" s="39">
        <f t="shared" si="1"/>
        <v>45.458506989579675</v>
      </c>
    </row>
    <row r="48" spans="1:13" x14ac:dyDescent="0.2">
      <c r="A48" s="37">
        <v>4919940801</v>
      </c>
      <c r="B48" s="37" t="s">
        <v>231</v>
      </c>
      <c r="C48" s="38">
        <v>34555</v>
      </c>
      <c r="D48" s="39">
        <v>9.5</v>
      </c>
      <c r="F48" s="39">
        <f t="shared" si="0"/>
        <v>2.8956</v>
      </c>
      <c r="G48" s="39">
        <f t="shared" si="1"/>
        <v>44.679398331074999</v>
      </c>
      <c r="I48" s="45">
        <v>1.1000000000000001</v>
      </c>
      <c r="K48" s="45">
        <f t="shared" si="2"/>
        <v>31.534992863880429</v>
      </c>
    </row>
    <row r="49" spans="1:16" x14ac:dyDescent="0.2">
      <c r="A49" s="37">
        <v>4919940802</v>
      </c>
      <c r="B49" s="37" t="s">
        <v>231</v>
      </c>
      <c r="C49" s="38">
        <v>34561</v>
      </c>
      <c r="D49" s="39">
        <v>9</v>
      </c>
      <c r="F49" s="39">
        <f t="shared" si="0"/>
        <v>2.7432000000000003</v>
      </c>
      <c r="G49" s="39">
        <f t="shared" si="1"/>
        <v>45.458506989579675</v>
      </c>
    </row>
    <row r="50" spans="1:16" x14ac:dyDescent="0.2">
      <c r="A50" s="37">
        <v>4919940803</v>
      </c>
      <c r="B50" s="37" t="s">
        <v>231</v>
      </c>
      <c r="C50" s="38">
        <v>34569</v>
      </c>
      <c r="D50" s="39">
        <v>9.5</v>
      </c>
      <c r="F50" s="39">
        <f t="shared" si="0"/>
        <v>2.8956</v>
      </c>
      <c r="G50" s="39">
        <f t="shared" si="1"/>
        <v>44.679398331074999</v>
      </c>
      <c r="I50" s="45">
        <v>1</v>
      </c>
      <c r="K50" s="45">
        <f t="shared" si="2"/>
        <v>30.6</v>
      </c>
    </row>
    <row r="51" spans="1:16" x14ac:dyDescent="0.2">
      <c r="A51" s="37">
        <v>4919940901</v>
      </c>
      <c r="B51" s="37" t="s">
        <v>231</v>
      </c>
      <c r="C51" s="38">
        <v>34580</v>
      </c>
      <c r="D51" s="39">
        <v>12</v>
      </c>
      <c r="E51" s="39">
        <f>AVERAGE(D40:D50)</f>
        <v>9.8181818181818183</v>
      </c>
      <c r="F51" s="39">
        <f t="shared" si="0"/>
        <v>3.6576000000000004</v>
      </c>
      <c r="G51" s="39">
        <f t="shared" si="1"/>
        <v>41.313008325549511</v>
      </c>
      <c r="H51" s="39">
        <f>AVERAGE(G40:G50)</f>
        <v>44.419986835507714</v>
      </c>
      <c r="I51" s="39"/>
      <c r="J51" s="39">
        <f>AVERAGE(I40:I50)</f>
        <v>1.1171428571428572</v>
      </c>
      <c r="K51" s="39"/>
      <c r="L51" s="39">
        <f>AVERAGE(K40:K50)</f>
        <v>30.815187813880421</v>
      </c>
      <c r="M51" s="45">
        <f>AVERAGE(L51,H51)</f>
        <v>37.617587324694071</v>
      </c>
    </row>
    <row r="52" spans="1:16" x14ac:dyDescent="0.2">
      <c r="A52" s="37">
        <v>4919950601</v>
      </c>
      <c r="B52" s="37" t="s">
        <v>231</v>
      </c>
      <c r="C52" s="38">
        <v>34858</v>
      </c>
      <c r="D52" s="39">
        <v>12.75</v>
      </c>
      <c r="F52" s="39">
        <f t="shared" si="0"/>
        <v>3.8862000000000001</v>
      </c>
      <c r="G52" s="39">
        <f t="shared" si="1"/>
        <v>40.439407525174687</v>
      </c>
    </row>
    <row r="53" spans="1:16" x14ac:dyDescent="0.2">
      <c r="A53" s="37">
        <v>4919950602</v>
      </c>
      <c r="B53" s="37" t="s">
        <v>231</v>
      </c>
      <c r="C53" s="38">
        <v>34866</v>
      </c>
      <c r="D53" s="39">
        <v>13</v>
      </c>
      <c r="F53" s="39">
        <f t="shared" si="0"/>
        <v>3.9624000000000001</v>
      </c>
      <c r="G53" s="39">
        <f t="shared" si="1"/>
        <v>40.159592907973853</v>
      </c>
      <c r="I53" s="45">
        <v>0.5</v>
      </c>
      <c r="K53" s="45">
        <f t="shared" si="2"/>
        <v>23.800226158706938</v>
      </c>
    </row>
    <row r="54" spans="1:16" x14ac:dyDescent="0.2">
      <c r="A54" s="37">
        <v>4919950603</v>
      </c>
      <c r="B54" s="37" t="s">
        <v>231</v>
      </c>
      <c r="C54" s="38">
        <v>34872</v>
      </c>
      <c r="D54" s="39">
        <v>11.5</v>
      </c>
      <c r="F54" s="39">
        <f t="shared" si="0"/>
        <v>3.5052000000000003</v>
      </c>
      <c r="G54" s="39">
        <f t="shared" si="1"/>
        <v>41.926292369324358</v>
      </c>
    </row>
    <row r="55" spans="1:16" x14ac:dyDescent="0.2">
      <c r="A55" s="37">
        <v>4919950604</v>
      </c>
      <c r="B55" s="37" t="s">
        <v>231</v>
      </c>
      <c r="C55" s="38">
        <v>34877</v>
      </c>
      <c r="D55" s="39">
        <v>12.5</v>
      </c>
      <c r="F55" s="39">
        <f t="shared" si="0"/>
        <v>3.81</v>
      </c>
      <c r="G55" s="39">
        <f t="shared" si="1"/>
        <v>40.724763384512634</v>
      </c>
      <c r="I55" s="45">
        <v>0.75</v>
      </c>
      <c r="K55" s="45">
        <f t="shared" si="2"/>
        <v>27.777838869248029</v>
      </c>
    </row>
    <row r="56" spans="1:16" x14ac:dyDescent="0.2">
      <c r="A56" s="37">
        <v>4919950701</v>
      </c>
      <c r="B56" s="37" t="s">
        <v>231</v>
      </c>
      <c r="C56" s="38">
        <v>34886</v>
      </c>
      <c r="D56" s="39">
        <v>8</v>
      </c>
      <c r="F56" s="39">
        <f t="shared" si="0"/>
        <v>2.4384000000000001</v>
      </c>
      <c r="G56" s="39">
        <f t="shared" si="1"/>
        <v>47.155760533388161</v>
      </c>
    </row>
    <row r="57" spans="1:16" x14ac:dyDescent="0.2">
      <c r="A57" s="37">
        <v>4919950702</v>
      </c>
      <c r="B57" s="37" t="s">
        <v>231</v>
      </c>
      <c r="C57" s="38">
        <v>34892</v>
      </c>
      <c r="D57" s="39">
        <v>10</v>
      </c>
      <c r="F57" s="39">
        <f t="shared" si="0"/>
        <v>3.048</v>
      </c>
      <c r="G57" s="39">
        <f t="shared" si="1"/>
        <v>43.940261958950401</v>
      </c>
      <c r="I57" s="45">
        <v>0.91</v>
      </c>
      <c r="K57" s="45">
        <f t="shared" si="2"/>
        <v>29.674812234387126</v>
      </c>
    </row>
    <row r="58" spans="1:16" x14ac:dyDescent="0.2">
      <c r="A58" s="37">
        <v>4919950703</v>
      </c>
      <c r="B58" s="37" t="s">
        <v>231</v>
      </c>
      <c r="C58" s="38">
        <v>34898</v>
      </c>
      <c r="D58" s="39">
        <v>9.5</v>
      </c>
      <c r="F58" s="39">
        <f t="shared" si="0"/>
        <v>2.8956</v>
      </c>
      <c r="G58" s="39">
        <f t="shared" si="1"/>
        <v>44.679398331074999</v>
      </c>
    </row>
    <row r="59" spans="1:16" x14ac:dyDescent="0.2">
      <c r="A59" s="37">
        <v>4919950704</v>
      </c>
      <c r="B59" s="37" t="s">
        <v>231</v>
      </c>
      <c r="C59" s="38">
        <v>34906</v>
      </c>
      <c r="D59" s="39">
        <v>11</v>
      </c>
      <c r="F59" s="39">
        <f t="shared" si="0"/>
        <v>3.3528000000000002</v>
      </c>
      <c r="G59" s="39">
        <f t="shared" si="1"/>
        <v>42.566842267970074</v>
      </c>
      <c r="I59" s="45">
        <v>0.76</v>
      </c>
      <c r="K59" s="45">
        <f t="shared" si="2"/>
        <v>27.907774543665731</v>
      </c>
    </row>
    <row r="60" spans="1:16" x14ac:dyDescent="0.2">
      <c r="A60" s="37">
        <v>4919950801</v>
      </c>
      <c r="B60" s="37" t="s">
        <v>231</v>
      </c>
      <c r="C60" s="38">
        <v>34912</v>
      </c>
      <c r="D60" s="39">
        <v>10</v>
      </c>
      <c r="F60" s="39">
        <f t="shared" si="0"/>
        <v>3.048</v>
      </c>
      <c r="G60" s="39">
        <f t="shared" si="1"/>
        <v>43.940261958950401</v>
      </c>
    </row>
    <row r="61" spans="1:16" x14ac:dyDescent="0.2">
      <c r="A61" s="37">
        <v>4919950802</v>
      </c>
      <c r="B61" s="37" t="s">
        <v>231</v>
      </c>
      <c r="C61" s="38">
        <v>34920</v>
      </c>
      <c r="D61" s="39">
        <v>9</v>
      </c>
      <c r="F61" s="39">
        <f t="shared" si="0"/>
        <v>2.7432000000000003</v>
      </c>
      <c r="G61" s="39">
        <f t="shared" si="1"/>
        <v>45.458506989579675</v>
      </c>
      <c r="I61" s="45">
        <v>0.81</v>
      </c>
      <c r="K61" s="45">
        <f t="shared" si="2"/>
        <v>28.532826682793448</v>
      </c>
      <c r="P61" s="37" t="s">
        <v>265</v>
      </c>
    </row>
    <row r="62" spans="1:16" x14ac:dyDescent="0.2">
      <c r="A62" s="37">
        <v>4919950803</v>
      </c>
      <c r="B62" s="37" t="s">
        <v>231</v>
      </c>
      <c r="C62" s="38">
        <v>34926</v>
      </c>
      <c r="D62" s="39">
        <v>9.5</v>
      </c>
      <c r="F62" s="39">
        <f t="shared" si="0"/>
        <v>2.8956</v>
      </c>
      <c r="G62" s="39">
        <f t="shared" si="1"/>
        <v>44.679398331074999</v>
      </c>
    </row>
    <row r="63" spans="1:16" x14ac:dyDescent="0.2">
      <c r="A63" s="37">
        <v>4919950804</v>
      </c>
      <c r="B63" s="37" t="s">
        <v>231</v>
      </c>
      <c r="C63" s="38">
        <v>34933</v>
      </c>
      <c r="D63" s="39">
        <v>11</v>
      </c>
      <c r="F63" s="39">
        <f t="shared" si="0"/>
        <v>3.3528000000000002</v>
      </c>
      <c r="G63" s="39">
        <f t="shared" si="1"/>
        <v>42.566842267970074</v>
      </c>
      <c r="I63" s="45">
        <v>0.82</v>
      </c>
      <c r="K63" s="45">
        <f t="shared" si="2"/>
        <v>28.653196291119148</v>
      </c>
    </row>
    <row r="64" spans="1:16" x14ac:dyDescent="0.2">
      <c r="A64" s="37">
        <v>4919950805</v>
      </c>
      <c r="B64" s="37" t="s">
        <v>231</v>
      </c>
      <c r="C64" s="38">
        <v>34940</v>
      </c>
      <c r="D64" s="39">
        <v>9.5</v>
      </c>
      <c r="F64" s="39">
        <f t="shared" si="0"/>
        <v>2.8956</v>
      </c>
      <c r="G64" s="39">
        <f t="shared" si="1"/>
        <v>44.679398331074999</v>
      </c>
    </row>
    <row r="65" spans="1:13" x14ac:dyDescent="0.2">
      <c r="A65" s="37">
        <v>4919950901</v>
      </c>
      <c r="B65" s="37" t="s">
        <v>231</v>
      </c>
      <c r="C65" s="38">
        <v>34947</v>
      </c>
      <c r="D65" s="39">
        <v>11</v>
      </c>
      <c r="F65" s="39">
        <f t="shared" si="0"/>
        <v>3.3528000000000002</v>
      </c>
      <c r="G65" s="39">
        <f t="shared" si="1"/>
        <v>42.566842267970074</v>
      </c>
      <c r="I65" s="45">
        <v>0.9</v>
      </c>
      <c r="K65" s="45">
        <f t="shared" si="2"/>
        <v>29.566413341396725</v>
      </c>
    </row>
    <row r="66" spans="1:13" x14ac:dyDescent="0.2">
      <c r="A66" s="37">
        <v>4919950902</v>
      </c>
      <c r="B66" s="37" t="s">
        <v>231</v>
      </c>
      <c r="C66" s="38">
        <v>34949</v>
      </c>
      <c r="D66" s="39">
        <v>9</v>
      </c>
      <c r="F66" s="39">
        <f t="shared" ref="F66:F129" si="3">D66*0.3048</f>
        <v>2.7432000000000003</v>
      </c>
      <c r="G66" s="39">
        <f t="shared" ref="G66:G129" si="4" xml:space="preserve"> 60-(14.41*(LN(F66)))</f>
        <v>45.458506989579675</v>
      </c>
    </row>
    <row r="67" spans="1:13" x14ac:dyDescent="0.2">
      <c r="A67" s="37">
        <v>4919950903</v>
      </c>
      <c r="B67" s="37" t="s">
        <v>231</v>
      </c>
      <c r="C67" s="38">
        <v>34961</v>
      </c>
      <c r="D67" s="39">
        <v>11</v>
      </c>
      <c r="F67" s="39">
        <f t="shared" si="3"/>
        <v>3.3528000000000002</v>
      </c>
      <c r="G67" s="39">
        <f t="shared" si="4"/>
        <v>42.566842267970074</v>
      </c>
      <c r="I67" s="45">
        <v>1.2</v>
      </c>
      <c r="K67" s="45">
        <f>(9.81*(LN(I67)))+30.6</f>
        <v>32.388574472148697</v>
      </c>
    </row>
    <row r="68" spans="1:13" x14ac:dyDescent="0.2">
      <c r="A68" s="37">
        <v>4919951001</v>
      </c>
      <c r="B68" s="37" t="s">
        <v>231</v>
      </c>
      <c r="C68" s="38">
        <v>34984</v>
      </c>
      <c r="D68" s="39">
        <v>13</v>
      </c>
      <c r="E68" s="39">
        <f>AVERAGE(D52:D64)</f>
        <v>10.557692307692308</v>
      </c>
      <c r="F68" s="39">
        <f t="shared" si="3"/>
        <v>3.9624000000000001</v>
      </c>
      <c r="G68" s="39">
        <f t="shared" si="4"/>
        <v>40.159592907973853</v>
      </c>
      <c r="H68" s="39">
        <f>AVERAGE(G52:G64)</f>
        <v>43.301286704386108</v>
      </c>
      <c r="I68" s="39"/>
      <c r="J68" s="39">
        <f>AVERAGE(I52:I64)</f>
        <v>0.7583333333333333</v>
      </c>
      <c r="K68" s="39"/>
      <c r="L68" s="39">
        <f>AVERAGE(K52:K64)</f>
        <v>27.724445796653402</v>
      </c>
      <c r="M68" s="45">
        <f>AVERAGE(L68,H68)</f>
        <v>35.512866250519757</v>
      </c>
    </row>
    <row r="69" spans="1:13" x14ac:dyDescent="0.2">
      <c r="A69" s="37">
        <v>4919960601</v>
      </c>
      <c r="B69" s="37" t="s">
        <v>231</v>
      </c>
      <c r="C69" s="38">
        <v>35229</v>
      </c>
      <c r="D69" s="39">
        <v>11</v>
      </c>
      <c r="F69" s="39">
        <f t="shared" si="3"/>
        <v>3.3528000000000002</v>
      </c>
      <c r="G69" s="39">
        <f t="shared" si="4"/>
        <v>42.566842267970074</v>
      </c>
      <c r="I69" s="45">
        <v>0.8</v>
      </c>
      <c r="K69" s="45">
        <f>(9.81*(LN(I69)))+30.6</f>
        <v>28.410961761607602</v>
      </c>
    </row>
    <row r="70" spans="1:13" x14ac:dyDescent="0.2">
      <c r="A70" s="37">
        <v>4919960602</v>
      </c>
      <c r="B70" s="37" t="s">
        <v>231</v>
      </c>
      <c r="C70" s="38">
        <v>35236</v>
      </c>
      <c r="D70" s="39">
        <v>10.5</v>
      </c>
      <c r="F70" s="39">
        <f t="shared" si="3"/>
        <v>3.2004000000000001</v>
      </c>
      <c r="G70" s="39">
        <f t="shared" si="4"/>
        <v>43.237195693268887</v>
      </c>
    </row>
    <row r="71" spans="1:13" x14ac:dyDescent="0.2">
      <c r="A71" s="37">
        <v>4919960603</v>
      </c>
      <c r="B71" s="37" t="s">
        <v>231</v>
      </c>
      <c r="C71" s="38">
        <v>35242</v>
      </c>
      <c r="D71" s="39">
        <v>9.5</v>
      </c>
      <c r="F71" s="39">
        <f t="shared" si="3"/>
        <v>2.8956</v>
      </c>
      <c r="G71" s="39">
        <f t="shared" si="4"/>
        <v>44.679398331074999</v>
      </c>
      <c r="I71" s="45">
        <v>0.69</v>
      </c>
      <c r="K71" s="45">
        <f>(9.81*(LN(I71)))+30.6</f>
        <v>26.959865285555939</v>
      </c>
    </row>
    <row r="72" spans="1:13" x14ac:dyDescent="0.2">
      <c r="A72" s="37">
        <v>4919960701</v>
      </c>
      <c r="B72" s="37" t="s">
        <v>231</v>
      </c>
      <c r="C72" s="38">
        <v>35249</v>
      </c>
      <c r="D72" s="39">
        <v>10</v>
      </c>
      <c r="F72" s="39">
        <f t="shared" si="3"/>
        <v>3.048</v>
      </c>
      <c r="G72" s="39">
        <f t="shared" si="4"/>
        <v>43.940261958950401</v>
      </c>
    </row>
    <row r="73" spans="1:13" x14ac:dyDescent="0.2">
      <c r="A73" s="37">
        <v>4919960702</v>
      </c>
      <c r="B73" s="37" t="s">
        <v>231</v>
      </c>
      <c r="C73" s="38">
        <v>35256</v>
      </c>
      <c r="D73" s="39">
        <v>10.5</v>
      </c>
      <c r="F73" s="39">
        <f t="shared" si="3"/>
        <v>3.2004000000000001</v>
      </c>
      <c r="G73" s="39">
        <f t="shared" si="4"/>
        <v>43.237195693268887</v>
      </c>
      <c r="I73" s="45">
        <v>0.75</v>
      </c>
      <c r="K73" s="45">
        <f>(9.81*(LN(I73)))+30.6</f>
        <v>27.777838869248029</v>
      </c>
    </row>
    <row r="74" spans="1:13" x14ac:dyDescent="0.2">
      <c r="A74" s="37">
        <v>4919960703</v>
      </c>
      <c r="B74" s="37" t="s">
        <v>231</v>
      </c>
      <c r="C74" s="38">
        <v>35263</v>
      </c>
      <c r="D74" s="39">
        <v>10</v>
      </c>
      <c r="F74" s="39">
        <f t="shared" si="3"/>
        <v>3.048</v>
      </c>
      <c r="G74" s="39">
        <f t="shared" si="4"/>
        <v>43.940261958950401</v>
      </c>
    </row>
    <row r="75" spans="1:13" x14ac:dyDescent="0.2">
      <c r="A75" s="37">
        <v>4919960704</v>
      </c>
      <c r="B75" s="37" t="s">
        <v>231</v>
      </c>
      <c r="C75" s="38">
        <v>35271</v>
      </c>
      <c r="D75" s="39">
        <v>9</v>
      </c>
      <c r="F75" s="39">
        <f t="shared" si="3"/>
        <v>2.7432000000000003</v>
      </c>
      <c r="G75" s="39">
        <f t="shared" si="4"/>
        <v>45.458506989579675</v>
      </c>
      <c r="I75" s="45">
        <v>0.97</v>
      </c>
      <c r="K75" s="45">
        <f>(9.81*(LN(I75)))+30.6</f>
        <v>30.30119517457501</v>
      </c>
    </row>
    <row r="76" spans="1:13" x14ac:dyDescent="0.2">
      <c r="A76" s="37">
        <v>4919960705</v>
      </c>
      <c r="B76" s="37" t="s">
        <v>231</v>
      </c>
      <c r="C76" s="38">
        <v>35277</v>
      </c>
      <c r="D76" s="39">
        <v>9.5</v>
      </c>
      <c r="F76" s="39">
        <f t="shared" si="3"/>
        <v>2.8956</v>
      </c>
      <c r="G76" s="39">
        <f t="shared" si="4"/>
        <v>44.679398331074999</v>
      </c>
    </row>
    <row r="77" spans="1:13" x14ac:dyDescent="0.2">
      <c r="A77" s="37">
        <v>4919960801</v>
      </c>
      <c r="B77" s="37" t="s">
        <v>231</v>
      </c>
      <c r="C77" s="38">
        <v>35283</v>
      </c>
      <c r="D77" s="39">
        <v>7</v>
      </c>
      <c r="F77" s="39">
        <f t="shared" si="3"/>
        <v>2.1335999999999999</v>
      </c>
      <c r="G77" s="39">
        <f t="shared" si="4"/>
        <v>49.079947901107531</v>
      </c>
    </row>
    <row r="78" spans="1:13" x14ac:dyDescent="0.2">
      <c r="A78" s="37">
        <v>4919960802</v>
      </c>
      <c r="B78" s="37" t="s">
        <v>231</v>
      </c>
      <c r="C78" s="38">
        <v>35292</v>
      </c>
      <c r="D78" s="39">
        <v>9</v>
      </c>
      <c r="F78" s="39">
        <f t="shared" si="3"/>
        <v>2.7432000000000003</v>
      </c>
      <c r="G78" s="39">
        <f t="shared" si="4"/>
        <v>45.458506989579675</v>
      </c>
    </row>
    <row r="79" spans="1:13" x14ac:dyDescent="0.2">
      <c r="A79" s="37">
        <v>4919960803</v>
      </c>
      <c r="B79" s="37" t="s">
        <v>231</v>
      </c>
      <c r="C79" s="38">
        <v>35300</v>
      </c>
      <c r="D79" s="39">
        <v>9.5</v>
      </c>
      <c r="F79" s="39">
        <f t="shared" si="3"/>
        <v>2.8956</v>
      </c>
      <c r="G79" s="39">
        <f t="shared" si="4"/>
        <v>44.679398331074999</v>
      </c>
      <c r="I79" s="45">
        <v>1.1000000000000001</v>
      </c>
      <c r="K79" s="45">
        <f>(9.81*(LN(I79)))+30.6</f>
        <v>31.534992863880429</v>
      </c>
    </row>
    <row r="80" spans="1:13" x14ac:dyDescent="0.2">
      <c r="A80" s="37">
        <v>4919960804</v>
      </c>
      <c r="B80" s="37" t="s">
        <v>231</v>
      </c>
      <c r="C80" s="38">
        <v>35306</v>
      </c>
      <c r="D80" s="39">
        <v>8.5</v>
      </c>
      <c r="F80" s="39">
        <f t="shared" si="3"/>
        <v>2.5908000000000002</v>
      </c>
      <c r="G80" s="39">
        <f t="shared" si="4"/>
        <v>46.28215973301333</v>
      </c>
      <c r="I80" s="39"/>
      <c r="K80" s="39"/>
      <c r="M80" s="45">
        <f>AVERAGE(L81,H81)</f>
        <v>36.883446819608118</v>
      </c>
    </row>
    <row r="81" spans="1:13" x14ac:dyDescent="0.2">
      <c r="A81" s="37">
        <v>4919960901</v>
      </c>
      <c r="B81" s="37" t="s">
        <v>231</v>
      </c>
      <c r="C81" s="38">
        <v>35311</v>
      </c>
      <c r="D81" s="39">
        <v>10</v>
      </c>
      <c r="E81" s="39">
        <f>AVERAGE(D69:D80)</f>
        <v>9.5</v>
      </c>
      <c r="F81" s="39">
        <f t="shared" si="3"/>
        <v>3.048</v>
      </c>
      <c r="G81" s="39">
        <f t="shared" si="4"/>
        <v>43.940261958950401</v>
      </c>
      <c r="H81" s="39">
        <f>AVERAGE(G69:G80)</f>
        <v>44.769922848242828</v>
      </c>
      <c r="I81" s="45">
        <v>0.73</v>
      </c>
      <c r="J81" s="39">
        <f>AVERAGE(I69:I80)</f>
        <v>0.8620000000000001</v>
      </c>
      <c r="K81" s="45">
        <f>(9.81*(LN(I81)))+30.6</f>
        <v>27.512687593122543</v>
      </c>
      <c r="L81" s="39">
        <f>AVERAGE(K69:K80)</f>
        <v>28.996970790973403</v>
      </c>
    </row>
    <row r="82" spans="1:13" x14ac:dyDescent="0.2">
      <c r="A82" s="37">
        <v>4919970601</v>
      </c>
      <c r="B82" s="37" t="s">
        <v>231</v>
      </c>
      <c r="C82" s="38">
        <v>35601</v>
      </c>
      <c r="D82" s="39">
        <v>11</v>
      </c>
      <c r="F82" s="39">
        <f t="shared" si="3"/>
        <v>3.3528000000000002</v>
      </c>
      <c r="G82" s="39">
        <f t="shared" si="4"/>
        <v>42.566842267970074</v>
      </c>
      <c r="I82" s="45">
        <v>0</v>
      </c>
      <c r="K82" s="45">
        <v>0</v>
      </c>
    </row>
    <row r="83" spans="1:13" x14ac:dyDescent="0.2">
      <c r="A83" s="37">
        <v>4919970602</v>
      </c>
      <c r="B83" s="37" t="s">
        <v>231</v>
      </c>
      <c r="C83" s="38">
        <v>35609</v>
      </c>
      <c r="D83" s="39">
        <v>13</v>
      </c>
      <c r="F83" s="39">
        <f t="shared" si="3"/>
        <v>3.9624000000000001</v>
      </c>
      <c r="G83" s="39">
        <f t="shared" si="4"/>
        <v>40.159592907973853</v>
      </c>
    </row>
    <row r="84" spans="1:13" x14ac:dyDescent="0.2">
      <c r="A84" s="37">
        <v>4919970701</v>
      </c>
      <c r="B84" s="37" t="s">
        <v>231</v>
      </c>
      <c r="C84" s="38">
        <v>35615</v>
      </c>
      <c r="D84" s="39">
        <v>11.5</v>
      </c>
      <c r="F84" s="39">
        <f t="shared" si="3"/>
        <v>3.5052000000000003</v>
      </c>
      <c r="G84" s="39">
        <f t="shared" si="4"/>
        <v>41.926292369324358</v>
      </c>
      <c r="I84" s="45">
        <v>0</v>
      </c>
      <c r="K84" s="45">
        <v>0</v>
      </c>
    </row>
    <row r="85" spans="1:13" x14ac:dyDescent="0.2">
      <c r="A85" s="37">
        <v>4919970702</v>
      </c>
      <c r="B85" s="37" t="s">
        <v>231</v>
      </c>
      <c r="C85" s="38">
        <v>35623</v>
      </c>
      <c r="D85" s="39">
        <v>15.5</v>
      </c>
      <c r="F85" s="39">
        <f t="shared" si="3"/>
        <v>4.7244000000000002</v>
      </c>
      <c r="G85" s="39">
        <f t="shared" si="4"/>
        <v>37.625008404232446</v>
      </c>
    </row>
    <row r="86" spans="1:13" x14ac:dyDescent="0.2">
      <c r="A86" s="37">
        <v>4919970703</v>
      </c>
      <c r="B86" s="37" t="s">
        <v>231</v>
      </c>
      <c r="C86" s="38">
        <v>35628</v>
      </c>
      <c r="D86" s="39">
        <v>12</v>
      </c>
      <c r="F86" s="39">
        <f t="shared" si="3"/>
        <v>3.6576000000000004</v>
      </c>
      <c r="G86" s="39">
        <f t="shared" si="4"/>
        <v>41.313008325549511</v>
      </c>
      <c r="I86" s="45">
        <v>0</v>
      </c>
      <c r="K86" s="45">
        <v>0</v>
      </c>
    </row>
    <row r="87" spans="1:13" x14ac:dyDescent="0.2">
      <c r="A87" s="37">
        <v>4919970704</v>
      </c>
      <c r="B87" s="37" t="s">
        <v>231</v>
      </c>
      <c r="C87" s="38">
        <v>35635</v>
      </c>
      <c r="D87" s="39">
        <v>12</v>
      </c>
      <c r="F87" s="39">
        <f t="shared" si="3"/>
        <v>3.6576000000000004</v>
      </c>
      <c r="G87" s="39">
        <f t="shared" si="4"/>
        <v>41.313008325549511</v>
      </c>
      <c r="I87" s="45">
        <v>0.15</v>
      </c>
      <c r="K87" s="45">
        <f>(9.81*(LN(I87)))+30.6</f>
        <v>11.989252948269506</v>
      </c>
    </row>
    <row r="88" spans="1:13" x14ac:dyDescent="0.2">
      <c r="A88" s="37">
        <v>4919970705</v>
      </c>
      <c r="B88" s="37" t="s">
        <v>231</v>
      </c>
      <c r="C88" s="38">
        <v>35642</v>
      </c>
      <c r="D88" s="39">
        <v>9.5</v>
      </c>
      <c r="F88" s="39">
        <f t="shared" si="3"/>
        <v>2.8956</v>
      </c>
      <c r="G88" s="39">
        <f t="shared" si="4"/>
        <v>44.679398331074999</v>
      </c>
      <c r="I88" s="45">
        <v>0.1</v>
      </c>
      <c r="K88" s="45">
        <f>(9.81*(LN(I88)))+30.6</f>
        <v>8.0116402377284146</v>
      </c>
    </row>
    <row r="89" spans="1:13" x14ac:dyDescent="0.2">
      <c r="A89" s="37">
        <v>4919970801</v>
      </c>
      <c r="B89" s="37" t="s">
        <v>231</v>
      </c>
      <c r="C89" s="38">
        <v>35649</v>
      </c>
      <c r="D89" s="39">
        <v>9.5</v>
      </c>
      <c r="F89" s="39">
        <f t="shared" si="3"/>
        <v>2.8956</v>
      </c>
      <c r="G89" s="39">
        <f t="shared" si="4"/>
        <v>44.679398331074999</v>
      </c>
    </row>
    <row r="90" spans="1:13" x14ac:dyDescent="0.2">
      <c r="A90" s="37">
        <v>4919970802</v>
      </c>
      <c r="B90" s="37" t="s">
        <v>231</v>
      </c>
      <c r="C90" s="38">
        <v>35657</v>
      </c>
      <c r="D90" s="39">
        <v>9</v>
      </c>
      <c r="F90" s="39">
        <f t="shared" si="3"/>
        <v>2.7432000000000003</v>
      </c>
      <c r="G90" s="39">
        <f t="shared" si="4"/>
        <v>45.458506989579675</v>
      </c>
      <c r="I90" s="45">
        <v>0.16</v>
      </c>
      <c r="K90" s="45">
        <f>(9.81*(LN(I90)))+30.6</f>
        <v>12.622375840629076</v>
      </c>
    </row>
    <row r="91" spans="1:13" x14ac:dyDescent="0.2">
      <c r="A91" s="37">
        <v>4919970803</v>
      </c>
      <c r="B91" s="37" t="s">
        <v>231</v>
      </c>
      <c r="C91" s="38">
        <v>35661</v>
      </c>
      <c r="D91" s="39">
        <v>10.5</v>
      </c>
      <c r="F91" s="39">
        <f t="shared" si="3"/>
        <v>3.2004000000000001</v>
      </c>
      <c r="G91" s="39">
        <f t="shared" si="4"/>
        <v>43.237195693268887</v>
      </c>
    </row>
    <row r="92" spans="1:13" x14ac:dyDescent="0.2">
      <c r="A92" s="37">
        <v>4919970804</v>
      </c>
      <c r="B92" s="37" t="s">
        <v>231</v>
      </c>
      <c r="C92" s="38">
        <v>35668</v>
      </c>
      <c r="D92" s="39">
        <v>10</v>
      </c>
      <c r="F92" s="39">
        <f t="shared" si="3"/>
        <v>3.048</v>
      </c>
      <c r="G92" s="39">
        <f t="shared" si="4"/>
        <v>43.940261958950401</v>
      </c>
      <c r="I92" s="45">
        <v>0.66</v>
      </c>
      <c r="K92" s="45">
        <f>(9.81*(LN(I92)))+30.6</f>
        <v>26.523793494736061</v>
      </c>
    </row>
    <row r="93" spans="1:13" x14ac:dyDescent="0.2">
      <c r="A93" s="37">
        <v>4919970901</v>
      </c>
      <c r="B93" s="37" t="s">
        <v>231</v>
      </c>
      <c r="C93" s="38">
        <v>35676</v>
      </c>
      <c r="D93" s="39">
        <v>10</v>
      </c>
      <c r="F93" s="39">
        <f t="shared" si="3"/>
        <v>3.048</v>
      </c>
      <c r="G93" s="39">
        <f t="shared" si="4"/>
        <v>43.940261958950401</v>
      </c>
    </row>
    <row r="94" spans="1:13" x14ac:dyDescent="0.2">
      <c r="A94" s="37">
        <v>4919970902</v>
      </c>
      <c r="B94" s="37" t="s">
        <v>231</v>
      </c>
      <c r="C94" s="38">
        <v>35682</v>
      </c>
      <c r="D94" s="39">
        <v>9.5</v>
      </c>
      <c r="F94" s="39">
        <f t="shared" si="3"/>
        <v>2.8956</v>
      </c>
      <c r="G94" s="39">
        <f t="shared" si="4"/>
        <v>44.679398331074999</v>
      </c>
      <c r="I94" s="45">
        <v>1</v>
      </c>
      <c r="K94" s="45">
        <f>(9.81*(LN(I94)))+30.6</f>
        <v>30.6</v>
      </c>
    </row>
    <row r="95" spans="1:13" x14ac:dyDescent="0.2">
      <c r="A95" s="37">
        <v>4919970903</v>
      </c>
      <c r="B95" s="37" t="s">
        <v>231</v>
      </c>
      <c r="C95" s="38">
        <v>35691</v>
      </c>
      <c r="D95" s="39">
        <v>8.5</v>
      </c>
      <c r="E95" s="39">
        <f>AVERAGE(D82:D92)</f>
        <v>11.227272727272727</v>
      </c>
      <c r="F95" s="39">
        <f t="shared" si="3"/>
        <v>2.5908000000000002</v>
      </c>
      <c r="G95" s="39">
        <f t="shared" si="4"/>
        <v>46.28215973301333</v>
      </c>
      <c r="H95" s="39">
        <f>AVERAGE(G82:G92)</f>
        <v>42.445319445868058</v>
      </c>
      <c r="I95" s="39"/>
      <c r="J95" s="39">
        <f>AVERAGE(I82:I92)</f>
        <v>0.15285714285714286</v>
      </c>
      <c r="K95" s="39"/>
      <c r="L95" s="39">
        <f>AVERAGE(K82:K92)</f>
        <v>8.449580360194723</v>
      </c>
      <c r="M95" s="45">
        <f>AVERAGE(L95,H95)</f>
        <v>25.447449903031391</v>
      </c>
    </row>
    <row r="96" spans="1:13" x14ac:dyDescent="0.2">
      <c r="A96" s="37">
        <v>4919980601</v>
      </c>
      <c r="B96" s="37" t="s">
        <v>231</v>
      </c>
      <c r="C96" s="38">
        <v>35950</v>
      </c>
      <c r="D96" s="39">
        <v>8</v>
      </c>
      <c r="F96" s="39">
        <f t="shared" si="3"/>
        <v>2.4384000000000001</v>
      </c>
      <c r="G96" s="39">
        <f t="shared" si="4"/>
        <v>47.155760533388161</v>
      </c>
      <c r="I96" s="45">
        <v>0.99</v>
      </c>
      <c r="K96" s="45">
        <f>(9.81*(LN(I96)))+30.6</f>
        <v>30.501406205277153</v>
      </c>
    </row>
    <row r="97" spans="1:13" x14ac:dyDescent="0.2">
      <c r="A97" s="37">
        <v>4919980602</v>
      </c>
      <c r="B97" s="37" t="s">
        <v>231</v>
      </c>
      <c r="C97" s="38">
        <v>35955</v>
      </c>
      <c r="D97" s="39">
        <v>9</v>
      </c>
      <c r="F97" s="39">
        <f t="shared" si="3"/>
        <v>2.7432000000000003</v>
      </c>
      <c r="G97" s="39">
        <f t="shared" si="4"/>
        <v>45.458506989579675</v>
      </c>
    </row>
    <row r="98" spans="1:13" x14ac:dyDescent="0.2">
      <c r="A98" s="37">
        <v>4919980603</v>
      </c>
      <c r="B98" s="37" t="s">
        <v>231</v>
      </c>
      <c r="C98" s="38">
        <v>35962</v>
      </c>
      <c r="D98" s="39">
        <v>11</v>
      </c>
      <c r="F98" s="39">
        <f t="shared" si="3"/>
        <v>3.3528000000000002</v>
      </c>
      <c r="G98" s="39">
        <f t="shared" si="4"/>
        <v>42.566842267970074</v>
      </c>
      <c r="I98" s="45">
        <v>0.91</v>
      </c>
      <c r="K98" s="45">
        <f>(9.81*(LN(I98)))+30.6</f>
        <v>29.674812234387126</v>
      </c>
    </row>
    <row r="99" spans="1:13" x14ac:dyDescent="0.2">
      <c r="A99" s="37">
        <v>4919980604</v>
      </c>
      <c r="B99" s="37" t="s">
        <v>231</v>
      </c>
      <c r="C99" s="38">
        <v>35976</v>
      </c>
      <c r="D99" s="39">
        <v>11</v>
      </c>
      <c r="F99" s="39">
        <f t="shared" si="3"/>
        <v>3.3528000000000002</v>
      </c>
      <c r="G99" s="39">
        <f t="shared" si="4"/>
        <v>42.566842267970074</v>
      </c>
      <c r="I99" s="45">
        <v>0.38</v>
      </c>
      <c r="K99" s="45">
        <f>(9.81*(LN(I99)))+30.6</f>
        <v>21.108000702372671</v>
      </c>
    </row>
    <row r="100" spans="1:13" x14ac:dyDescent="0.2">
      <c r="A100" s="37">
        <v>4919980701</v>
      </c>
      <c r="B100" s="37" t="s">
        <v>231</v>
      </c>
      <c r="C100" s="38">
        <v>35983</v>
      </c>
      <c r="D100" s="39">
        <v>9</v>
      </c>
      <c r="F100" s="39">
        <f t="shared" si="3"/>
        <v>2.7432000000000003</v>
      </c>
      <c r="G100" s="39">
        <f t="shared" si="4"/>
        <v>45.458506989579675</v>
      </c>
    </row>
    <row r="101" spans="1:13" x14ac:dyDescent="0.2">
      <c r="A101" s="37">
        <v>4919980702</v>
      </c>
      <c r="B101" s="37" t="s">
        <v>231</v>
      </c>
      <c r="C101" s="38">
        <v>35990</v>
      </c>
      <c r="D101" s="39">
        <v>10.5</v>
      </c>
      <c r="F101" s="39">
        <f t="shared" si="3"/>
        <v>3.2004000000000001</v>
      </c>
      <c r="G101" s="39">
        <f t="shared" si="4"/>
        <v>43.237195693268887</v>
      </c>
      <c r="I101" s="45">
        <v>0.47</v>
      </c>
      <c r="K101" s="45">
        <f>(9.81*(LN(I101)))+30.6</f>
        <v>23.1932284482325</v>
      </c>
    </row>
    <row r="102" spans="1:13" x14ac:dyDescent="0.2">
      <c r="A102" s="37">
        <v>4919980703</v>
      </c>
      <c r="B102" s="37" t="s">
        <v>231</v>
      </c>
      <c r="C102" s="38">
        <v>35997</v>
      </c>
      <c r="D102" s="39">
        <v>7</v>
      </c>
      <c r="F102" s="39">
        <f t="shared" si="3"/>
        <v>2.1335999999999999</v>
      </c>
      <c r="G102" s="39">
        <f t="shared" si="4"/>
        <v>49.079947901107531</v>
      </c>
    </row>
    <row r="103" spans="1:13" x14ac:dyDescent="0.2">
      <c r="A103" s="37">
        <v>4919980704</v>
      </c>
      <c r="B103" s="37" t="s">
        <v>231</v>
      </c>
      <c r="C103" s="38">
        <v>36004</v>
      </c>
      <c r="D103" s="39">
        <v>7</v>
      </c>
      <c r="F103" s="39">
        <f t="shared" si="3"/>
        <v>2.1335999999999999</v>
      </c>
      <c r="G103" s="39">
        <f t="shared" si="4"/>
        <v>49.079947901107531</v>
      </c>
      <c r="I103" s="45">
        <v>0.87</v>
      </c>
      <c r="K103" s="45">
        <f>(9.81*(LN(I103)))+30.6</f>
        <v>29.233839119458292</v>
      </c>
    </row>
    <row r="104" spans="1:13" x14ac:dyDescent="0.2">
      <c r="A104" s="37">
        <v>4919980801</v>
      </c>
      <c r="B104" s="37" t="s">
        <v>231</v>
      </c>
      <c r="C104" s="38">
        <v>36011</v>
      </c>
      <c r="D104" s="39">
        <v>8.5</v>
      </c>
      <c r="F104" s="39">
        <f t="shared" si="3"/>
        <v>2.5908000000000002</v>
      </c>
      <c r="G104" s="39">
        <f t="shared" si="4"/>
        <v>46.28215973301333</v>
      </c>
    </row>
    <row r="105" spans="1:13" x14ac:dyDescent="0.2">
      <c r="A105" s="37">
        <v>4919980802</v>
      </c>
      <c r="B105" s="37" t="s">
        <v>231</v>
      </c>
      <c r="C105" s="38">
        <v>36018</v>
      </c>
      <c r="D105" s="39">
        <v>9</v>
      </c>
      <c r="F105" s="39">
        <f t="shared" si="3"/>
        <v>2.7432000000000003</v>
      </c>
      <c r="G105" s="39">
        <f t="shared" si="4"/>
        <v>45.458506989579675</v>
      </c>
    </row>
    <row r="106" spans="1:13" x14ac:dyDescent="0.2">
      <c r="A106" s="37">
        <v>4919980803</v>
      </c>
      <c r="B106" s="37" t="s">
        <v>231</v>
      </c>
      <c r="C106" s="38">
        <v>36025</v>
      </c>
      <c r="D106" s="39">
        <v>12</v>
      </c>
      <c r="F106" s="39">
        <f t="shared" si="3"/>
        <v>3.6576000000000004</v>
      </c>
      <c r="G106" s="39">
        <f t="shared" si="4"/>
        <v>41.313008325549511</v>
      </c>
    </row>
    <row r="107" spans="1:13" x14ac:dyDescent="0.2">
      <c r="A107" s="37">
        <v>4919980804</v>
      </c>
      <c r="B107" s="37" t="s">
        <v>231</v>
      </c>
      <c r="C107" s="38">
        <v>36032</v>
      </c>
      <c r="D107" s="39">
        <v>9</v>
      </c>
      <c r="F107" s="39">
        <f t="shared" si="3"/>
        <v>2.7432000000000003</v>
      </c>
      <c r="G107" s="39">
        <f t="shared" si="4"/>
        <v>45.458506989579675</v>
      </c>
      <c r="I107" s="45">
        <v>0.86</v>
      </c>
      <c r="K107" s="45">
        <f>(9.81*(LN(I107)))+30.6</f>
        <v>29.120427451703737</v>
      </c>
    </row>
    <row r="108" spans="1:13" x14ac:dyDescent="0.2">
      <c r="A108" s="37">
        <v>4919980901</v>
      </c>
      <c r="B108" s="37" t="s">
        <v>231</v>
      </c>
      <c r="C108" s="38">
        <v>36039</v>
      </c>
      <c r="D108" s="39">
        <v>13</v>
      </c>
      <c r="F108" s="39">
        <f t="shared" si="3"/>
        <v>3.9624000000000001</v>
      </c>
      <c r="G108" s="39">
        <f t="shared" si="4"/>
        <v>40.159592907973853</v>
      </c>
    </row>
    <row r="109" spans="1:13" x14ac:dyDescent="0.2">
      <c r="A109" s="37">
        <v>4919980902</v>
      </c>
      <c r="B109" s="37" t="s">
        <v>231</v>
      </c>
      <c r="C109" s="38">
        <v>36047</v>
      </c>
      <c r="D109" s="39">
        <v>10</v>
      </c>
      <c r="E109" s="39">
        <f>AVERAGE(D96:D107)</f>
        <v>9.25</v>
      </c>
      <c r="F109" s="39">
        <f t="shared" si="3"/>
        <v>3.048</v>
      </c>
      <c r="G109" s="39">
        <f t="shared" si="4"/>
        <v>43.940261958950401</v>
      </c>
      <c r="H109" s="39">
        <f>AVERAGE(G96:G107)</f>
        <v>45.25964438180781</v>
      </c>
      <c r="I109" s="45">
        <v>1.3</v>
      </c>
      <c r="J109" s="39">
        <f>AVERAGE(I96:I107)</f>
        <v>0.7466666666666667</v>
      </c>
      <c r="K109" s="45">
        <f>(9.81*(LN(I109)))+30.6</f>
        <v>33.173793434426088</v>
      </c>
      <c r="L109" s="39">
        <f>AVERAGE(K96:K107)</f>
        <v>27.138619026905246</v>
      </c>
      <c r="M109" s="45">
        <f>AVERAGE(L109,H109)</f>
        <v>36.199131704356532</v>
      </c>
    </row>
    <row r="110" spans="1:13" x14ac:dyDescent="0.2">
      <c r="A110" s="37">
        <v>4919990601</v>
      </c>
      <c r="B110" s="37" t="s">
        <v>231</v>
      </c>
      <c r="C110" s="74">
        <v>36326</v>
      </c>
      <c r="D110" s="39">
        <v>9</v>
      </c>
      <c r="F110" s="39">
        <f t="shared" si="3"/>
        <v>2.7432000000000003</v>
      </c>
      <c r="G110" s="39">
        <f t="shared" si="4"/>
        <v>45.458506989579675</v>
      </c>
      <c r="I110" s="73">
        <v>1.18</v>
      </c>
      <c r="K110" s="45">
        <f>(9.81*(LN(I110)))+30.6</f>
        <v>32.223696641464997</v>
      </c>
      <c r="L110" s="73"/>
      <c r="M110" s="73"/>
    </row>
    <row r="111" spans="1:13" x14ac:dyDescent="0.2">
      <c r="A111" s="37">
        <v>4919990602</v>
      </c>
      <c r="B111" s="37" t="s">
        <v>231</v>
      </c>
      <c r="C111" s="74">
        <v>36333</v>
      </c>
      <c r="D111" s="39">
        <v>9.5</v>
      </c>
      <c r="F111" s="39">
        <f t="shared" si="3"/>
        <v>2.8956</v>
      </c>
      <c r="G111" s="39">
        <f t="shared" si="4"/>
        <v>44.679398331074999</v>
      </c>
      <c r="I111" s="73"/>
      <c r="L111" s="73"/>
      <c r="M111" s="73"/>
    </row>
    <row r="112" spans="1:13" x14ac:dyDescent="0.2">
      <c r="A112" s="37">
        <v>4919990603</v>
      </c>
      <c r="B112" s="37" t="s">
        <v>231</v>
      </c>
      <c r="C112" s="74">
        <v>36340</v>
      </c>
      <c r="D112" s="39">
        <v>10.5</v>
      </c>
      <c r="F112" s="39">
        <f t="shared" si="3"/>
        <v>3.2004000000000001</v>
      </c>
      <c r="G112" s="39">
        <f t="shared" si="4"/>
        <v>43.237195693268887</v>
      </c>
      <c r="I112" s="73">
        <v>0.91</v>
      </c>
      <c r="K112" s="45">
        <f>(9.81*(LN(I112)))+30.6</f>
        <v>29.674812234387126</v>
      </c>
      <c r="L112" s="73"/>
      <c r="M112" s="73"/>
    </row>
    <row r="113" spans="1:13" x14ac:dyDescent="0.2">
      <c r="A113" s="37">
        <v>4919990701</v>
      </c>
      <c r="B113" s="37" t="s">
        <v>231</v>
      </c>
      <c r="C113" s="74">
        <v>36347</v>
      </c>
      <c r="D113" s="39">
        <v>9.5</v>
      </c>
      <c r="F113" s="39">
        <f t="shared" si="3"/>
        <v>2.8956</v>
      </c>
      <c r="G113" s="39">
        <f t="shared" si="4"/>
        <v>44.679398331074999</v>
      </c>
      <c r="I113" s="73"/>
      <c r="L113" s="73"/>
      <c r="M113" s="73"/>
    </row>
    <row r="114" spans="1:13" x14ac:dyDescent="0.2">
      <c r="A114" s="37">
        <v>4919990702</v>
      </c>
      <c r="B114" s="37" t="s">
        <v>231</v>
      </c>
      <c r="C114" s="74">
        <v>36354</v>
      </c>
      <c r="D114" s="39">
        <v>10.5</v>
      </c>
      <c r="F114" s="39">
        <f t="shared" si="3"/>
        <v>3.2004000000000001</v>
      </c>
      <c r="G114" s="39">
        <f t="shared" si="4"/>
        <v>43.237195693268887</v>
      </c>
      <c r="I114" s="73">
        <v>0.79</v>
      </c>
      <c r="K114" s="45">
        <f>(9.81*(LN(I114)))+30.6</f>
        <v>28.287563908158305</v>
      </c>
      <c r="L114" s="73"/>
      <c r="M114" s="73"/>
    </row>
    <row r="115" spans="1:13" x14ac:dyDescent="0.2">
      <c r="A115" s="37">
        <v>4919990703</v>
      </c>
      <c r="B115" s="37" t="s">
        <v>231</v>
      </c>
      <c r="C115" s="74">
        <v>36361</v>
      </c>
      <c r="D115" s="39">
        <v>11.5</v>
      </c>
      <c r="F115" s="39">
        <f t="shared" si="3"/>
        <v>3.5052000000000003</v>
      </c>
      <c r="G115" s="39">
        <f t="shared" si="4"/>
        <v>41.926292369324358</v>
      </c>
      <c r="I115" s="73"/>
      <c r="L115" s="73"/>
      <c r="M115" s="73"/>
    </row>
    <row r="116" spans="1:13" x14ac:dyDescent="0.2">
      <c r="A116" s="37">
        <v>4919990704</v>
      </c>
      <c r="B116" s="37" t="s">
        <v>231</v>
      </c>
      <c r="C116" s="74">
        <v>36368</v>
      </c>
      <c r="D116" s="39">
        <v>10.5</v>
      </c>
      <c r="F116" s="39">
        <f t="shared" si="3"/>
        <v>3.2004000000000001</v>
      </c>
      <c r="G116" s="39">
        <f t="shared" si="4"/>
        <v>43.237195693268887</v>
      </c>
      <c r="I116" s="73">
        <v>0.75</v>
      </c>
      <c r="K116" s="45">
        <f>(9.81*(LN(I116)))+30.6</f>
        <v>27.777838869248029</v>
      </c>
      <c r="L116" s="73"/>
      <c r="M116" s="73"/>
    </row>
    <row r="117" spans="1:13" x14ac:dyDescent="0.2">
      <c r="A117" s="37">
        <v>4919990801</v>
      </c>
      <c r="B117" s="37" t="s">
        <v>231</v>
      </c>
      <c r="C117" s="74">
        <v>36375</v>
      </c>
      <c r="D117" s="39">
        <v>9.5</v>
      </c>
      <c r="F117" s="39">
        <f t="shared" si="3"/>
        <v>2.8956</v>
      </c>
      <c r="G117" s="39">
        <f t="shared" si="4"/>
        <v>44.679398331074999</v>
      </c>
      <c r="I117" s="73"/>
      <c r="L117" s="73"/>
      <c r="M117" s="73"/>
    </row>
    <row r="118" spans="1:13" x14ac:dyDescent="0.2">
      <c r="A118" s="37">
        <v>4919990802</v>
      </c>
      <c r="B118" s="37" t="s">
        <v>231</v>
      </c>
      <c r="C118" s="74">
        <v>36382</v>
      </c>
      <c r="D118" s="39">
        <v>7.5</v>
      </c>
      <c r="F118" s="39">
        <f t="shared" si="3"/>
        <v>2.286</v>
      </c>
      <c r="G118" s="39">
        <f t="shared" si="4"/>
        <v>48.085760622980558</v>
      </c>
      <c r="I118" s="73"/>
      <c r="L118" s="73"/>
      <c r="M118" s="73"/>
    </row>
    <row r="119" spans="1:13" x14ac:dyDescent="0.2">
      <c r="A119" s="37">
        <v>4919990803</v>
      </c>
      <c r="B119" s="37" t="s">
        <v>231</v>
      </c>
      <c r="C119" s="74">
        <v>36389</v>
      </c>
      <c r="D119" s="39">
        <v>9</v>
      </c>
      <c r="F119" s="39">
        <f t="shared" si="3"/>
        <v>2.7432000000000003</v>
      </c>
      <c r="G119" s="39">
        <f t="shared" si="4"/>
        <v>45.458506989579675</v>
      </c>
      <c r="I119" s="73">
        <v>1.56</v>
      </c>
      <c r="K119" s="45">
        <f>(9.81*(LN(I119)))+30.6</f>
        <v>34.962367906574784</v>
      </c>
      <c r="L119" s="73"/>
      <c r="M119" s="73"/>
    </row>
    <row r="120" spans="1:13" x14ac:dyDescent="0.2">
      <c r="A120" s="37">
        <v>4919990804</v>
      </c>
      <c r="B120" s="37" t="s">
        <v>231</v>
      </c>
      <c r="C120" s="74">
        <v>36396</v>
      </c>
      <c r="D120" s="39">
        <v>9.5</v>
      </c>
      <c r="F120" s="39">
        <f t="shared" si="3"/>
        <v>2.8956</v>
      </c>
      <c r="G120" s="39">
        <f t="shared" si="4"/>
        <v>44.679398331074999</v>
      </c>
      <c r="I120" s="73">
        <v>1.86</v>
      </c>
      <c r="K120" s="45">
        <f>(9.81*(LN(I120)))+30.6</f>
        <v>36.687855344583333</v>
      </c>
      <c r="L120" s="73"/>
      <c r="M120" s="73"/>
    </row>
    <row r="121" spans="1:13" x14ac:dyDescent="0.2">
      <c r="A121" s="37">
        <v>4919990805</v>
      </c>
      <c r="B121" s="37" t="s">
        <v>231</v>
      </c>
      <c r="C121" s="74">
        <v>36403</v>
      </c>
      <c r="D121" s="39">
        <v>8.5</v>
      </c>
      <c r="F121" s="39">
        <f t="shared" si="3"/>
        <v>2.5908000000000002</v>
      </c>
      <c r="G121" s="39">
        <f t="shared" si="4"/>
        <v>46.28215973301333</v>
      </c>
      <c r="I121" s="73"/>
      <c r="L121" s="73"/>
      <c r="M121" s="73"/>
    </row>
    <row r="122" spans="1:13" x14ac:dyDescent="0.2">
      <c r="A122" s="37">
        <v>4919990901</v>
      </c>
      <c r="B122" s="37" t="s">
        <v>231</v>
      </c>
      <c r="C122" s="74">
        <v>36410</v>
      </c>
      <c r="D122" s="39">
        <v>8</v>
      </c>
      <c r="F122" s="39">
        <f t="shared" si="3"/>
        <v>2.4384000000000001</v>
      </c>
      <c r="G122" s="39">
        <f t="shared" si="4"/>
        <v>47.155760533388161</v>
      </c>
      <c r="I122" s="73">
        <v>0.87</v>
      </c>
      <c r="K122" s="45">
        <f>(9.81*(LN(I122)))+30.6</f>
        <v>29.233839119458292</v>
      </c>
      <c r="L122" s="73"/>
      <c r="M122" s="73"/>
    </row>
    <row r="123" spans="1:13" x14ac:dyDescent="0.2">
      <c r="A123" s="37">
        <v>4919990902</v>
      </c>
      <c r="B123" s="37" t="s">
        <v>231</v>
      </c>
      <c r="C123" s="74">
        <v>36417</v>
      </c>
      <c r="D123" s="39">
        <v>10</v>
      </c>
      <c r="E123" s="39">
        <f>AVERAGE(D110:D121)</f>
        <v>9.5833333333333339</v>
      </c>
      <c r="F123" s="39">
        <f t="shared" si="3"/>
        <v>3.048</v>
      </c>
      <c r="G123" s="39">
        <f t="shared" si="4"/>
        <v>43.940261958950401</v>
      </c>
      <c r="H123" s="39">
        <f>AVERAGE(G110:G121)</f>
        <v>44.636700592382027</v>
      </c>
      <c r="I123" s="39"/>
      <c r="J123" s="39">
        <f>AVERAGE(I110:I121)</f>
        <v>1.175</v>
      </c>
      <c r="K123" s="39"/>
      <c r="L123" s="39">
        <f>AVERAGE(K110:K121)</f>
        <v>31.602355817402763</v>
      </c>
      <c r="M123" s="73">
        <f>AVERAGE(L123,H123)</f>
        <v>38.119528204892397</v>
      </c>
    </row>
    <row r="124" spans="1:13" x14ac:dyDescent="0.2">
      <c r="A124" s="37">
        <v>4920000501</v>
      </c>
      <c r="B124" s="37" t="s">
        <v>231</v>
      </c>
      <c r="C124" s="74">
        <v>36676</v>
      </c>
      <c r="D124" s="39">
        <v>9</v>
      </c>
      <c r="F124" s="39">
        <f t="shared" si="3"/>
        <v>2.7432000000000003</v>
      </c>
      <c r="G124" s="39">
        <f t="shared" si="4"/>
        <v>45.458506989579675</v>
      </c>
      <c r="I124" s="73">
        <v>0.47</v>
      </c>
      <c r="K124" s="45">
        <f>(9.81*(LN(I124)))+30.6</f>
        <v>23.1932284482325</v>
      </c>
      <c r="L124" s="73"/>
      <c r="M124" s="73"/>
    </row>
    <row r="125" spans="1:13" x14ac:dyDescent="0.2">
      <c r="A125" s="37">
        <v>4920000601</v>
      </c>
      <c r="B125" s="37" t="s">
        <v>231</v>
      </c>
      <c r="C125" s="74">
        <v>36683</v>
      </c>
      <c r="D125" s="39">
        <v>12</v>
      </c>
      <c r="F125" s="39">
        <f t="shared" si="3"/>
        <v>3.6576000000000004</v>
      </c>
      <c r="G125" s="39">
        <f t="shared" si="4"/>
        <v>41.313008325549511</v>
      </c>
      <c r="I125" s="73"/>
      <c r="L125" s="73"/>
      <c r="M125" s="73"/>
    </row>
    <row r="126" spans="1:13" x14ac:dyDescent="0.2">
      <c r="A126" s="37">
        <v>4920000602</v>
      </c>
      <c r="B126" s="37" t="s">
        <v>231</v>
      </c>
      <c r="C126" s="74">
        <v>36690</v>
      </c>
      <c r="D126" s="39">
        <v>6</v>
      </c>
      <c r="F126" s="39">
        <f t="shared" si="3"/>
        <v>1.8288000000000002</v>
      </c>
      <c r="G126" s="39">
        <f t="shared" si="4"/>
        <v>51.301259197418318</v>
      </c>
      <c r="I126" s="73">
        <v>1.74</v>
      </c>
      <c r="K126" s="45">
        <f>(9.81*(LN(I126)))+30.6</f>
        <v>36.033612960751356</v>
      </c>
      <c r="L126" s="73"/>
      <c r="M126" s="73"/>
    </row>
    <row r="127" spans="1:13" x14ac:dyDescent="0.2">
      <c r="A127" s="37">
        <v>4920000603</v>
      </c>
      <c r="B127" s="37" t="s">
        <v>231</v>
      </c>
      <c r="C127" s="74">
        <v>36697</v>
      </c>
      <c r="D127" s="39">
        <v>8</v>
      </c>
      <c r="F127" s="39">
        <f t="shared" si="3"/>
        <v>2.4384000000000001</v>
      </c>
      <c r="G127" s="39">
        <f t="shared" si="4"/>
        <v>47.155760533388161</v>
      </c>
      <c r="I127" s="73"/>
      <c r="L127" s="73"/>
      <c r="M127" s="73"/>
    </row>
    <row r="128" spans="1:13" x14ac:dyDescent="0.2">
      <c r="A128" s="37">
        <v>4920000604</v>
      </c>
      <c r="B128" s="37" t="s">
        <v>231</v>
      </c>
      <c r="C128" s="74">
        <v>36704</v>
      </c>
      <c r="D128" s="39">
        <v>9</v>
      </c>
      <c r="F128" s="39">
        <f t="shared" si="3"/>
        <v>2.7432000000000003</v>
      </c>
      <c r="G128" s="39">
        <f t="shared" si="4"/>
        <v>45.458506989579675</v>
      </c>
      <c r="I128" s="73">
        <v>0.63</v>
      </c>
      <c r="K128" s="45">
        <f>(9.81*(LN(I128)))+30.6</f>
        <v>26.067432141357759</v>
      </c>
      <c r="L128" s="73"/>
      <c r="M128" s="73"/>
    </row>
    <row r="129" spans="1:14" x14ac:dyDescent="0.2">
      <c r="A129" s="37">
        <v>4920000701</v>
      </c>
      <c r="B129" s="37" t="s">
        <v>231</v>
      </c>
      <c r="C129" s="74">
        <v>36712</v>
      </c>
      <c r="D129" s="39">
        <v>11</v>
      </c>
      <c r="F129" s="39">
        <f t="shared" si="3"/>
        <v>3.3528000000000002</v>
      </c>
      <c r="G129" s="39">
        <f t="shared" si="4"/>
        <v>42.566842267970074</v>
      </c>
      <c r="I129" s="73">
        <v>7.0000000000000007E-2</v>
      </c>
      <c r="K129" s="45">
        <f>(9.81*(LN(I129)))+30.6</f>
        <v>4.5126590376894491</v>
      </c>
      <c r="L129" s="73"/>
      <c r="M129" s="73"/>
    </row>
    <row r="130" spans="1:14" x14ac:dyDescent="0.2">
      <c r="A130" s="37">
        <v>4920000702</v>
      </c>
      <c r="B130" s="37" t="s">
        <v>231</v>
      </c>
      <c r="C130" s="74">
        <v>36718</v>
      </c>
      <c r="D130" s="39">
        <v>13.5</v>
      </c>
      <c r="F130" s="39">
        <f t="shared" ref="F130:F193" si="5">D130*0.3048</f>
        <v>4.1147999999999998</v>
      </c>
      <c r="G130" s="39">
        <f t="shared" ref="G130:G193" si="6" xml:space="preserve"> 60-(14.41*(LN(F130)))</f>
        <v>39.615754781741025</v>
      </c>
      <c r="I130" s="73">
        <v>0.22</v>
      </c>
      <c r="K130" s="45">
        <f>(9.81*(LN(I130)))+30.6</f>
        <v>15.746406942901903</v>
      </c>
      <c r="L130" s="73"/>
      <c r="M130" s="73"/>
    </row>
    <row r="131" spans="1:14" x14ac:dyDescent="0.2">
      <c r="A131" s="37">
        <v>4920000703</v>
      </c>
      <c r="B131" s="37" t="s">
        <v>231</v>
      </c>
      <c r="C131" s="74">
        <v>36726</v>
      </c>
      <c r="D131" s="39">
        <v>9.5</v>
      </c>
      <c r="F131" s="39">
        <f t="shared" si="5"/>
        <v>2.8956</v>
      </c>
      <c r="G131" s="39">
        <f t="shared" si="6"/>
        <v>44.679398331074999</v>
      </c>
      <c r="I131" s="73"/>
      <c r="L131" s="73"/>
      <c r="M131" s="73"/>
    </row>
    <row r="132" spans="1:14" x14ac:dyDescent="0.2">
      <c r="A132" s="37">
        <v>4920000704</v>
      </c>
      <c r="B132" s="37" t="s">
        <v>231</v>
      </c>
      <c r="C132" s="74">
        <v>36732</v>
      </c>
      <c r="D132" s="39">
        <v>10</v>
      </c>
      <c r="F132" s="39">
        <f t="shared" si="5"/>
        <v>3.048</v>
      </c>
      <c r="G132" s="39">
        <f t="shared" si="6"/>
        <v>43.940261958950401</v>
      </c>
      <c r="I132" s="73">
        <v>0.74</v>
      </c>
      <c r="K132" s="45">
        <f>(9.81*(LN(I132)))+30.6</f>
        <v>27.64615903978973</v>
      </c>
      <c r="L132" s="73"/>
      <c r="M132" s="73"/>
    </row>
    <row r="133" spans="1:14" x14ac:dyDescent="0.2">
      <c r="A133" s="37">
        <v>4920000801</v>
      </c>
      <c r="B133" s="37" t="s">
        <v>231</v>
      </c>
      <c r="C133" s="74">
        <v>36739</v>
      </c>
      <c r="D133" s="39">
        <v>11</v>
      </c>
      <c r="F133" s="39">
        <f t="shared" si="5"/>
        <v>3.3528000000000002</v>
      </c>
      <c r="G133" s="39">
        <f t="shared" si="6"/>
        <v>42.566842267970074</v>
      </c>
      <c r="I133" s="73">
        <v>0.62</v>
      </c>
      <c r="K133" s="45">
        <f>(9.81*(LN(I133)))+30.6</f>
        <v>25.910468792749171</v>
      </c>
      <c r="L133" s="73"/>
      <c r="M133" s="73"/>
    </row>
    <row r="134" spans="1:14" x14ac:dyDescent="0.2">
      <c r="A134" s="37">
        <v>4920000802</v>
      </c>
      <c r="B134" s="37" t="s">
        <v>231</v>
      </c>
      <c r="C134" s="74">
        <v>36746</v>
      </c>
      <c r="D134" s="39">
        <v>9</v>
      </c>
      <c r="F134" s="39">
        <f t="shared" si="5"/>
        <v>2.7432000000000003</v>
      </c>
      <c r="G134" s="39">
        <f t="shared" si="6"/>
        <v>45.458506989579675</v>
      </c>
      <c r="I134" s="73">
        <v>1.06</v>
      </c>
      <c r="K134" s="45">
        <f>(9.81*(LN(I134)))+30.6</f>
        <v>31.171617988696205</v>
      </c>
      <c r="L134" s="73"/>
      <c r="M134" s="73"/>
    </row>
    <row r="135" spans="1:14" x14ac:dyDescent="0.2">
      <c r="A135" s="37">
        <v>4920000803</v>
      </c>
      <c r="B135" s="37" t="s">
        <v>231</v>
      </c>
      <c r="C135" s="74">
        <v>36754</v>
      </c>
      <c r="D135" s="39">
        <v>9</v>
      </c>
      <c r="F135" s="39">
        <f t="shared" si="5"/>
        <v>2.7432000000000003</v>
      </c>
      <c r="G135" s="39">
        <f t="shared" si="6"/>
        <v>45.458506989579675</v>
      </c>
      <c r="I135" s="73"/>
      <c r="L135" s="73"/>
      <c r="M135" s="73"/>
    </row>
    <row r="136" spans="1:14" x14ac:dyDescent="0.2">
      <c r="A136" s="37">
        <v>4920000804</v>
      </c>
      <c r="B136" s="37" t="s">
        <v>231</v>
      </c>
      <c r="C136" s="74">
        <v>36760</v>
      </c>
      <c r="D136" s="39">
        <v>10</v>
      </c>
      <c r="F136" s="39">
        <f t="shared" si="5"/>
        <v>3.048</v>
      </c>
      <c r="G136" s="39">
        <f t="shared" si="6"/>
        <v>43.940261958950401</v>
      </c>
      <c r="I136" s="73">
        <v>0.87</v>
      </c>
      <c r="K136" s="45">
        <f>(9.81*(LN(I136)))+30.6</f>
        <v>29.233839119458292</v>
      </c>
      <c r="L136" s="73"/>
      <c r="M136" s="73"/>
    </row>
    <row r="137" spans="1:14" x14ac:dyDescent="0.2">
      <c r="A137" s="37">
        <v>4920000805</v>
      </c>
      <c r="B137" s="37" t="s">
        <v>231</v>
      </c>
      <c r="C137" s="74">
        <v>36767</v>
      </c>
      <c r="D137" s="39">
        <v>9.5</v>
      </c>
      <c r="E137" s="39">
        <f>AVERAGE(D125:D137)</f>
        <v>9.8076923076923084</v>
      </c>
      <c r="F137" s="39">
        <f t="shared" si="5"/>
        <v>2.8956</v>
      </c>
      <c r="G137" s="39">
        <f t="shared" si="6"/>
        <v>44.679398331074999</v>
      </c>
      <c r="H137" s="39">
        <f>AVERAGE(G125:G137)</f>
        <v>44.471869917140538</v>
      </c>
      <c r="I137" s="39"/>
      <c r="J137" s="39">
        <f>AVERAGE(I125:I137)</f>
        <v>0.74375000000000002</v>
      </c>
      <c r="K137" s="39"/>
      <c r="L137" s="39">
        <f>AVERAGE(K125:K137)</f>
        <v>24.54027450292423</v>
      </c>
      <c r="M137" s="73">
        <f>AVERAGE(L137,H137)</f>
        <v>34.506072210032386</v>
      </c>
    </row>
    <row r="138" spans="1:14" x14ac:dyDescent="0.2">
      <c r="A138" s="37">
        <v>4920010601</v>
      </c>
      <c r="B138" s="37" t="s">
        <v>231</v>
      </c>
      <c r="C138" s="74">
        <v>37047</v>
      </c>
      <c r="D138" s="39">
        <v>17</v>
      </c>
      <c r="F138" s="39">
        <f t="shared" si="5"/>
        <v>5.1816000000000004</v>
      </c>
      <c r="G138" s="39">
        <f t="shared" si="6"/>
        <v>36.293908861144516</v>
      </c>
      <c r="I138" s="73"/>
      <c r="L138" s="73"/>
      <c r="M138" s="73"/>
    </row>
    <row r="139" spans="1:14" x14ac:dyDescent="0.2">
      <c r="A139" s="37">
        <v>4920010602</v>
      </c>
      <c r="B139" s="37" t="s">
        <v>231</v>
      </c>
      <c r="C139" s="74">
        <v>37054</v>
      </c>
      <c r="D139" s="39">
        <v>14</v>
      </c>
      <c r="F139" s="39">
        <f t="shared" si="5"/>
        <v>4.2671999999999999</v>
      </c>
      <c r="G139" s="39">
        <f t="shared" si="6"/>
        <v>39.091697029238723</v>
      </c>
      <c r="I139" s="73">
        <v>0.08</v>
      </c>
      <c r="K139" s="45">
        <f>(9.81*(LN(I139)))+30.6</f>
        <v>5.8226019993360119</v>
      </c>
      <c r="L139" s="73"/>
      <c r="M139" s="73"/>
      <c r="N139" s="39">
        <v>21.11</v>
      </c>
    </row>
    <row r="140" spans="1:14" x14ac:dyDescent="0.2">
      <c r="A140" s="37">
        <v>4920010603</v>
      </c>
      <c r="B140" s="37" t="s">
        <v>231</v>
      </c>
      <c r="C140" s="74">
        <v>37061</v>
      </c>
      <c r="D140" s="39">
        <v>12</v>
      </c>
      <c r="F140" s="39">
        <f t="shared" si="5"/>
        <v>3.6576000000000004</v>
      </c>
      <c r="G140" s="39">
        <f t="shared" si="6"/>
        <v>41.313008325549511</v>
      </c>
      <c r="I140" s="73"/>
      <c r="L140" s="73"/>
      <c r="M140" s="73"/>
      <c r="N140" s="39">
        <v>22.22</v>
      </c>
    </row>
    <row r="141" spans="1:14" x14ac:dyDescent="0.2">
      <c r="A141" s="37">
        <v>4920010604</v>
      </c>
      <c r="B141" s="37" t="s">
        <v>231</v>
      </c>
      <c r="C141" s="74">
        <v>37068</v>
      </c>
      <c r="D141" s="39">
        <v>12.5</v>
      </c>
      <c r="F141" s="39">
        <f t="shared" si="5"/>
        <v>3.81</v>
      </c>
      <c r="G141" s="39">
        <f t="shared" si="6"/>
        <v>40.724763384512634</v>
      </c>
      <c r="I141" s="73">
        <v>0.25</v>
      </c>
      <c r="K141" s="45">
        <f>(9.81*(LN(I141)))+30.6</f>
        <v>17.000452317413874</v>
      </c>
      <c r="L141" s="73"/>
      <c r="M141" s="73"/>
      <c r="N141" s="39">
        <v>29.44</v>
      </c>
    </row>
    <row r="142" spans="1:14" x14ac:dyDescent="0.2">
      <c r="A142" s="37">
        <v>4920010701</v>
      </c>
      <c r="B142" s="37" t="s">
        <v>231</v>
      </c>
      <c r="C142" s="74">
        <v>37077</v>
      </c>
      <c r="D142" s="39">
        <v>11</v>
      </c>
      <c r="F142" s="39">
        <f t="shared" si="5"/>
        <v>3.3528000000000002</v>
      </c>
      <c r="G142" s="39">
        <f t="shared" si="6"/>
        <v>42.566842267970074</v>
      </c>
      <c r="I142" s="73"/>
      <c r="L142" s="73"/>
      <c r="M142" s="73"/>
      <c r="N142" s="39">
        <v>15.55</v>
      </c>
    </row>
    <row r="143" spans="1:14" x14ac:dyDescent="0.2">
      <c r="A143" s="37">
        <v>4920010702</v>
      </c>
      <c r="B143" s="37" t="s">
        <v>231</v>
      </c>
      <c r="C143" s="74">
        <v>37082</v>
      </c>
      <c r="D143" s="39">
        <v>11.5</v>
      </c>
      <c r="F143" s="39">
        <f t="shared" si="5"/>
        <v>3.5052000000000003</v>
      </c>
      <c r="G143" s="39">
        <f t="shared" si="6"/>
        <v>41.926292369324358</v>
      </c>
      <c r="I143" s="73"/>
      <c r="L143" s="73"/>
      <c r="M143" s="73"/>
      <c r="N143" s="39">
        <v>24.44</v>
      </c>
    </row>
    <row r="144" spans="1:14" x14ac:dyDescent="0.2">
      <c r="A144" s="37">
        <v>4920010703</v>
      </c>
      <c r="B144" s="37" t="s">
        <v>231</v>
      </c>
      <c r="C144" s="74">
        <v>37089</v>
      </c>
      <c r="D144" s="39">
        <v>13</v>
      </c>
      <c r="F144" s="39">
        <f t="shared" si="5"/>
        <v>3.9624000000000001</v>
      </c>
      <c r="G144" s="39">
        <f t="shared" si="6"/>
        <v>40.159592907973853</v>
      </c>
      <c r="I144" s="73"/>
      <c r="L144" s="73"/>
      <c r="M144" s="73"/>
      <c r="N144" s="39">
        <v>26.11</v>
      </c>
    </row>
    <row r="145" spans="1:14" x14ac:dyDescent="0.2">
      <c r="A145" s="37">
        <v>4920010704</v>
      </c>
      <c r="B145" s="37" t="s">
        <v>231</v>
      </c>
      <c r="C145" s="74">
        <v>37096</v>
      </c>
      <c r="D145" s="39">
        <v>15</v>
      </c>
      <c r="F145" s="39">
        <f t="shared" si="5"/>
        <v>4.5720000000000001</v>
      </c>
      <c r="G145" s="39">
        <f t="shared" si="6"/>
        <v>38.097509751111744</v>
      </c>
      <c r="I145" s="73">
        <v>0.17</v>
      </c>
      <c r="K145" s="45">
        <f>(9.81*(LN(I145)))+30.6</f>
        <v>13.217103380648304</v>
      </c>
      <c r="L145" s="73"/>
      <c r="M145" s="73"/>
      <c r="N145" s="39">
        <v>25.55</v>
      </c>
    </row>
    <row r="146" spans="1:14" x14ac:dyDescent="0.2">
      <c r="A146" s="37">
        <v>4920010705</v>
      </c>
      <c r="B146" s="37" t="s">
        <v>231</v>
      </c>
      <c r="C146" s="74">
        <v>37103</v>
      </c>
      <c r="D146" s="39">
        <v>13.5</v>
      </c>
      <c r="F146" s="39">
        <f t="shared" si="5"/>
        <v>4.1147999999999998</v>
      </c>
      <c r="G146" s="39">
        <f t="shared" si="6"/>
        <v>39.615754781741025</v>
      </c>
      <c r="I146" s="73"/>
      <c r="L146" s="73"/>
      <c r="M146" s="73"/>
      <c r="N146" s="39">
        <v>29.44</v>
      </c>
    </row>
    <row r="147" spans="1:14" x14ac:dyDescent="0.2">
      <c r="A147" s="37">
        <v>4920010801</v>
      </c>
      <c r="B147" s="37" t="s">
        <v>231</v>
      </c>
      <c r="C147" s="74">
        <v>37110</v>
      </c>
      <c r="D147" s="39">
        <v>9.5</v>
      </c>
      <c r="F147" s="39">
        <f t="shared" si="5"/>
        <v>2.8956</v>
      </c>
      <c r="G147" s="39">
        <f t="shared" si="6"/>
        <v>44.679398331074999</v>
      </c>
      <c r="I147" s="73">
        <v>0.25</v>
      </c>
      <c r="K147" s="45">
        <f>(9.81*(LN(I147)))+30.6</f>
        <v>17.000452317413874</v>
      </c>
      <c r="L147" s="73"/>
      <c r="M147" s="73"/>
      <c r="N147" s="39">
        <v>32.22</v>
      </c>
    </row>
    <row r="148" spans="1:14" x14ac:dyDescent="0.2">
      <c r="A148" s="37">
        <v>4920010802</v>
      </c>
      <c r="B148" s="37" t="s">
        <v>231</v>
      </c>
      <c r="C148" s="74">
        <v>37117</v>
      </c>
      <c r="D148" s="39">
        <v>11</v>
      </c>
      <c r="F148" s="39">
        <f t="shared" si="5"/>
        <v>3.3528000000000002</v>
      </c>
      <c r="G148" s="39">
        <f t="shared" si="6"/>
        <v>42.566842267970074</v>
      </c>
      <c r="I148" s="73"/>
      <c r="L148" s="73"/>
      <c r="M148" s="73"/>
      <c r="N148" s="39">
        <v>23.88</v>
      </c>
    </row>
    <row r="149" spans="1:14" x14ac:dyDescent="0.2">
      <c r="A149" s="37">
        <v>4920010803</v>
      </c>
      <c r="B149" s="37" t="s">
        <v>231</v>
      </c>
      <c r="C149" s="74">
        <v>37124</v>
      </c>
      <c r="D149" s="39">
        <v>12</v>
      </c>
      <c r="F149" s="39">
        <f t="shared" si="5"/>
        <v>3.6576000000000004</v>
      </c>
      <c r="G149" s="39">
        <f t="shared" si="6"/>
        <v>41.313008325549511</v>
      </c>
      <c r="I149" s="73">
        <v>0.05</v>
      </c>
      <c r="K149" s="45">
        <f>(9.81*(LN(I149)))+30.6</f>
        <v>1.2118663964353509</v>
      </c>
      <c r="L149" s="73"/>
      <c r="M149" s="73"/>
      <c r="N149" s="39">
        <v>22.22</v>
      </c>
    </row>
    <row r="150" spans="1:14" x14ac:dyDescent="0.2">
      <c r="A150" s="37">
        <v>4920010804</v>
      </c>
      <c r="B150" s="37" t="s">
        <v>231</v>
      </c>
      <c r="C150" s="74">
        <v>37130</v>
      </c>
      <c r="D150" s="39">
        <v>13</v>
      </c>
      <c r="F150" s="39">
        <f t="shared" si="5"/>
        <v>3.9624000000000001</v>
      </c>
      <c r="G150" s="39">
        <f t="shared" si="6"/>
        <v>40.159592907973853</v>
      </c>
      <c r="I150" s="73"/>
      <c r="L150" s="73"/>
      <c r="M150" s="73"/>
      <c r="N150" s="39">
        <v>25.55</v>
      </c>
    </row>
    <row r="151" spans="1:14" x14ac:dyDescent="0.2">
      <c r="A151" s="37">
        <v>4920010901</v>
      </c>
      <c r="B151" s="37" t="s">
        <v>231</v>
      </c>
      <c r="C151" s="74">
        <v>37138</v>
      </c>
      <c r="D151" s="39">
        <v>11</v>
      </c>
      <c r="F151" s="39">
        <f t="shared" si="5"/>
        <v>3.3528000000000002</v>
      </c>
      <c r="G151" s="39">
        <f t="shared" si="6"/>
        <v>42.566842267970074</v>
      </c>
      <c r="I151" s="73">
        <v>0.09</v>
      </c>
      <c r="K151" s="45">
        <f>(9.81*(LN(I151)))+30.6</f>
        <v>6.9780535791251346</v>
      </c>
      <c r="L151" s="73"/>
      <c r="M151" s="73"/>
      <c r="N151" s="39">
        <v>21.11</v>
      </c>
    </row>
    <row r="152" spans="1:14" x14ac:dyDescent="0.2">
      <c r="A152" s="37">
        <v>4920010902</v>
      </c>
      <c r="B152" s="37" t="s">
        <v>231</v>
      </c>
      <c r="C152" s="74">
        <v>37145</v>
      </c>
      <c r="D152" s="39">
        <v>11</v>
      </c>
      <c r="F152" s="39">
        <f t="shared" si="5"/>
        <v>3.3528000000000002</v>
      </c>
      <c r="G152" s="39">
        <f t="shared" si="6"/>
        <v>42.566842267970074</v>
      </c>
      <c r="I152" s="73"/>
      <c r="L152" s="73"/>
      <c r="M152" s="73"/>
      <c r="N152" s="39">
        <v>18.329999999999998</v>
      </c>
    </row>
    <row r="153" spans="1:14" x14ac:dyDescent="0.2">
      <c r="A153" s="37">
        <v>4920010903</v>
      </c>
      <c r="B153" s="37" t="s">
        <v>231</v>
      </c>
      <c r="C153" s="74">
        <v>37152</v>
      </c>
      <c r="D153" s="39">
        <v>13</v>
      </c>
      <c r="E153" s="39">
        <f>AVERAGE(D138:D150)</f>
        <v>12.692307692307692</v>
      </c>
      <c r="F153" s="39">
        <f t="shared" si="5"/>
        <v>3.9624000000000001</v>
      </c>
      <c r="G153" s="39">
        <f t="shared" si="6"/>
        <v>40.159592907973853</v>
      </c>
      <c r="H153" s="39">
        <f>AVERAGE(G138:G150)</f>
        <v>40.654477808548833</v>
      </c>
      <c r="I153" s="39"/>
      <c r="J153" s="39">
        <f>AVERAGE(I138:I150)</f>
        <v>0.16</v>
      </c>
      <c r="K153" s="39"/>
      <c r="L153" s="39">
        <f>AVERAGE(K138:K150)</f>
        <v>10.850495282249483</v>
      </c>
      <c r="M153" s="73">
        <f>AVERAGE(L153,H153)</f>
        <v>25.752486545399158</v>
      </c>
    </row>
    <row r="154" spans="1:14" x14ac:dyDescent="0.2">
      <c r="A154" s="37">
        <v>4920020601</v>
      </c>
      <c r="B154" s="37" t="s">
        <v>231</v>
      </c>
      <c r="C154" s="74">
        <v>37418</v>
      </c>
      <c r="D154" s="39">
        <v>15</v>
      </c>
      <c r="F154" s="39">
        <f t="shared" si="5"/>
        <v>4.5720000000000001</v>
      </c>
      <c r="G154" s="39">
        <f t="shared" si="6"/>
        <v>38.097509751111744</v>
      </c>
      <c r="I154" s="73"/>
      <c r="L154" s="73"/>
      <c r="M154" s="73"/>
    </row>
    <row r="155" spans="1:14" x14ac:dyDescent="0.2">
      <c r="A155" s="37">
        <v>4920020602</v>
      </c>
      <c r="B155" s="37" t="s">
        <v>231</v>
      </c>
      <c r="C155" s="74">
        <v>37425</v>
      </c>
      <c r="D155" s="39">
        <v>15</v>
      </c>
      <c r="F155" s="39">
        <f t="shared" si="5"/>
        <v>4.5720000000000001</v>
      </c>
      <c r="G155" s="39">
        <f t="shared" si="6"/>
        <v>38.097509751111744</v>
      </c>
      <c r="I155" s="73"/>
      <c r="L155" s="73"/>
      <c r="M155" s="73"/>
    </row>
    <row r="156" spans="1:14" x14ac:dyDescent="0.2">
      <c r="A156" s="37">
        <v>4920020603</v>
      </c>
      <c r="B156" s="37" t="s">
        <v>231</v>
      </c>
      <c r="C156" s="74">
        <v>37432</v>
      </c>
      <c r="D156" s="39">
        <v>13.5</v>
      </c>
      <c r="F156" s="39">
        <f t="shared" si="5"/>
        <v>4.1147999999999998</v>
      </c>
      <c r="G156" s="39">
        <f t="shared" si="6"/>
        <v>39.615754781741025</v>
      </c>
      <c r="I156" s="73">
        <v>0.11</v>
      </c>
      <c r="K156" s="45">
        <f>(9.81*(LN(I156)))+30.6</f>
        <v>8.946633101608839</v>
      </c>
      <c r="L156" s="73"/>
      <c r="M156" s="73"/>
    </row>
    <row r="157" spans="1:14" x14ac:dyDescent="0.2">
      <c r="A157" s="37">
        <v>4920020701</v>
      </c>
      <c r="B157" s="37" t="s">
        <v>231</v>
      </c>
      <c r="C157" s="74">
        <v>37446</v>
      </c>
      <c r="D157" s="39">
        <v>15</v>
      </c>
      <c r="F157" s="39">
        <f t="shared" si="5"/>
        <v>4.5720000000000001</v>
      </c>
      <c r="G157" s="39">
        <f t="shared" si="6"/>
        <v>38.097509751111744</v>
      </c>
      <c r="I157" s="73"/>
      <c r="L157" s="73"/>
      <c r="M157" s="73"/>
    </row>
    <row r="158" spans="1:14" x14ac:dyDescent="0.2">
      <c r="A158" s="37">
        <v>4920020702</v>
      </c>
      <c r="B158" s="37" t="s">
        <v>231</v>
      </c>
      <c r="C158" s="74">
        <v>37453</v>
      </c>
      <c r="D158" s="39">
        <v>14</v>
      </c>
      <c r="F158" s="39">
        <f t="shared" si="5"/>
        <v>4.2671999999999999</v>
      </c>
      <c r="G158" s="39">
        <f t="shared" si="6"/>
        <v>39.091697029238723</v>
      </c>
      <c r="I158" s="73"/>
      <c r="L158" s="73"/>
      <c r="M158" s="73"/>
    </row>
    <row r="159" spans="1:14" x14ac:dyDescent="0.2">
      <c r="A159" s="37">
        <v>4920020703</v>
      </c>
      <c r="B159" s="37" t="s">
        <v>231</v>
      </c>
      <c r="C159" s="74">
        <v>37460</v>
      </c>
      <c r="D159" s="39">
        <v>12</v>
      </c>
      <c r="F159" s="39">
        <f t="shared" si="5"/>
        <v>3.6576000000000004</v>
      </c>
      <c r="G159" s="39">
        <f t="shared" si="6"/>
        <v>41.313008325549511</v>
      </c>
      <c r="I159" s="73"/>
      <c r="L159" s="73"/>
      <c r="M159" s="73"/>
    </row>
    <row r="160" spans="1:14" x14ac:dyDescent="0.2">
      <c r="A160" s="37">
        <v>4920020801</v>
      </c>
      <c r="B160" s="37" t="s">
        <v>231</v>
      </c>
      <c r="C160" s="74">
        <v>37474</v>
      </c>
      <c r="D160" s="39">
        <v>11</v>
      </c>
      <c r="F160" s="39">
        <f t="shared" si="5"/>
        <v>3.3528000000000002</v>
      </c>
      <c r="G160" s="39">
        <f t="shared" si="6"/>
        <v>42.566842267970074</v>
      </c>
      <c r="I160" s="73">
        <v>0.78</v>
      </c>
      <c r="K160" s="45">
        <f>(9.81*(LN(I160)))+30.6</f>
        <v>28.16259406528172</v>
      </c>
      <c r="L160" s="73"/>
      <c r="M160" s="73"/>
    </row>
    <row r="161" spans="1:14" x14ac:dyDescent="0.2">
      <c r="A161" s="37">
        <v>4920020802</v>
      </c>
      <c r="B161" s="37" t="s">
        <v>231</v>
      </c>
      <c r="C161" s="74">
        <v>37481</v>
      </c>
      <c r="D161" s="39">
        <v>9</v>
      </c>
      <c r="F161" s="39">
        <f t="shared" si="5"/>
        <v>2.7432000000000003</v>
      </c>
      <c r="G161" s="39">
        <f t="shared" si="6"/>
        <v>45.458506989579675</v>
      </c>
      <c r="I161" s="73"/>
      <c r="L161" s="73"/>
      <c r="M161" s="73"/>
    </row>
    <row r="162" spans="1:14" x14ac:dyDescent="0.2">
      <c r="A162" s="37">
        <v>4920020803</v>
      </c>
      <c r="B162" s="37" t="s">
        <v>231</v>
      </c>
      <c r="C162" s="74">
        <v>37488</v>
      </c>
      <c r="D162" s="39">
        <v>12</v>
      </c>
      <c r="F162" s="39">
        <f t="shared" si="5"/>
        <v>3.6576000000000004</v>
      </c>
      <c r="G162" s="39">
        <f t="shared" si="6"/>
        <v>41.313008325549511</v>
      </c>
      <c r="I162" s="73">
        <v>0.96</v>
      </c>
      <c r="K162" s="45">
        <f>(9.81*(LN(I162)))+30.6</f>
        <v>30.199536233756298</v>
      </c>
      <c r="L162" s="73"/>
      <c r="M162" s="73"/>
    </row>
    <row r="163" spans="1:14" x14ac:dyDescent="0.2">
      <c r="A163" s="37">
        <v>4920020804</v>
      </c>
      <c r="B163" s="37" t="s">
        <v>231</v>
      </c>
      <c r="C163" s="74">
        <v>37495</v>
      </c>
      <c r="D163" s="39">
        <v>9</v>
      </c>
      <c r="F163" s="39">
        <f t="shared" si="5"/>
        <v>2.7432000000000003</v>
      </c>
      <c r="G163" s="39">
        <f t="shared" si="6"/>
        <v>45.458506989579675</v>
      </c>
      <c r="I163" s="73"/>
      <c r="L163" s="73"/>
      <c r="M163" s="73"/>
    </row>
    <row r="164" spans="1:14" x14ac:dyDescent="0.2">
      <c r="A164" s="37">
        <v>4920020901</v>
      </c>
      <c r="B164" s="37" t="s">
        <v>231</v>
      </c>
      <c r="C164" s="74">
        <v>37503</v>
      </c>
      <c r="D164" s="39">
        <v>5</v>
      </c>
      <c r="F164" s="39">
        <f t="shared" si="5"/>
        <v>1.524</v>
      </c>
      <c r="G164" s="39">
        <f t="shared" si="6"/>
        <v>53.928512830819209</v>
      </c>
      <c r="I164" s="73">
        <v>1.73</v>
      </c>
      <c r="K164" s="45">
        <f>(9.81*(LN(I164)))+30.6</f>
        <v>35.977071017480036</v>
      </c>
      <c r="L164" s="73"/>
      <c r="M164" s="73"/>
    </row>
    <row r="165" spans="1:14" x14ac:dyDescent="0.2">
      <c r="A165" s="37">
        <v>4920020902</v>
      </c>
      <c r="B165" s="37" t="s">
        <v>231</v>
      </c>
      <c r="C165" s="74">
        <v>37516</v>
      </c>
      <c r="D165" s="39">
        <v>10</v>
      </c>
      <c r="E165" s="39">
        <f>AVERAGE(D154:D163)</f>
        <v>12.55</v>
      </c>
      <c r="F165" s="39">
        <f t="shared" si="5"/>
        <v>3.048</v>
      </c>
      <c r="G165" s="39">
        <f t="shared" si="6"/>
        <v>43.940261958950401</v>
      </c>
      <c r="H165" s="39">
        <f>AVERAGE(G154:G163)</f>
        <v>40.910985396254347</v>
      </c>
      <c r="I165" s="73">
        <v>1.54</v>
      </c>
      <c r="J165" s="39">
        <f>AVERAGE(I154:I163)</f>
        <v>0.6166666666666667</v>
      </c>
      <c r="K165" s="45">
        <f>(9.81*(LN(I165)))+30.6</f>
        <v>34.835785505134524</v>
      </c>
      <c r="L165" s="39">
        <f>AVERAGE(K154:K163)</f>
        <v>22.436254466882286</v>
      </c>
      <c r="M165" s="73">
        <f>AVERAGE(L165,H165)</f>
        <v>31.673619931568318</v>
      </c>
    </row>
    <row r="166" spans="1:14" x14ac:dyDescent="0.2">
      <c r="A166" s="37">
        <v>4920030601</v>
      </c>
      <c r="B166" s="37" t="s">
        <v>231</v>
      </c>
      <c r="C166" s="76">
        <v>37790</v>
      </c>
      <c r="D166" s="72">
        <v>14.5</v>
      </c>
      <c r="E166" s="72"/>
      <c r="F166" s="39">
        <f t="shared" si="5"/>
        <v>4.4196</v>
      </c>
      <c r="G166" s="39">
        <f t="shared" si="6"/>
        <v>38.586031110758313</v>
      </c>
      <c r="H166" s="72"/>
      <c r="I166" s="73"/>
      <c r="J166" s="72"/>
      <c r="L166" s="73"/>
      <c r="M166" s="73"/>
      <c r="N166" s="72">
        <v>21.666666666666668</v>
      </c>
    </row>
    <row r="167" spans="1:14" x14ac:dyDescent="0.2">
      <c r="A167" s="37">
        <v>4920030701</v>
      </c>
      <c r="B167" s="37" t="s">
        <v>231</v>
      </c>
      <c r="C167" s="76">
        <v>37810</v>
      </c>
      <c r="D167" s="72">
        <v>19</v>
      </c>
      <c r="E167" s="72"/>
      <c r="F167" s="39">
        <f t="shared" si="5"/>
        <v>5.7911999999999999</v>
      </c>
      <c r="G167" s="39">
        <f t="shared" si="6"/>
        <v>34.691147459206192</v>
      </c>
      <c r="H167" s="72"/>
      <c r="I167" s="73"/>
      <c r="J167" s="72"/>
      <c r="L167" s="73"/>
      <c r="M167" s="73"/>
      <c r="N167" s="72">
        <v>22.777777777777779</v>
      </c>
    </row>
    <row r="168" spans="1:14" x14ac:dyDescent="0.2">
      <c r="A168" s="37">
        <v>4920030702</v>
      </c>
      <c r="B168" s="37" t="s">
        <v>231</v>
      </c>
      <c r="C168" s="76">
        <v>37819</v>
      </c>
      <c r="D168" s="72">
        <v>13</v>
      </c>
      <c r="E168" s="72"/>
      <c r="F168" s="39">
        <f t="shared" si="5"/>
        <v>3.9624000000000001</v>
      </c>
      <c r="G168" s="39">
        <f t="shared" si="6"/>
        <v>40.159592907973853</v>
      </c>
      <c r="H168" s="72"/>
      <c r="I168" s="73"/>
      <c r="J168" s="72"/>
      <c r="L168" s="73"/>
      <c r="M168" s="73"/>
      <c r="N168" s="72">
        <v>21.111111111111111</v>
      </c>
    </row>
    <row r="169" spans="1:14" x14ac:dyDescent="0.2">
      <c r="A169" s="37">
        <v>4920030703</v>
      </c>
      <c r="B169" s="37" t="s">
        <v>231</v>
      </c>
      <c r="C169" s="76">
        <v>37826</v>
      </c>
      <c r="D169" s="72">
        <v>15</v>
      </c>
      <c r="E169" s="72"/>
      <c r="F169" s="39">
        <f t="shared" si="5"/>
        <v>4.5720000000000001</v>
      </c>
      <c r="G169" s="39">
        <f t="shared" si="6"/>
        <v>38.097509751111744</v>
      </c>
      <c r="H169" s="72"/>
      <c r="I169" s="73">
        <v>0.14000000000000001</v>
      </c>
      <c r="J169" s="72"/>
      <c r="K169" s="45">
        <f>(9.81*(LN(I169)))+30.6</f>
        <v>11.312432878982513</v>
      </c>
      <c r="L169" s="73"/>
      <c r="M169" s="73"/>
      <c r="N169" s="72">
        <v>22.777777777777779</v>
      </c>
    </row>
    <row r="170" spans="1:14" x14ac:dyDescent="0.2">
      <c r="A170" s="37">
        <v>4920030704</v>
      </c>
      <c r="B170" s="37" t="s">
        <v>231</v>
      </c>
      <c r="C170" s="76">
        <v>37831</v>
      </c>
      <c r="D170" s="72">
        <v>14.5</v>
      </c>
      <c r="E170" s="72"/>
      <c r="F170" s="39">
        <f t="shared" si="5"/>
        <v>4.4196</v>
      </c>
      <c r="G170" s="39">
        <f t="shared" si="6"/>
        <v>38.586031110758313</v>
      </c>
      <c r="H170" s="72"/>
      <c r="I170" s="73"/>
      <c r="J170" s="72"/>
      <c r="L170" s="73"/>
      <c r="M170" s="73"/>
      <c r="N170" s="72">
        <v>24.444444444444443</v>
      </c>
    </row>
    <row r="171" spans="1:14" x14ac:dyDescent="0.2">
      <c r="A171" s="37">
        <v>4920030801</v>
      </c>
      <c r="B171" s="37" t="s">
        <v>231</v>
      </c>
      <c r="C171" s="76">
        <v>37838</v>
      </c>
      <c r="D171" s="72">
        <v>14</v>
      </c>
      <c r="E171" s="72"/>
      <c r="F171" s="39">
        <f t="shared" si="5"/>
        <v>4.2671999999999999</v>
      </c>
      <c r="G171" s="39">
        <f t="shared" si="6"/>
        <v>39.091697029238723</v>
      </c>
      <c r="H171" s="72"/>
      <c r="I171" s="73">
        <v>1</v>
      </c>
      <c r="J171" s="72"/>
      <c r="K171" s="45">
        <f>(9.81*(LN(I171)))+30.6</f>
        <v>30.6</v>
      </c>
      <c r="L171" s="73"/>
      <c r="M171" s="73"/>
      <c r="N171" s="72">
        <v>21.111111111111111</v>
      </c>
    </row>
    <row r="172" spans="1:14" x14ac:dyDescent="0.2">
      <c r="A172" s="37">
        <v>4920030802</v>
      </c>
      <c r="B172" s="37" t="s">
        <v>231</v>
      </c>
      <c r="C172" s="76">
        <v>37846</v>
      </c>
      <c r="D172" s="72">
        <v>12.5</v>
      </c>
      <c r="E172" s="72"/>
      <c r="F172" s="39">
        <f t="shared" si="5"/>
        <v>3.81</v>
      </c>
      <c r="G172" s="39">
        <f t="shared" si="6"/>
        <v>40.724763384512634</v>
      </c>
      <c r="H172" s="72"/>
      <c r="I172" s="73"/>
      <c r="J172" s="72"/>
      <c r="L172" s="73"/>
      <c r="M172" s="73"/>
      <c r="N172" s="72">
        <v>26</v>
      </c>
    </row>
    <row r="173" spans="1:14" x14ac:dyDescent="0.2">
      <c r="A173" s="37">
        <v>4920030803</v>
      </c>
      <c r="B173" s="37" t="s">
        <v>231</v>
      </c>
      <c r="C173" s="76">
        <v>37853</v>
      </c>
      <c r="D173" s="72">
        <v>9.5</v>
      </c>
      <c r="E173" s="72"/>
      <c r="F173" s="39">
        <f t="shared" si="5"/>
        <v>2.8956</v>
      </c>
      <c r="G173" s="39">
        <f t="shared" si="6"/>
        <v>44.679398331074999</v>
      </c>
      <c r="H173" s="72"/>
      <c r="I173" s="73">
        <v>0.57999999999999996</v>
      </c>
      <c r="J173" s="72"/>
      <c r="K173" s="45">
        <f>(9.81*(LN(I173)))+30.6</f>
        <v>25.256226408917197</v>
      </c>
      <c r="L173" s="73"/>
      <c r="M173" s="73"/>
      <c r="N173" s="72">
        <v>30</v>
      </c>
    </row>
    <row r="174" spans="1:14" x14ac:dyDescent="0.2">
      <c r="A174" s="37">
        <v>4920030804</v>
      </c>
      <c r="B174" s="37" t="s">
        <v>231</v>
      </c>
      <c r="C174" s="76">
        <v>37859</v>
      </c>
      <c r="D174" s="72">
        <v>9</v>
      </c>
      <c r="E174" s="72"/>
      <c r="F174" s="39">
        <f t="shared" si="5"/>
        <v>2.7432000000000003</v>
      </c>
      <c r="G174" s="39">
        <f t="shared" si="6"/>
        <v>45.458506989579675</v>
      </c>
      <c r="H174" s="72"/>
      <c r="I174" s="73"/>
      <c r="J174" s="72"/>
      <c r="L174" s="73"/>
      <c r="M174" s="73"/>
      <c r="N174" s="72">
        <v>26</v>
      </c>
    </row>
    <row r="175" spans="1:14" x14ac:dyDescent="0.2">
      <c r="A175" s="37">
        <v>4920030901</v>
      </c>
      <c r="B175" s="37" t="s">
        <v>231</v>
      </c>
      <c r="C175" s="76">
        <v>37873</v>
      </c>
      <c r="D175" s="72">
        <v>10</v>
      </c>
      <c r="E175" s="72"/>
      <c r="F175" s="39">
        <f t="shared" si="5"/>
        <v>3.048</v>
      </c>
      <c r="G175" s="39">
        <f t="shared" si="6"/>
        <v>43.940261958950401</v>
      </c>
      <c r="H175" s="72"/>
      <c r="I175" s="73"/>
      <c r="J175" s="72"/>
      <c r="L175" s="73"/>
      <c r="M175" s="73"/>
      <c r="N175" s="72">
        <v>22</v>
      </c>
    </row>
    <row r="176" spans="1:14" x14ac:dyDescent="0.2">
      <c r="A176" s="37">
        <v>4920030902</v>
      </c>
      <c r="B176" s="37" t="s">
        <v>231</v>
      </c>
      <c r="C176" s="76">
        <v>37880</v>
      </c>
      <c r="D176" s="72">
        <v>9</v>
      </c>
      <c r="E176" s="72"/>
      <c r="F176" s="39">
        <f t="shared" si="5"/>
        <v>2.7432000000000003</v>
      </c>
      <c r="G176" s="39">
        <f t="shared" si="6"/>
        <v>45.458506989579675</v>
      </c>
      <c r="H176" s="72"/>
      <c r="I176" s="73">
        <v>1.1000000000000001</v>
      </c>
      <c r="J176" s="72"/>
      <c r="K176" s="45">
        <f>(9.81*(LN(I176)))+30.6</f>
        <v>31.534992863880429</v>
      </c>
      <c r="L176" s="73"/>
      <c r="M176" s="73"/>
      <c r="N176" s="72">
        <v>20</v>
      </c>
    </row>
    <row r="177" spans="1:14" x14ac:dyDescent="0.2">
      <c r="A177" s="37">
        <v>4920030903</v>
      </c>
      <c r="B177" s="37" t="s">
        <v>231</v>
      </c>
      <c r="C177" s="76">
        <v>37887</v>
      </c>
      <c r="D177" s="72">
        <v>9</v>
      </c>
      <c r="E177" s="72"/>
      <c r="F177" s="39">
        <f t="shared" si="5"/>
        <v>2.7432000000000003</v>
      </c>
      <c r="G177" s="39">
        <f t="shared" si="6"/>
        <v>45.458506989579675</v>
      </c>
      <c r="H177" s="72"/>
      <c r="I177" s="73"/>
      <c r="J177" s="72"/>
      <c r="L177" s="73"/>
      <c r="M177" s="73"/>
      <c r="N177" s="72">
        <v>15</v>
      </c>
    </row>
    <row r="178" spans="1:14" x14ac:dyDescent="0.2">
      <c r="A178" s="37">
        <v>4920030904</v>
      </c>
      <c r="B178" s="37" t="s">
        <v>231</v>
      </c>
      <c r="C178" s="76">
        <v>37894</v>
      </c>
      <c r="D178" s="72">
        <v>12</v>
      </c>
      <c r="E178" s="72"/>
      <c r="F178" s="39">
        <f t="shared" si="5"/>
        <v>3.6576000000000004</v>
      </c>
      <c r="G178" s="39">
        <f t="shared" si="6"/>
        <v>41.313008325549511</v>
      </c>
      <c r="H178" s="72"/>
      <c r="I178" s="73">
        <v>1</v>
      </c>
      <c r="J178" s="72"/>
      <c r="K178" s="45">
        <f>(9.81*(LN(I178)))+30.6</f>
        <v>30.6</v>
      </c>
      <c r="L178" s="73"/>
      <c r="M178" s="73"/>
      <c r="N178" s="72">
        <v>10</v>
      </c>
    </row>
    <row r="179" spans="1:14" x14ac:dyDescent="0.2">
      <c r="A179" s="37">
        <v>4920040501</v>
      </c>
      <c r="B179" s="37" t="s">
        <v>231</v>
      </c>
      <c r="C179" s="38">
        <v>38138</v>
      </c>
      <c r="D179" s="39">
        <v>17</v>
      </c>
      <c r="F179" s="39">
        <f t="shared" si="5"/>
        <v>5.1816000000000004</v>
      </c>
      <c r="G179" s="39">
        <f t="shared" si="6"/>
        <v>36.293908861144516</v>
      </c>
      <c r="N179" s="39">
        <v>15</v>
      </c>
    </row>
    <row r="180" spans="1:14" x14ac:dyDescent="0.2">
      <c r="A180" s="37">
        <v>4920040601</v>
      </c>
      <c r="B180" s="37" t="s">
        <v>231</v>
      </c>
      <c r="C180" s="38">
        <v>38146</v>
      </c>
      <c r="D180" s="39">
        <v>12.5</v>
      </c>
      <c r="F180" s="39">
        <f t="shared" si="5"/>
        <v>3.81</v>
      </c>
      <c r="G180" s="39">
        <f t="shared" si="6"/>
        <v>40.724763384512634</v>
      </c>
      <c r="I180" s="45">
        <v>0.71</v>
      </c>
      <c r="K180" s="45">
        <f>(9.81*(LN(I180)))+30.6</f>
        <v>27.240170069232128</v>
      </c>
      <c r="N180" s="39">
        <v>18</v>
      </c>
    </row>
    <row r="181" spans="1:14" x14ac:dyDescent="0.2">
      <c r="A181" s="37">
        <v>4920040602</v>
      </c>
      <c r="B181" s="37" t="s">
        <v>231</v>
      </c>
      <c r="C181" s="38">
        <v>38153</v>
      </c>
      <c r="D181" s="39">
        <v>11</v>
      </c>
      <c r="F181" s="39">
        <f t="shared" si="5"/>
        <v>3.3528000000000002</v>
      </c>
      <c r="G181" s="39">
        <f t="shared" si="6"/>
        <v>42.566842267970074</v>
      </c>
      <c r="N181" s="39">
        <v>18</v>
      </c>
    </row>
    <row r="182" spans="1:14" x14ac:dyDescent="0.2">
      <c r="A182" s="37">
        <v>4920040603</v>
      </c>
      <c r="B182" s="37" t="s">
        <v>231</v>
      </c>
      <c r="C182" s="38">
        <v>38160</v>
      </c>
      <c r="D182" s="39">
        <v>11</v>
      </c>
      <c r="F182" s="39">
        <f t="shared" si="5"/>
        <v>3.3528000000000002</v>
      </c>
      <c r="G182" s="39">
        <f t="shared" si="6"/>
        <v>42.566842267970074</v>
      </c>
      <c r="I182" s="45">
        <v>0.8</v>
      </c>
      <c r="K182" s="45">
        <f>(9.81*(LN(I182)))+30.6</f>
        <v>28.410961761607602</v>
      </c>
      <c r="N182" s="39">
        <v>19.5</v>
      </c>
    </row>
    <row r="183" spans="1:14" x14ac:dyDescent="0.2">
      <c r="A183" s="37">
        <v>4920040604</v>
      </c>
      <c r="B183" s="37" t="s">
        <v>231</v>
      </c>
      <c r="C183" s="38">
        <v>38167</v>
      </c>
      <c r="D183" s="39">
        <v>11.5</v>
      </c>
      <c r="F183" s="39">
        <f t="shared" si="5"/>
        <v>3.5052000000000003</v>
      </c>
      <c r="G183" s="39">
        <f t="shared" si="6"/>
        <v>41.926292369324358</v>
      </c>
      <c r="N183" s="39">
        <v>19</v>
      </c>
    </row>
    <row r="184" spans="1:14" x14ac:dyDescent="0.2">
      <c r="A184" s="37">
        <v>4920040701</v>
      </c>
      <c r="B184" s="37" t="s">
        <v>231</v>
      </c>
      <c r="C184" s="38">
        <v>38174</v>
      </c>
      <c r="D184" s="39">
        <v>10</v>
      </c>
      <c r="F184" s="39">
        <f t="shared" si="5"/>
        <v>3.048</v>
      </c>
      <c r="G184" s="39">
        <f t="shared" si="6"/>
        <v>43.940261958950401</v>
      </c>
      <c r="I184" s="45">
        <v>0.56999999999999995</v>
      </c>
      <c r="K184" s="45">
        <f>(9.81*(LN(I184)))+30.6</f>
        <v>25.085613412913759</v>
      </c>
      <c r="N184" s="39">
        <v>19</v>
      </c>
    </row>
    <row r="185" spans="1:14" x14ac:dyDescent="0.2">
      <c r="A185" s="37">
        <v>4920040702</v>
      </c>
      <c r="B185" s="37" t="s">
        <v>231</v>
      </c>
      <c r="C185" s="38">
        <v>38181</v>
      </c>
      <c r="D185" s="39">
        <v>14.5</v>
      </c>
      <c r="F185" s="39">
        <f t="shared" si="5"/>
        <v>4.4196</v>
      </c>
      <c r="G185" s="39">
        <f t="shared" si="6"/>
        <v>38.586031110758313</v>
      </c>
      <c r="N185" s="39">
        <v>21.5</v>
      </c>
    </row>
    <row r="186" spans="1:14" x14ac:dyDescent="0.2">
      <c r="A186" s="37">
        <v>4920040703</v>
      </c>
      <c r="B186" s="37" t="s">
        <v>231</v>
      </c>
      <c r="C186" s="38">
        <v>38188</v>
      </c>
      <c r="D186" s="39">
        <v>14.5</v>
      </c>
      <c r="F186" s="39">
        <f t="shared" si="5"/>
        <v>4.4196</v>
      </c>
      <c r="G186" s="39">
        <f t="shared" si="6"/>
        <v>38.586031110758313</v>
      </c>
      <c r="I186" s="45">
        <v>0.68</v>
      </c>
      <c r="K186" s="45">
        <f>(9.81*(LN(I186)))+30.6</f>
        <v>26.816651063234431</v>
      </c>
      <c r="N186" s="39">
        <v>22</v>
      </c>
    </row>
    <row r="187" spans="1:14" x14ac:dyDescent="0.2">
      <c r="A187" s="37">
        <v>4920040704</v>
      </c>
      <c r="B187" s="37" t="s">
        <v>231</v>
      </c>
      <c r="C187" s="38">
        <v>38195</v>
      </c>
      <c r="D187" s="39">
        <v>14.5</v>
      </c>
      <c r="F187" s="39">
        <f t="shared" si="5"/>
        <v>4.4196</v>
      </c>
      <c r="G187" s="39">
        <f t="shared" si="6"/>
        <v>38.586031110758313</v>
      </c>
      <c r="N187" s="39">
        <v>21.3</v>
      </c>
    </row>
    <row r="188" spans="1:14" x14ac:dyDescent="0.2">
      <c r="A188" s="37">
        <v>4920040801</v>
      </c>
      <c r="B188" s="37" t="s">
        <v>231</v>
      </c>
      <c r="C188" s="38">
        <v>38202</v>
      </c>
      <c r="D188" s="39">
        <v>13.25</v>
      </c>
      <c r="F188" s="39">
        <f t="shared" si="5"/>
        <v>4.0386000000000006</v>
      </c>
      <c r="G188" s="39">
        <f t="shared" si="6"/>
        <v>39.885108418446137</v>
      </c>
      <c r="I188" s="45">
        <v>0.81</v>
      </c>
      <c r="K188" s="45">
        <f>(9.81*(LN(I188)))+30.6</f>
        <v>28.532826682793448</v>
      </c>
      <c r="N188" s="39">
        <v>21.4</v>
      </c>
    </row>
    <row r="189" spans="1:14" x14ac:dyDescent="0.2">
      <c r="A189" s="37">
        <v>4920040802</v>
      </c>
      <c r="B189" s="37" t="s">
        <v>231</v>
      </c>
      <c r="C189" s="38">
        <v>38209</v>
      </c>
      <c r="D189" s="39">
        <v>10</v>
      </c>
      <c r="F189" s="39">
        <f t="shared" si="5"/>
        <v>3.048</v>
      </c>
      <c r="G189" s="39">
        <f t="shared" si="6"/>
        <v>43.940261958950401</v>
      </c>
      <c r="N189" s="39">
        <v>20.7</v>
      </c>
    </row>
    <row r="190" spans="1:14" x14ac:dyDescent="0.2">
      <c r="A190" s="37">
        <v>4920040803</v>
      </c>
      <c r="B190" s="37" t="s">
        <v>231</v>
      </c>
      <c r="C190" s="38">
        <v>38216</v>
      </c>
      <c r="D190" s="39">
        <v>11.5</v>
      </c>
      <c r="F190" s="39">
        <f t="shared" si="5"/>
        <v>3.5052000000000003</v>
      </c>
      <c r="G190" s="39">
        <f t="shared" si="6"/>
        <v>41.926292369324358</v>
      </c>
      <c r="I190" s="45">
        <v>0.98</v>
      </c>
      <c r="K190" s="45">
        <f>(9.81*(LN(I190)))+30.6</f>
        <v>30.401811441215134</v>
      </c>
      <c r="N190" s="39">
        <v>19.399999999999999</v>
      </c>
    </row>
    <row r="191" spans="1:14" x14ac:dyDescent="0.2">
      <c r="A191" s="37">
        <v>4920040804</v>
      </c>
      <c r="B191" s="37" t="s">
        <v>231</v>
      </c>
      <c r="C191" s="38">
        <v>38223</v>
      </c>
      <c r="D191" s="39">
        <v>11</v>
      </c>
      <c r="F191" s="39">
        <f t="shared" si="5"/>
        <v>3.3528000000000002</v>
      </c>
      <c r="G191" s="39">
        <f t="shared" si="6"/>
        <v>42.566842267970074</v>
      </c>
      <c r="N191" s="39">
        <v>18</v>
      </c>
    </row>
    <row r="192" spans="1:14" x14ac:dyDescent="0.2">
      <c r="A192" s="37">
        <v>4920040805</v>
      </c>
      <c r="B192" s="37" t="s">
        <v>231</v>
      </c>
      <c r="C192" s="38">
        <v>38230</v>
      </c>
      <c r="D192" s="39">
        <v>11.25</v>
      </c>
      <c r="F192" s="39">
        <f t="shared" si="5"/>
        <v>3.4290000000000003</v>
      </c>
      <c r="G192" s="39">
        <f t="shared" si="6"/>
        <v>42.243008415141915</v>
      </c>
      <c r="I192" s="45">
        <v>1.3</v>
      </c>
      <c r="K192" s="45">
        <f>(9.81*(LN(I192)))+30.6</f>
        <v>33.173793434426088</v>
      </c>
      <c r="N192" s="39">
        <v>18.8</v>
      </c>
    </row>
    <row r="193" spans="1:14" x14ac:dyDescent="0.2">
      <c r="A193" s="37">
        <v>4920040901</v>
      </c>
      <c r="B193" s="37" t="s">
        <v>231</v>
      </c>
      <c r="C193" s="38">
        <v>38237</v>
      </c>
      <c r="D193" s="39">
        <v>10</v>
      </c>
      <c r="F193" s="39">
        <f t="shared" si="5"/>
        <v>3.048</v>
      </c>
      <c r="G193" s="39">
        <f t="shared" si="6"/>
        <v>43.940261958950401</v>
      </c>
      <c r="N193" s="39">
        <v>20</v>
      </c>
    </row>
    <row r="194" spans="1:14" x14ac:dyDescent="0.2">
      <c r="A194" s="37">
        <v>4920040902</v>
      </c>
      <c r="B194" s="37" t="s">
        <v>231</v>
      </c>
      <c r="C194" s="38">
        <v>38244</v>
      </c>
      <c r="D194" s="39">
        <v>10</v>
      </c>
      <c r="E194" s="39">
        <f>AVERAGE(D180:D192)</f>
        <v>12.038461538461538</v>
      </c>
      <c r="F194" s="39">
        <f t="shared" ref="F194:F278" si="7">D194*0.3048</f>
        <v>3.048</v>
      </c>
      <c r="G194" s="39">
        <f t="shared" ref="G194:G278" si="8" xml:space="preserve"> 60-(14.41*(LN(F194)))</f>
        <v>43.940261958950401</v>
      </c>
      <c r="H194" s="39">
        <f>AVERAGE(G180:G192)</f>
        <v>41.388046846987329</v>
      </c>
      <c r="I194" s="45">
        <v>1.2</v>
      </c>
      <c r="J194" s="39">
        <f>AVERAGE(I180:I192)</f>
        <v>0.83571428571428574</v>
      </c>
      <c r="K194" s="45">
        <f>(9.81*(LN(I194)))+30.6</f>
        <v>32.388574472148697</v>
      </c>
      <c r="L194" s="39">
        <f>AVERAGE(K180:K192)</f>
        <v>28.523118266488943</v>
      </c>
      <c r="M194" s="45">
        <f>AVERAGE(L194,H194)</f>
        <v>34.955582556738136</v>
      </c>
      <c r="N194" s="39">
        <v>20</v>
      </c>
    </row>
    <row r="195" spans="1:14" x14ac:dyDescent="0.2">
      <c r="A195" s="37">
        <v>4920050601</v>
      </c>
      <c r="B195" s="37" t="s">
        <v>231</v>
      </c>
      <c r="C195" s="38">
        <v>38510</v>
      </c>
      <c r="D195" s="39">
        <v>15.5</v>
      </c>
      <c r="E195" s="29"/>
      <c r="F195" s="39">
        <f t="shared" si="7"/>
        <v>4.7244000000000002</v>
      </c>
      <c r="G195" s="39">
        <f t="shared" si="8"/>
        <v>37.625008404232446</v>
      </c>
      <c r="H195" s="29"/>
      <c r="I195" s="30">
        <v>0.45</v>
      </c>
      <c r="J195" s="29"/>
      <c r="K195" s="45">
        <f>(9.81*(LN(I195)))+30.6</f>
        <v>22.766639500103661</v>
      </c>
      <c r="N195" s="39">
        <v>19</v>
      </c>
    </row>
    <row r="196" spans="1:14" x14ac:dyDescent="0.2">
      <c r="A196" s="37">
        <v>4920050602</v>
      </c>
      <c r="B196" s="37" t="s">
        <v>231</v>
      </c>
      <c r="C196" s="38">
        <v>38517</v>
      </c>
      <c r="D196" s="39">
        <v>14.5</v>
      </c>
      <c r="E196" s="29"/>
      <c r="F196" s="39">
        <f t="shared" si="7"/>
        <v>4.4196</v>
      </c>
      <c r="G196" s="39">
        <f t="shared" si="8"/>
        <v>38.586031110758313</v>
      </c>
      <c r="H196" s="29"/>
      <c r="I196" s="30"/>
      <c r="J196" s="29"/>
      <c r="N196" s="39">
        <v>23</v>
      </c>
    </row>
    <row r="197" spans="1:14" x14ac:dyDescent="0.2">
      <c r="A197" s="37">
        <v>4920050603</v>
      </c>
      <c r="B197" s="37" t="s">
        <v>231</v>
      </c>
      <c r="C197" s="38">
        <v>38524</v>
      </c>
      <c r="D197" s="39">
        <v>19.5</v>
      </c>
      <c r="E197" s="29"/>
      <c r="F197" s="39">
        <f t="shared" si="7"/>
        <v>5.9436</v>
      </c>
      <c r="G197" s="39">
        <f t="shared" si="8"/>
        <v>34.316840700135202</v>
      </c>
      <c r="H197" s="29"/>
      <c r="I197" s="30">
        <v>0.34</v>
      </c>
      <c r="J197" s="29"/>
      <c r="K197" s="45">
        <f>(9.81*(LN(I197)))+30.6</f>
        <v>20.016877221941371</v>
      </c>
      <c r="N197" s="39">
        <v>20.6</v>
      </c>
    </row>
    <row r="198" spans="1:14" x14ac:dyDescent="0.2">
      <c r="A198" s="37">
        <v>4920050604</v>
      </c>
      <c r="B198" s="37" t="s">
        <v>231</v>
      </c>
      <c r="C198" s="38">
        <v>38531</v>
      </c>
      <c r="D198" s="39">
        <v>22.5</v>
      </c>
      <c r="E198" s="29"/>
      <c r="F198" s="39">
        <f t="shared" si="7"/>
        <v>6.8580000000000005</v>
      </c>
      <c r="G198" s="39">
        <f t="shared" si="8"/>
        <v>32.254757543273101</v>
      </c>
      <c r="H198" s="29"/>
      <c r="I198" s="30"/>
      <c r="J198" s="29"/>
      <c r="N198" s="39">
        <v>21</v>
      </c>
    </row>
    <row r="199" spans="1:14" x14ac:dyDescent="0.2">
      <c r="A199" s="37">
        <v>4920050701</v>
      </c>
      <c r="B199" s="37" t="s">
        <v>231</v>
      </c>
      <c r="C199" s="38">
        <v>38538</v>
      </c>
      <c r="D199" s="39">
        <v>17</v>
      </c>
      <c r="E199" s="29"/>
      <c r="F199" s="39">
        <f t="shared" si="7"/>
        <v>5.1816000000000004</v>
      </c>
      <c r="G199" s="39">
        <f t="shared" si="8"/>
        <v>36.293908861144516</v>
      </c>
      <c r="H199" s="29"/>
      <c r="I199" s="30">
        <v>0.31</v>
      </c>
      <c r="J199" s="29"/>
      <c r="K199" s="45">
        <f>(9.81*(LN(I199)))+30.6</f>
        <v>19.110694951456111</v>
      </c>
      <c r="N199" s="39">
        <v>21.3</v>
      </c>
    </row>
    <row r="200" spans="1:14" x14ac:dyDescent="0.2">
      <c r="A200" s="37">
        <v>4920050702</v>
      </c>
      <c r="B200" s="37" t="s">
        <v>231</v>
      </c>
      <c r="C200" s="38">
        <v>38545</v>
      </c>
      <c r="D200" s="39">
        <v>20.5</v>
      </c>
      <c r="E200" s="29"/>
      <c r="F200" s="39">
        <f t="shared" si="7"/>
        <v>6.2484000000000002</v>
      </c>
      <c r="G200" s="39">
        <f t="shared" si="8"/>
        <v>33.59619053965433</v>
      </c>
      <c r="H200" s="29"/>
      <c r="I200" s="30"/>
      <c r="J200" s="29"/>
      <c r="N200" s="39">
        <v>24.3</v>
      </c>
    </row>
    <row r="201" spans="1:14" x14ac:dyDescent="0.2">
      <c r="A201" s="37">
        <v>4920050703</v>
      </c>
      <c r="B201" s="37" t="s">
        <v>231</v>
      </c>
      <c r="C201" s="38">
        <v>38552</v>
      </c>
      <c r="D201" s="39">
        <v>12.5</v>
      </c>
      <c r="E201" s="29"/>
      <c r="F201" s="39">
        <f t="shared" si="7"/>
        <v>3.81</v>
      </c>
      <c r="G201" s="39">
        <f t="shared" si="8"/>
        <v>40.724763384512634</v>
      </c>
      <c r="H201" s="29"/>
      <c r="I201" s="30">
        <v>0.78</v>
      </c>
      <c r="J201" s="29"/>
      <c r="K201" s="45">
        <f>(9.81*(LN(I201)))+30.6</f>
        <v>28.16259406528172</v>
      </c>
      <c r="N201" s="39">
        <v>24.5</v>
      </c>
    </row>
    <row r="202" spans="1:14" x14ac:dyDescent="0.2">
      <c r="A202" s="37">
        <v>4920050704</v>
      </c>
      <c r="B202" s="37" t="s">
        <v>231</v>
      </c>
      <c r="C202" s="38">
        <v>38560</v>
      </c>
      <c r="D202" s="39">
        <v>11.5</v>
      </c>
      <c r="E202" s="29"/>
      <c r="F202" s="39">
        <f t="shared" si="7"/>
        <v>3.5052000000000003</v>
      </c>
      <c r="G202" s="39">
        <f t="shared" si="8"/>
        <v>41.926292369324358</v>
      </c>
      <c r="H202" s="29"/>
      <c r="I202" s="30"/>
      <c r="J202" s="29"/>
      <c r="N202" s="39">
        <v>22.5</v>
      </c>
    </row>
    <row r="203" spans="1:14" x14ac:dyDescent="0.2">
      <c r="A203" s="37">
        <v>4920050801</v>
      </c>
      <c r="B203" s="37" t="s">
        <v>231</v>
      </c>
      <c r="C203" s="38">
        <v>38566</v>
      </c>
      <c r="D203" s="39">
        <v>12</v>
      </c>
      <c r="E203" s="29"/>
      <c r="F203" s="39">
        <f t="shared" si="7"/>
        <v>3.6576000000000004</v>
      </c>
      <c r="G203" s="39">
        <f t="shared" si="8"/>
        <v>41.313008325549511</v>
      </c>
      <c r="H203" s="29"/>
      <c r="I203" s="30">
        <v>1.1200000000000001</v>
      </c>
      <c r="J203" s="29"/>
      <c r="K203" s="45">
        <f>(9.81*(LN(I203)))+30.6</f>
        <v>31.711754402861704</v>
      </c>
      <c r="N203" s="39">
        <v>24</v>
      </c>
    </row>
    <row r="204" spans="1:14" x14ac:dyDescent="0.2">
      <c r="A204" s="37">
        <v>4920050802</v>
      </c>
      <c r="B204" s="37" t="s">
        <v>231</v>
      </c>
      <c r="C204" s="38">
        <v>38573</v>
      </c>
      <c r="D204" s="39">
        <v>10.5</v>
      </c>
      <c r="E204" s="29"/>
      <c r="F204" s="39">
        <f t="shared" si="7"/>
        <v>3.2004000000000001</v>
      </c>
      <c r="G204" s="39">
        <f t="shared" si="8"/>
        <v>43.237195693268887</v>
      </c>
      <c r="H204" s="29"/>
      <c r="I204" s="30"/>
      <c r="J204" s="29"/>
      <c r="N204" s="39">
        <v>23.8</v>
      </c>
    </row>
    <row r="205" spans="1:14" x14ac:dyDescent="0.2">
      <c r="A205" s="37">
        <v>4920050803</v>
      </c>
      <c r="B205" s="37" t="s">
        <v>231</v>
      </c>
      <c r="C205" s="38">
        <v>38580</v>
      </c>
      <c r="D205" s="39">
        <v>11</v>
      </c>
      <c r="E205" s="29"/>
      <c r="F205" s="39">
        <f t="shared" si="7"/>
        <v>3.3528000000000002</v>
      </c>
      <c r="G205" s="39">
        <f t="shared" si="8"/>
        <v>42.566842267970074</v>
      </c>
      <c r="H205" s="29"/>
      <c r="I205" s="30">
        <v>0.98</v>
      </c>
      <c r="J205" s="29"/>
      <c r="K205" s="45">
        <f>(9.81*(LN(I205)))+30.6</f>
        <v>30.401811441215134</v>
      </c>
      <c r="N205" s="39">
        <v>24.5</v>
      </c>
    </row>
    <row r="206" spans="1:14" x14ac:dyDescent="0.2">
      <c r="A206" s="37">
        <v>4920050804</v>
      </c>
      <c r="B206" s="37" t="s">
        <v>231</v>
      </c>
      <c r="C206" s="38">
        <v>38587</v>
      </c>
      <c r="D206" s="39">
        <v>12.5</v>
      </c>
      <c r="E206" s="29"/>
      <c r="F206" s="39">
        <f t="shared" si="7"/>
        <v>3.81</v>
      </c>
      <c r="G206" s="39">
        <f t="shared" si="8"/>
        <v>40.724763384512634</v>
      </c>
      <c r="H206" s="29"/>
      <c r="I206" s="30"/>
      <c r="J206" s="29"/>
      <c r="N206" s="39">
        <v>20.100000000000001</v>
      </c>
    </row>
    <row r="207" spans="1:14" x14ac:dyDescent="0.2">
      <c r="A207" s="37">
        <v>4920050805</v>
      </c>
      <c r="B207" s="37" t="s">
        <v>231</v>
      </c>
      <c r="C207" s="38">
        <v>38594</v>
      </c>
      <c r="D207" s="39">
        <v>12.5</v>
      </c>
      <c r="E207" s="29"/>
      <c r="F207" s="39">
        <f t="shared" si="7"/>
        <v>3.81</v>
      </c>
      <c r="G207" s="39">
        <f t="shared" si="8"/>
        <v>40.724763384512634</v>
      </c>
      <c r="H207" s="29"/>
      <c r="I207" s="30">
        <v>1.18</v>
      </c>
      <c r="J207" s="29"/>
      <c r="K207" s="45">
        <f>(9.81*(LN(I207)))+30.6</f>
        <v>32.223696641464997</v>
      </c>
      <c r="N207" s="39">
        <v>20.5</v>
      </c>
    </row>
    <row r="208" spans="1:14" x14ac:dyDescent="0.2">
      <c r="A208" s="37">
        <v>4920050901</v>
      </c>
      <c r="B208" s="37" t="s">
        <v>231</v>
      </c>
      <c r="C208" s="38">
        <v>38601</v>
      </c>
      <c r="D208" s="39">
        <v>9.5</v>
      </c>
      <c r="E208" s="45">
        <f>AVERAGE(D195:D207)</f>
        <v>14.76923076923077</v>
      </c>
      <c r="F208" s="39">
        <f t="shared" si="7"/>
        <v>2.8956</v>
      </c>
      <c r="G208" s="39">
        <f t="shared" si="8"/>
        <v>44.679398331074999</v>
      </c>
      <c r="H208" s="45">
        <f>AVERAGE(G195:G207)</f>
        <v>38.760797382219124</v>
      </c>
      <c r="J208" s="45">
        <f>AVERAGE(I195:I207)</f>
        <v>0.73714285714285721</v>
      </c>
      <c r="L208" s="45">
        <f>AVERAGE(K195:K207)</f>
        <v>26.342009746332103</v>
      </c>
      <c r="M208" s="45">
        <f>AVERAGE(L208,H208)</f>
        <v>32.551403564275617</v>
      </c>
      <c r="N208" s="39">
        <v>21</v>
      </c>
    </row>
    <row r="209" spans="1:18" x14ac:dyDescent="0.2">
      <c r="A209" s="37">
        <v>4920060601</v>
      </c>
      <c r="B209" s="37" t="s">
        <v>231</v>
      </c>
      <c r="C209" s="38">
        <v>38881</v>
      </c>
      <c r="D209" s="39">
        <v>14</v>
      </c>
      <c r="F209" s="39">
        <f t="shared" si="7"/>
        <v>4.2671999999999999</v>
      </c>
      <c r="G209" s="39">
        <f t="shared" si="8"/>
        <v>39.091697029238723</v>
      </c>
      <c r="I209" s="37">
        <v>0.48</v>
      </c>
      <c r="K209" s="45">
        <f>(9.81*(LN(I209)))+30.6</f>
        <v>23.399762392463234</v>
      </c>
      <c r="N209" s="39">
        <v>16.600000000000001</v>
      </c>
      <c r="O209" s="39">
        <v>17.666666666666664</v>
      </c>
      <c r="P209" s="37" t="s">
        <v>575</v>
      </c>
    </row>
    <row r="210" spans="1:18" x14ac:dyDescent="0.2">
      <c r="A210" s="37">
        <v>4920060602</v>
      </c>
      <c r="B210" s="37" t="s">
        <v>231</v>
      </c>
      <c r="C210" s="38">
        <v>38888</v>
      </c>
      <c r="D210" s="39">
        <v>14</v>
      </c>
      <c r="F210" s="39">
        <f t="shared" si="7"/>
        <v>4.2671999999999999</v>
      </c>
      <c r="G210" s="39">
        <f t="shared" si="8"/>
        <v>39.091697029238723</v>
      </c>
      <c r="N210" s="39">
        <v>19.7</v>
      </c>
      <c r="O210" s="39">
        <v>21.111111111111111</v>
      </c>
      <c r="P210" s="37" t="s">
        <v>576</v>
      </c>
    </row>
    <row r="211" spans="1:18" x14ac:dyDescent="0.2">
      <c r="A211" s="37">
        <v>4920060603</v>
      </c>
      <c r="B211" s="37" t="s">
        <v>231</v>
      </c>
      <c r="C211" s="38">
        <v>38895</v>
      </c>
      <c r="D211" s="39">
        <v>11.5</v>
      </c>
      <c r="F211" s="39">
        <f t="shared" si="7"/>
        <v>3.5052000000000003</v>
      </c>
      <c r="G211" s="39">
        <f t="shared" si="8"/>
        <v>41.926292369324358</v>
      </c>
      <c r="I211" s="37">
        <v>0.57999999999999996</v>
      </c>
      <c r="K211" s="45">
        <f>(9.81*(LN(I211)))+30.6</f>
        <v>25.256226408917197</v>
      </c>
      <c r="N211" s="39">
        <v>20.8</v>
      </c>
      <c r="O211" s="39">
        <v>21.277777777777779</v>
      </c>
      <c r="P211" s="37" t="s">
        <v>577</v>
      </c>
    </row>
    <row r="212" spans="1:18" x14ac:dyDescent="0.2">
      <c r="A212" s="37">
        <v>4920060701</v>
      </c>
      <c r="B212" s="37" t="s">
        <v>231</v>
      </c>
      <c r="C212" s="38">
        <v>38902</v>
      </c>
      <c r="D212" s="39">
        <v>14</v>
      </c>
      <c r="F212" s="39">
        <f t="shared" si="7"/>
        <v>4.2671999999999999</v>
      </c>
      <c r="G212" s="39">
        <f t="shared" si="8"/>
        <v>39.091697029238723</v>
      </c>
      <c r="N212" s="39">
        <v>21.4</v>
      </c>
      <c r="O212" s="39">
        <v>17.888888888888893</v>
      </c>
      <c r="P212" s="37" t="s">
        <v>578</v>
      </c>
    </row>
    <row r="213" spans="1:18" x14ac:dyDescent="0.2">
      <c r="A213" s="37">
        <v>4920060702</v>
      </c>
      <c r="B213" s="37" t="s">
        <v>231</v>
      </c>
      <c r="C213" s="38">
        <v>38909</v>
      </c>
      <c r="D213" s="39">
        <v>15.5</v>
      </c>
      <c r="F213" s="39">
        <f t="shared" si="7"/>
        <v>4.7244000000000002</v>
      </c>
      <c r="G213" s="39">
        <f t="shared" si="8"/>
        <v>37.625008404232446</v>
      </c>
      <c r="I213" s="37">
        <v>0.65</v>
      </c>
      <c r="K213" s="45">
        <f>(9.81*(LN(I213)))+30.6</f>
        <v>26.374019593133024</v>
      </c>
      <c r="N213" s="39">
        <v>21.1</v>
      </c>
      <c r="O213" s="39">
        <v>24.111111111111114</v>
      </c>
      <c r="P213" s="37" t="s">
        <v>579</v>
      </c>
    </row>
    <row r="214" spans="1:18" x14ac:dyDescent="0.2">
      <c r="A214" s="37">
        <v>4920060703</v>
      </c>
      <c r="B214" s="37" t="s">
        <v>231</v>
      </c>
      <c r="C214" s="38">
        <v>38916</v>
      </c>
      <c r="D214" s="39">
        <v>19</v>
      </c>
      <c r="F214" s="39">
        <f t="shared" si="7"/>
        <v>5.7911999999999999</v>
      </c>
      <c r="G214" s="39">
        <f t="shared" si="8"/>
        <v>34.691147459206192</v>
      </c>
      <c r="N214" s="39">
        <v>23</v>
      </c>
      <c r="O214" s="39">
        <v>22.222222222222221</v>
      </c>
      <c r="P214" s="37" t="s">
        <v>577</v>
      </c>
    </row>
    <row r="215" spans="1:18" x14ac:dyDescent="0.2">
      <c r="A215" s="37">
        <v>4920060704</v>
      </c>
      <c r="B215" s="37" t="s">
        <v>231</v>
      </c>
      <c r="C215" s="38">
        <v>38923</v>
      </c>
      <c r="D215" s="39">
        <v>13</v>
      </c>
      <c r="F215" s="39">
        <f t="shared" si="7"/>
        <v>3.9624000000000001</v>
      </c>
      <c r="G215" s="39">
        <f t="shared" si="8"/>
        <v>40.159592907973853</v>
      </c>
      <c r="I215" s="37">
        <v>1.01</v>
      </c>
      <c r="K215" s="45">
        <f>(9.81*(LN(I215)))+30.6</f>
        <v>30.697612745669581</v>
      </c>
      <c r="N215" s="39">
        <v>22.7</v>
      </c>
      <c r="O215" s="39">
        <v>26.666666666666668</v>
      </c>
      <c r="P215" s="37" t="s">
        <v>580</v>
      </c>
    </row>
    <row r="216" spans="1:18" x14ac:dyDescent="0.2">
      <c r="A216" s="37">
        <v>4920060801</v>
      </c>
      <c r="B216" s="37" t="s">
        <v>231</v>
      </c>
      <c r="C216" s="38">
        <v>38930</v>
      </c>
      <c r="D216" s="39">
        <v>12</v>
      </c>
      <c r="F216" s="39">
        <f t="shared" si="7"/>
        <v>3.6576000000000004</v>
      </c>
      <c r="G216" s="39">
        <f t="shared" si="8"/>
        <v>41.313008325549511</v>
      </c>
      <c r="N216" s="39">
        <v>25</v>
      </c>
      <c r="O216" s="39">
        <v>30.111111111111114</v>
      </c>
      <c r="P216" s="37" t="s">
        <v>581</v>
      </c>
    </row>
    <row r="217" spans="1:18" x14ac:dyDescent="0.2">
      <c r="A217" s="37">
        <v>4920060802</v>
      </c>
      <c r="B217" s="37" t="s">
        <v>231</v>
      </c>
      <c r="C217" s="38">
        <v>38937</v>
      </c>
      <c r="D217" s="39">
        <v>11.5</v>
      </c>
      <c r="F217" s="39">
        <f t="shared" si="7"/>
        <v>3.5052000000000003</v>
      </c>
      <c r="G217" s="39">
        <f t="shared" si="8"/>
        <v>41.926292369324358</v>
      </c>
      <c r="I217" s="37">
        <v>1.1299999999999999</v>
      </c>
      <c r="K217" s="45">
        <f>(9.81*(LN(I217)))+30.6</f>
        <v>31.798954977024884</v>
      </c>
      <c r="N217" s="39">
        <v>23.6</v>
      </c>
      <c r="O217" s="39">
        <v>22.222222222222221</v>
      </c>
      <c r="P217" s="37" t="s">
        <v>582</v>
      </c>
    </row>
    <row r="218" spans="1:18" x14ac:dyDescent="0.2">
      <c r="A218" s="37">
        <v>4920060803</v>
      </c>
      <c r="B218" s="37" t="s">
        <v>231</v>
      </c>
      <c r="C218" s="38">
        <v>38944</v>
      </c>
      <c r="D218" s="39">
        <v>9.5</v>
      </c>
      <c r="F218" s="39">
        <f t="shared" si="7"/>
        <v>2.8956</v>
      </c>
      <c r="G218" s="39">
        <f t="shared" si="8"/>
        <v>44.679398331074999</v>
      </c>
      <c r="N218" s="39">
        <v>21.5</v>
      </c>
      <c r="O218" s="39">
        <v>20.555555555555557</v>
      </c>
      <c r="P218" s="37" t="s">
        <v>583</v>
      </c>
    </row>
    <row r="219" spans="1:18" x14ac:dyDescent="0.2">
      <c r="A219" s="37">
        <v>4920060804</v>
      </c>
      <c r="B219" s="37" t="s">
        <v>231</v>
      </c>
      <c r="C219" s="38">
        <v>38951</v>
      </c>
      <c r="D219" s="39">
        <v>11</v>
      </c>
      <c r="F219" s="39">
        <f t="shared" si="7"/>
        <v>3.3528000000000002</v>
      </c>
      <c r="G219" s="39">
        <f t="shared" si="8"/>
        <v>42.566842267970074</v>
      </c>
      <c r="I219" s="37">
        <v>1.51</v>
      </c>
      <c r="K219" s="45">
        <f>(9.81*(LN(I219)))+30.6</f>
        <v>34.642795674611236</v>
      </c>
      <c r="N219" s="39">
        <v>21.4</v>
      </c>
      <c r="O219" s="39">
        <v>21.666666666666668</v>
      </c>
      <c r="P219" s="37" t="s">
        <v>584</v>
      </c>
    </row>
    <row r="220" spans="1:18" x14ac:dyDescent="0.2">
      <c r="A220" s="37">
        <v>4920060805</v>
      </c>
      <c r="B220" s="37" t="s">
        <v>231</v>
      </c>
      <c r="C220" s="38">
        <v>38958</v>
      </c>
      <c r="D220" s="39">
        <v>12.5</v>
      </c>
      <c r="F220" s="39">
        <f t="shared" si="7"/>
        <v>3.81</v>
      </c>
      <c r="G220" s="39">
        <f t="shared" si="8"/>
        <v>40.724763384512634</v>
      </c>
      <c r="N220" s="39">
        <v>21</v>
      </c>
      <c r="O220" s="39">
        <v>23.333333333333336</v>
      </c>
      <c r="P220" s="37" t="s">
        <v>585</v>
      </c>
    </row>
    <row r="221" spans="1:18" x14ac:dyDescent="0.2">
      <c r="A221" s="37">
        <v>4920060901</v>
      </c>
      <c r="B221" s="37" t="s">
        <v>231</v>
      </c>
      <c r="C221" s="38">
        <v>38965</v>
      </c>
      <c r="D221" s="39">
        <v>11.5</v>
      </c>
      <c r="E221" s="45">
        <f>AVERAGE(D209:D220)</f>
        <v>13.125</v>
      </c>
      <c r="F221" s="39">
        <f t="shared" si="7"/>
        <v>3.5052000000000003</v>
      </c>
      <c r="G221" s="39">
        <f t="shared" si="8"/>
        <v>41.926292369324358</v>
      </c>
      <c r="H221" s="45">
        <f>AVERAGE(G209:G220)</f>
        <v>40.240619742240376</v>
      </c>
      <c r="I221" s="37">
        <v>1.1299999999999999</v>
      </c>
      <c r="J221" s="45">
        <f>AVERAGE(I209:I220)</f>
        <v>0.8933333333333332</v>
      </c>
      <c r="K221" s="45">
        <f>(9.81*(LN(I221)))+30.6</f>
        <v>31.798954977024884</v>
      </c>
      <c r="L221" s="45">
        <f>AVERAGE(K209:K220)</f>
        <v>28.694895298636528</v>
      </c>
      <c r="M221" s="45">
        <f>AVERAGE(L221,H221)</f>
        <v>34.467757520438454</v>
      </c>
      <c r="N221" s="39">
        <v>20.5</v>
      </c>
      <c r="O221" s="39">
        <v>20.555555555555557</v>
      </c>
      <c r="P221" s="37" t="s">
        <v>586</v>
      </c>
    </row>
    <row r="222" spans="1:18" x14ac:dyDescent="0.2">
      <c r="A222" s="37">
        <v>4920070501</v>
      </c>
      <c r="B222" s="37" t="s">
        <v>231</v>
      </c>
      <c r="C222" s="38">
        <v>39231</v>
      </c>
      <c r="D222" s="39">
        <v>19</v>
      </c>
      <c r="F222" s="39">
        <f t="shared" si="7"/>
        <v>5.7911999999999999</v>
      </c>
      <c r="G222" s="39">
        <f t="shared" si="8"/>
        <v>34.691147459206192</v>
      </c>
      <c r="I222" s="45">
        <v>0.27</v>
      </c>
      <c r="K222" s="45">
        <f>(9.81*(LN(I222)))+30.6</f>
        <v>17.755440130959293</v>
      </c>
      <c r="N222" s="39">
        <v>12</v>
      </c>
      <c r="O222" s="39">
        <v>20.888888888888886</v>
      </c>
      <c r="P222" s="37" t="s">
        <v>802</v>
      </c>
      <c r="Q222" s="39">
        <v>69.599999999999994</v>
      </c>
      <c r="R222" s="37">
        <f>(Q222-32)*5/9</f>
        <v>20.888888888888886</v>
      </c>
    </row>
    <row r="223" spans="1:18" x14ac:dyDescent="0.2">
      <c r="A223" s="37">
        <v>4920070601</v>
      </c>
      <c r="B223" s="37" t="s">
        <v>231</v>
      </c>
      <c r="C223" s="38">
        <v>39238</v>
      </c>
      <c r="D223" s="39">
        <v>14.5</v>
      </c>
      <c r="F223" s="39">
        <f t="shared" si="7"/>
        <v>4.4196</v>
      </c>
      <c r="G223" s="39">
        <f t="shared" si="8"/>
        <v>38.586031110758313</v>
      </c>
      <c r="N223" s="39">
        <v>17</v>
      </c>
      <c r="O223" s="39">
        <v>11.277777777777777</v>
      </c>
      <c r="P223" s="37" t="s">
        <v>803</v>
      </c>
      <c r="Q223" s="39">
        <v>52.3</v>
      </c>
      <c r="R223" s="37">
        <f t="shared" ref="R223:R278" si="9">(Q223-32)*5/9</f>
        <v>11.277777777777777</v>
      </c>
    </row>
    <row r="224" spans="1:18" x14ac:dyDescent="0.2">
      <c r="A224" s="37">
        <v>4920070602</v>
      </c>
      <c r="B224" s="37" t="s">
        <v>231</v>
      </c>
      <c r="C224" s="38">
        <v>39245</v>
      </c>
      <c r="D224" s="39">
        <v>20</v>
      </c>
      <c r="F224" s="39">
        <f t="shared" si="7"/>
        <v>6.0960000000000001</v>
      </c>
      <c r="G224" s="39">
        <f t="shared" si="8"/>
        <v>33.952011087081587</v>
      </c>
      <c r="I224" s="45">
        <v>0.3</v>
      </c>
      <c r="K224" s="45">
        <f>(9.81*(LN(I224)))+30.6</f>
        <v>18.78902678956257</v>
      </c>
      <c r="N224" s="39">
        <v>21</v>
      </c>
      <c r="O224" s="39">
        <v>22.944444444444443</v>
      </c>
      <c r="P224" s="37" t="s">
        <v>804</v>
      </c>
      <c r="Q224" s="39">
        <v>73.3</v>
      </c>
      <c r="R224" s="37">
        <f t="shared" si="9"/>
        <v>22.944444444444443</v>
      </c>
    </row>
    <row r="225" spans="1:18" x14ac:dyDescent="0.2">
      <c r="A225" s="37">
        <v>4920070603</v>
      </c>
      <c r="B225" s="37" t="s">
        <v>231</v>
      </c>
      <c r="C225" s="38">
        <v>39252</v>
      </c>
      <c r="D225" s="39">
        <v>18.5</v>
      </c>
      <c r="F225" s="39">
        <f t="shared" si="7"/>
        <v>5.6388000000000007</v>
      </c>
      <c r="G225" s="39">
        <f t="shared" si="8"/>
        <v>35.075436899660133</v>
      </c>
      <c r="N225" s="39">
        <v>23</v>
      </c>
      <c r="O225" s="39">
        <v>20.611111111111107</v>
      </c>
      <c r="P225" s="37" t="s">
        <v>805</v>
      </c>
      <c r="Q225" s="39">
        <v>69.099999999999994</v>
      </c>
      <c r="R225" s="37">
        <f t="shared" si="9"/>
        <v>20.611111111111107</v>
      </c>
    </row>
    <row r="226" spans="1:18" x14ac:dyDescent="0.2">
      <c r="A226" s="37">
        <v>4920070604</v>
      </c>
      <c r="B226" s="37" t="s">
        <v>231</v>
      </c>
      <c r="C226" s="38">
        <v>39259</v>
      </c>
      <c r="D226" s="39">
        <v>23</v>
      </c>
      <c r="F226" s="39">
        <f t="shared" si="7"/>
        <v>7.0104000000000006</v>
      </c>
      <c r="G226" s="39">
        <f t="shared" si="8"/>
        <v>31.938041497455547</v>
      </c>
      <c r="I226" s="45">
        <v>0.45</v>
      </c>
      <c r="K226" s="45">
        <f>(9.81*(LN(I226)))+30.6</f>
        <v>22.766639500103661</v>
      </c>
      <c r="N226" s="39">
        <v>23</v>
      </c>
      <c r="O226" s="39">
        <v>25.055555555555554</v>
      </c>
      <c r="P226" s="37" t="s">
        <v>806</v>
      </c>
      <c r="Q226" s="39">
        <v>77.099999999999994</v>
      </c>
      <c r="R226" s="37">
        <f t="shared" si="9"/>
        <v>25.055555555555554</v>
      </c>
    </row>
    <row r="227" spans="1:18" x14ac:dyDescent="0.2">
      <c r="A227" s="37">
        <v>4920070701</v>
      </c>
      <c r="B227" s="37" t="s">
        <v>231</v>
      </c>
      <c r="C227" s="38">
        <v>39266</v>
      </c>
      <c r="D227" s="39">
        <v>22</v>
      </c>
      <c r="F227" s="39">
        <f t="shared" si="7"/>
        <v>6.7056000000000004</v>
      </c>
      <c r="G227" s="39">
        <f t="shared" si="8"/>
        <v>32.57859139610126</v>
      </c>
      <c r="N227" s="39">
        <v>20.5</v>
      </c>
      <c r="O227" s="39">
        <v>21.277777777777779</v>
      </c>
      <c r="P227" s="39" t="s">
        <v>807</v>
      </c>
      <c r="Q227" s="39">
        <v>70.3</v>
      </c>
      <c r="R227" s="37">
        <f t="shared" si="9"/>
        <v>21.277777777777779</v>
      </c>
    </row>
    <row r="228" spans="1:18" x14ac:dyDescent="0.2">
      <c r="A228" s="37">
        <v>4920070702</v>
      </c>
      <c r="B228" s="37" t="s">
        <v>231</v>
      </c>
      <c r="C228" s="38">
        <v>39273</v>
      </c>
      <c r="D228" s="39">
        <v>19</v>
      </c>
      <c r="F228" s="39">
        <f t="shared" si="7"/>
        <v>5.7911999999999999</v>
      </c>
      <c r="G228" s="39">
        <f t="shared" si="8"/>
        <v>34.691147459206192</v>
      </c>
      <c r="I228" s="45">
        <v>0.65</v>
      </c>
      <c r="K228" s="45">
        <f>(9.81*(LN(I228)))+30.6</f>
        <v>26.374019593133024</v>
      </c>
      <c r="N228" s="39">
        <v>21.5</v>
      </c>
      <c r="O228" s="39">
        <v>24.722222222222221</v>
      </c>
      <c r="P228" s="39" t="s">
        <v>808</v>
      </c>
      <c r="Q228" s="39">
        <v>76.5</v>
      </c>
      <c r="R228" s="37">
        <f t="shared" si="9"/>
        <v>24.722222222222221</v>
      </c>
    </row>
    <row r="229" spans="1:18" x14ac:dyDescent="0.2">
      <c r="A229" s="37">
        <v>4920070703</v>
      </c>
      <c r="B229" s="37" t="s">
        <v>231</v>
      </c>
      <c r="C229" s="38">
        <v>39280</v>
      </c>
      <c r="D229" s="39">
        <v>25</v>
      </c>
      <c r="F229" s="39">
        <f t="shared" si="7"/>
        <v>7.62</v>
      </c>
      <c r="G229" s="39">
        <f t="shared" si="8"/>
        <v>30.736512512643824</v>
      </c>
      <c r="N229" s="39">
        <v>21</v>
      </c>
      <c r="O229" s="39">
        <v>23.055555555555557</v>
      </c>
      <c r="P229" s="39" t="s">
        <v>809</v>
      </c>
      <c r="Q229" s="39">
        <v>73.5</v>
      </c>
      <c r="R229" s="37">
        <f t="shared" si="9"/>
        <v>23.055555555555557</v>
      </c>
    </row>
    <row r="230" spans="1:18" x14ac:dyDescent="0.2">
      <c r="A230" s="37">
        <v>4920070704</v>
      </c>
      <c r="B230" s="37" t="s">
        <v>231</v>
      </c>
      <c r="C230" s="38">
        <v>39287</v>
      </c>
      <c r="D230" s="39">
        <v>19</v>
      </c>
      <c r="F230" s="39">
        <f t="shared" si="7"/>
        <v>5.7911999999999999</v>
      </c>
      <c r="G230" s="39">
        <f t="shared" si="8"/>
        <v>34.691147459206192</v>
      </c>
      <c r="I230" s="45">
        <v>0.9</v>
      </c>
      <c r="K230" s="45">
        <f>(9.81*(LN(I230)))+30.6</f>
        <v>29.566413341396725</v>
      </c>
      <c r="N230" s="39">
        <v>21.5</v>
      </c>
      <c r="O230" s="39">
        <v>21.777777777777779</v>
      </c>
      <c r="P230" s="39" t="s">
        <v>810</v>
      </c>
      <c r="Q230" s="39">
        <v>71.2</v>
      </c>
      <c r="R230" s="37">
        <f t="shared" si="9"/>
        <v>21.777777777777779</v>
      </c>
    </row>
    <row r="231" spans="1:18" x14ac:dyDescent="0.2">
      <c r="A231" s="37">
        <v>4920070705</v>
      </c>
      <c r="B231" s="37" t="s">
        <v>231</v>
      </c>
      <c r="C231" s="38">
        <v>39294</v>
      </c>
      <c r="D231" s="39">
        <v>16.5</v>
      </c>
      <c r="F231" s="39">
        <f t="shared" si="7"/>
        <v>5.0292000000000003</v>
      </c>
      <c r="G231" s="39">
        <f t="shared" si="8"/>
        <v>36.724090060131431</v>
      </c>
      <c r="N231" s="39">
        <v>23.5</v>
      </c>
      <c r="O231" s="39">
        <v>28.5</v>
      </c>
      <c r="P231" s="39" t="s">
        <v>811</v>
      </c>
      <c r="Q231" s="39">
        <v>83.3</v>
      </c>
      <c r="R231" s="37">
        <f t="shared" si="9"/>
        <v>28.5</v>
      </c>
    </row>
    <row r="232" spans="1:18" x14ac:dyDescent="0.2">
      <c r="A232" s="37">
        <v>4920070801</v>
      </c>
      <c r="B232" s="37" t="s">
        <v>231</v>
      </c>
      <c r="C232" s="38">
        <v>39301</v>
      </c>
      <c r="D232" s="39">
        <v>15</v>
      </c>
      <c r="F232" s="39">
        <f t="shared" si="7"/>
        <v>4.5720000000000001</v>
      </c>
      <c r="G232" s="39">
        <f t="shared" si="8"/>
        <v>38.097509751111744</v>
      </c>
      <c r="I232" s="45">
        <v>1.52</v>
      </c>
      <c r="K232" s="45">
        <f>(9.81*(LN(I232)))+30.6</f>
        <v>34.707548384958798</v>
      </c>
      <c r="N232" s="39">
        <v>23.5</v>
      </c>
      <c r="O232" s="39">
        <v>26.944444444444443</v>
      </c>
      <c r="P232" s="39" t="s">
        <v>812</v>
      </c>
      <c r="Q232" s="39">
        <v>80.5</v>
      </c>
      <c r="R232" s="37">
        <f t="shared" si="9"/>
        <v>26.944444444444443</v>
      </c>
    </row>
    <row r="233" spans="1:18" x14ac:dyDescent="0.2">
      <c r="A233" s="37">
        <v>4920070802</v>
      </c>
      <c r="B233" s="37" t="s">
        <v>231</v>
      </c>
      <c r="C233" s="38">
        <v>39308</v>
      </c>
      <c r="D233" s="39">
        <v>15</v>
      </c>
      <c r="F233" s="39">
        <f t="shared" si="7"/>
        <v>4.5720000000000001</v>
      </c>
      <c r="G233" s="39">
        <f t="shared" si="8"/>
        <v>38.097509751111744</v>
      </c>
      <c r="N233" s="39">
        <v>23</v>
      </c>
      <c r="O233" s="39">
        <v>22.5</v>
      </c>
      <c r="P233" s="39" t="s">
        <v>813</v>
      </c>
      <c r="Q233" s="39">
        <v>72.5</v>
      </c>
      <c r="R233" s="37">
        <f t="shared" si="9"/>
        <v>22.5</v>
      </c>
    </row>
    <row r="234" spans="1:18" x14ac:dyDescent="0.2">
      <c r="A234" s="37">
        <v>4920070803</v>
      </c>
      <c r="B234" s="37" t="s">
        <v>231</v>
      </c>
      <c r="C234" s="38">
        <v>39315</v>
      </c>
      <c r="D234" s="39">
        <v>11</v>
      </c>
      <c r="F234" s="39">
        <f t="shared" si="7"/>
        <v>3.3528000000000002</v>
      </c>
      <c r="G234" s="39">
        <f t="shared" si="8"/>
        <v>42.566842267970074</v>
      </c>
      <c r="I234" s="45">
        <v>0.37</v>
      </c>
      <c r="K234" s="45">
        <f>(9.81*(LN(I234)))+30.6</f>
        <v>20.846385198496666</v>
      </c>
      <c r="N234" s="39">
        <v>19</v>
      </c>
      <c r="O234" s="39">
        <v>20.888888888888886</v>
      </c>
      <c r="P234" s="39" t="s">
        <v>814</v>
      </c>
      <c r="Q234" s="39">
        <v>69.599999999999994</v>
      </c>
      <c r="R234" s="37">
        <f t="shared" si="9"/>
        <v>20.888888888888886</v>
      </c>
    </row>
    <row r="235" spans="1:18" x14ac:dyDescent="0.2">
      <c r="A235" s="37">
        <v>4920070804</v>
      </c>
      <c r="B235" s="37" t="s">
        <v>231</v>
      </c>
      <c r="C235" s="38">
        <v>39322</v>
      </c>
      <c r="D235" s="39">
        <v>11.5</v>
      </c>
      <c r="F235" s="39">
        <f t="shared" si="7"/>
        <v>3.5052000000000003</v>
      </c>
      <c r="G235" s="39">
        <f t="shared" si="8"/>
        <v>41.926292369324358</v>
      </c>
      <c r="N235" s="39">
        <v>20</v>
      </c>
      <c r="O235" s="39">
        <v>21.444444444444443</v>
      </c>
      <c r="P235" s="39" t="s">
        <v>815</v>
      </c>
      <c r="Q235" s="39">
        <v>70.599999999999994</v>
      </c>
      <c r="R235" s="37">
        <f t="shared" si="9"/>
        <v>21.444444444444443</v>
      </c>
    </row>
    <row r="236" spans="1:18" x14ac:dyDescent="0.2">
      <c r="A236" s="37">
        <v>4920070901</v>
      </c>
      <c r="B236" s="37" t="s">
        <v>231</v>
      </c>
      <c r="C236" s="38">
        <v>39329</v>
      </c>
      <c r="D236" s="39">
        <v>12.5</v>
      </c>
      <c r="F236" s="39">
        <f t="shared" si="7"/>
        <v>3.81</v>
      </c>
      <c r="G236" s="39">
        <f t="shared" si="8"/>
        <v>40.724763384512634</v>
      </c>
      <c r="I236" s="45">
        <v>0.64</v>
      </c>
      <c r="K236" s="45">
        <f>(9.81*(LN(I236)))+30.6</f>
        <v>26.221923523215207</v>
      </c>
      <c r="N236" s="39">
        <v>20.5</v>
      </c>
      <c r="O236" s="39">
        <v>20.555555555555557</v>
      </c>
      <c r="P236" s="39" t="s">
        <v>816</v>
      </c>
      <c r="Q236" s="39">
        <v>69</v>
      </c>
      <c r="R236" s="37">
        <f t="shared" si="9"/>
        <v>20.555555555555557</v>
      </c>
    </row>
    <row r="237" spans="1:18" x14ac:dyDescent="0.2">
      <c r="A237" s="37">
        <v>4920070902</v>
      </c>
      <c r="B237" s="37" t="s">
        <v>231</v>
      </c>
      <c r="C237" s="38">
        <v>39336</v>
      </c>
      <c r="D237" s="39">
        <v>12.5</v>
      </c>
      <c r="E237" s="45">
        <f>AVERAGE(D223:D235)</f>
        <v>17.692307692307693</v>
      </c>
      <c r="F237" s="39">
        <f t="shared" si="7"/>
        <v>3.81</v>
      </c>
      <c r="G237" s="39">
        <f t="shared" si="8"/>
        <v>40.724763384512634</v>
      </c>
      <c r="H237" s="45">
        <f>AVERAGE(G223:G235)</f>
        <v>36.12778181705864</v>
      </c>
      <c r="J237" s="45">
        <f>AVERAGE(I223:I235)</f>
        <v>0.69833333333333325</v>
      </c>
      <c r="L237" s="45">
        <f>AVERAGE(K223:K235)</f>
        <v>25.508338801275244</v>
      </c>
      <c r="M237" s="45">
        <f>AVERAGE(L237,H237)</f>
        <v>30.818060309166942</v>
      </c>
      <c r="N237" s="39">
        <v>19.3</v>
      </c>
      <c r="O237" s="39">
        <v>15.277777777777779</v>
      </c>
      <c r="P237" s="39" t="s">
        <v>817</v>
      </c>
      <c r="Q237" s="39">
        <v>59.5</v>
      </c>
      <c r="R237" s="37">
        <f t="shared" si="9"/>
        <v>15.277777777777779</v>
      </c>
    </row>
    <row r="238" spans="1:18" x14ac:dyDescent="0.2">
      <c r="A238" s="37">
        <v>4920080601</v>
      </c>
      <c r="B238" s="37" t="s">
        <v>231</v>
      </c>
      <c r="C238" s="38">
        <v>39602</v>
      </c>
      <c r="D238" s="39">
        <v>19</v>
      </c>
      <c r="F238" s="39">
        <f t="shared" si="7"/>
        <v>5.7911999999999999</v>
      </c>
      <c r="G238" s="39">
        <f t="shared" si="8"/>
        <v>34.691147459206192</v>
      </c>
      <c r="I238" s="37">
        <v>0.37</v>
      </c>
      <c r="K238" s="45">
        <f>(9.81*(LN(I238)))+30.6</f>
        <v>20.846385198496666</v>
      </c>
      <c r="N238" s="39">
        <v>13</v>
      </c>
      <c r="O238" s="39">
        <v>14.444444444444445</v>
      </c>
      <c r="P238" s="39" t="s">
        <v>990</v>
      </c>
      <c r="Q238" s="39">
        <v>58</v>
      </c>
      <c r="R238" s="37">
        <f t="shared" si="9"/>
        <v>14.444444444444445</v>
      </c>
    </row>
    <row r="239" spans="1:18" x14ac:dyDescent="0.2">
      <c r="A239" s="37">
        <v>4920080602</v>
      </c>
      <c r="B239" s="37" t="s">
        <v>231</v>
      </c>
      <c r="C239" s="38">
        <v>39609</v>
      </c>
      <c r="D239" s="39">
        <v>14</v>
      </c>
      <c r="F239" s="39">
        <f t="shared" si="7"/>
        <v>4.2671999999999999</v>
      </c>
      <c r="G239" s="39">
        <f t="shared" si="8"/>
        <v>39.091697029238723</v>
      </c>
      <c r="N239" s="39">
        <v>18</v>
      </c>
      <c r="O239" s="39">
        <v>17.222222222222221</v>
      </c>
      <c r="P239" s="39" t="s">
        <v>451</v>
      </c>
      <c r="Q239" s="39">
        <v>63</v>
      </c>
      <c r="R239" s="37">
        <f t="shared" si="9"/>
        <v>17.222222222222221</v>
      </c>
    </row>
    <row r="240" spans="1:18" x14ac:dyDescent="0.2">
      <c r="A240" s="37">
        <v>4920080603</v>
      </c>
      <c r="B240" s="37" t="s">
        <v>231</v>
      </c>
      <c r="C240" s="38">
        <v>39618</v>
      </c>
      <c r="D240" s="39">
        <v>13.5</v>
      </c>
      <c r="F240" s="39">
        <f t="shared" si="7"/>
        <v>4.1147999999999998</v>
      </c>
      <c r="G240" s="39">
        <f t="shared" si="8"/>
        <v>39.615754781741025</v>
      </c>
      <c r="I240" s="37">
        <v>0.28999999999999998</v>
      </c>
      <c r="K240" s="45">
        <f>(9.81*(LN(I240)))+30.6</f>
        <v>18.456452567624133</v>
      </c>
      <c r="N240" s="39">
        <v>17</v>
      </c>
      <c r="O240" s="39">
        <v>15.555555555555555</v>
      </c>
      <c r="P240" s="39" t="s">
        <v>451</v>
      </c>
      <c r="Q240" s="39">
        <v>60</v>
      </c>
      <c r="R240" s="37">
        <f t="shared" si="9"/>
        <v>15.555555555555555</v>
      </c>
    </row>
    <row r="241" spans="1:18" x14ac:dyDescent="0.2">
      <c r="A241" s="37">
        <v>4920080604</v>
      </c>
      <c r="B241" s="37" t="s">
        <v>231</v>
      </c>
      <c r="C241" s="38">
        <v>39623</v>
      </c>
      <c r="D241" s="39">
        <v>17</v>
      </c>
      <c r="F241" s="39">
        <f t="shared" si="7"/>
        <v>5.1816000000000004</v>
      </c>
      <c r="G241" s="39">
        <f t="shared" si="8"/>
        <v>36.293908861144516</v>
      </c>
      <c r="N241" s="39">
        <v>19</v>
      </c>
      <c r="O241" s="39">
        <v>22.222222222222221</v>
      </c>
      <c r="P241" s="39" t="s">
        <v>925</v>
      </c>
      <c r="Q241" s="39">
        <v>72</v>
      </c>
      <c r="R241" s="37">
        <f t="shared" si="9"/>
        <v>22.222222222222221</v>
      </c>
    </row>
    <row r="242" spans="1:18" x14ac:dyDescent="0.2">
      <c r="A242" s="37">
        <v>4920080701</v>
      </c>
      <c r="B242" s="37" t="s">
        <v>231</v>
      </c>
      <c r="C242" s="38">
        <v>39630</v>
      </c>
      <c r="D242" s="39">
        <v>17</v>
      </c>
      <c r="F242" s="39">
        <f t="shared" si="7"/>
        <v>5.1816000000000004</v>
      </c>
      <c r="G242" s="39">
        <f t="shared" si="8"/>
        <v>36.293908861144516</v>
      </c>
      <c r="I242" s="37">
        <v>0.45</v>
      </c>
      <c r="K242" s="45">
        <f>(9.81*(LN(I242)))+30.6</f>
        <v>22.766639500103661</v>
      </c>
      <c r="N242" s="39">
        <v>20</v>
      </c>
      <c r="O242" s="39">
        <v>23.333333333333332</v>
      </c>
      <c r="P242" s="39" t="s">
        <v>934</v>
      </c>
      <c r="Q242" s="39">
        <v>74</v>
      </c>
      <c r="R242" s="37">
        <f t="shared" si="9"/>
        <v>23.333333333333332</v>
      </c>
    </row>
    <row r="243" spans="1:18" x14ac:dyDescent="0.2">
      <c r="A243" s="37">
        <v>4920080702</v>
      </c>
      <c r="B243" s="37" t="s">
        <v>231</v>
      </c>
      <c r="C243" s="38">
        <v>39637</v>
      </c>
      <c r="D243" s="39">
        <v>21</v>
      </c>
      <c r="F243" s="39">
        <f t="shared" si="7"/>
        <v>6.4008000000000003</v>
      </c>
      <c r="G243" s="39">
        <f t="shared" si="8"/>
        <v>33.248944821400073</v>
      </c>
      <c r="N243" s="39">
        <v>21</v>
      </c>
      <c r="O243" s="39">
        <v>21.666666666666668</v>
      </c>
      <c r="P243" s="39" t="s">
        <v>451</v>
      </c>
      <c r="Q243" s="39">
        <v>71</v>
      </c>
      <c r="R243" s="37">
        <f t="shared" si="9"/>
        <v>21.666666666666668</v>
      </c>
    </row>
    <row r="244" spans="1:18" x14ac:dyDescent="0.2">
      <c r="A244" s="37">
        <v>4920080703</v>
      </c>
      <c r="B244" s="37" t="s">
        <v>231</v>
      </c>
      <c r="C244" s="38">
        <v>39644</v>
      </c>
      <c r="D244" s="39">
        <v>17.5</v>
      </c>
      <c r="F244" s="39">
        <f t="shared" si="7"/>
        <v>5.3340000000000005</v>
      </c>
      <c r="G244" s="39">
        <f t="shared" si="8"/>
        <v>35.876198454800956</v>
      </c>
      <c r="I244" s="37">
        <v>0.72</v>
      </c>
      <c r="K244" s="45">
        <f>(9.81*(LN(I244)))+30.6</f>
        <v>27.377375103004326</v>
      </c>
      <c r="N244" s="39">
        <v>20</v>
      </c>
      <c r="O244" s="39">
        <v>20.555555555555557</v>
      </c>
      <c r="P244" s="39" t="s">
        <v>934</v>
      </c>
      <c r="Q244" s="39">
        <v>69</v>
      </c>
      <c r="R244" s="37">
        <f t="shared" si="9"/>
        <v>20.555555555555557</v>
      </c>
    </row>
    <row r="245" spans="1:18" x14ac:dyDescent="0.2">
      <c r="A245" s="37">
        <v>4920080704</v>
      </c>
      <c r="B245" s="37" t="s">
        <v>231</v>
      </c>
      <c r="C245" s="38">
        <v>39651</v>
      </c>
      <c r="D245" s="39">
        <v>16</v>
      </c>
      <c r="F245" s="39">
        <f t="shared" si="7"/>
        <v>4.8768000000000002</v>
      </c>
      <c r="G245" s="39">
        <f t="shared" si="8"/>
        <v>37.167509661519347</v>
      </c>
      <c r="N245" s="39">
        <v>23</v>
      </c>
      <c r="O245" s="39">
        <v>23.888888888888889</v>
      </c>
      <c r="P245" s="39" t="s">
        <v>451</v>
      </c>
      <c r="Q245" s="39">
        <v>75</v>
      </c>
      <c r="R245" s="37">
        <f t="shared" si="9"/>
        <v>23.888888888888889</v>
      </c>
    </row>
    <row r="246" spans="1:18" x14ac:dyDescent="0.2">
      <c r="A246" s="37">
        <v>4920080705</v>
      </c>
      <c r="B246" s="37" t="s">
        <v>231</v>
      </c>
      <c r="C246" s="38">
        <v>39658</v>
      </c>
      <c r="D246" s="39">
        <v>13.5</v>
      </c>
      <c r="F246" s="39">
        <f t="shared" si="7"/>
        <v>4.1147999999999998</v>
      </c>
      <c r="G246" s="39">
        <f t="shared" si="8"/>
        <v>39.615754781741025</v>
      </c>
      <c r="I246" s="37">
        <v>1.21</v>
      </c>
      <c r="K246" s="45">
        <f>(9.81*(LN(I246)))+30.6</f>
        <v>32.469985727760857</v>
      </c>
      <c r="N246" s="39">
        <v>23</v>
      </c>
      <c r="O246" s="39">
        <v>25</v>
      </c>
      <c r="P246" s="39" t="s">
        <v>925</v>
      </c>
      <c r="Q246" s="39">
        <v>77</v>
      </c>
      <c r="R246" s="37">
        <f t="shared" si="9"/>
        <v>25</v>
      </c>
    </row>
    <row r="247" spans="1:18" x14ac:dyDescent="0.2">
      <c r="A247" s="37">
        <v>4920080801</v>
      </c>
      <c r="B247" s="37" t="s">
        <v>231</v>
      </c>
      <c r="C247" s="38">
        <v>39665</v>
      </c>
      <c r="D247" s="39">
        <v>12</v>
      </c>
      <c r="F247" s="39">
        <f t="shared" si="7"/>
        <v>3.6576000000000004</v>
      </c>
      <c r="G247" s="39">
        <f t="shared" si="8"/>
        <v>41.313008325549511</v>
      </c>
      <c r="N247" s="39">
        <v>24</v>
      </c>
      <c r="O247" s="39">
        <v>25</v>
      </c>
      <c r="P247" s="39" t="s">
        <v>966</v>
      </c>
      <c r="Q247" s="39">
        <v>77</v>
      </c>
      <c r="R247" s="37">
        <f t="shared" si="9"/>
        <v>25</v>
      </c>
    </row>
    <row r="248" spans="1:18" x14ac:dyDescent="0.2">
      <c r="A248" s="37">
        <v>4920080802</v>
      </c>
      <c r="B248" s="37" t="s">
        <v>231</v>
      </c>
      <c r="C248" s="38">
        <v>39672</v>
      </c>
      <c r="D248" s="39">
        <v>9</v>
      </c>
      <c r="F248" s="39">
        <f t="shared" si="7"/>
        <v>2.7432000000000003</v>
      </c>
      <c r="G248" s="39">
        <f t="shared" si="8"/>
        <v>45.458506989579675</v>
      </c>
      <c r="I248" s="37">
        <v>1.1200000000000001</v>
      </c>
      <c r="K248" s="45">
        <f>(9.81*(LN(I248)))+30.6</f>
        <v>31.711754402861704</v>
      </c>
      <c r="N248" s="39">
        <v>21</v>
      </c>
      <c r="O248" s="39">
        <v>19.444444444444443</v>
      </c>
      <c r="P248" s="39" t="s">
        <v>934</v>
      </c>
      <c r="Q248" s="39">
        <v>67</v>
      </c>
      <c r="R248" s="37">
        <f t="shared" si="9"/>
        <v>19.444444444444443</v>
      </c>
    </row>
    <row r="249" spans="1:18" x14ac:dyDescent="0.2">
      <c r="A249" s="37">
        <v>4920080803</v>
      </c>
      <c r="B249" s="37" t="s">
        <v>231</v>
      </c>
      <c r="C249" s="38">
        <v>39679</v>
      </c>
      <c r="D249" s="39">
        <v>12.5</v>
      </c>
      <c r="F249" s="39">
        <f t="shared" si="7"/>
        <v>3.81</v>
      </c>
      <c r="G249" s="39">
        <f t="shared" si="8"/>
        <v>40.724763384512634</v>
      </c>
      <c r="N249" s="39">
        <v>21.5</v>
      </c>
      <c r="O249" s="39">
        <v>21.666666666666668</v>
      </c>
      <c r="P249" s="39" t="s">
        <v>934</v>
      </c>
      <c r="Q249" s="39">
        <v>71</v>
      </c>
      <c r="R249" s="37">
        <f t="shared" si="9"/>
        <v>21.666666666666668</v>
      </c>
    </row>
    <row r="250" spans="1:18" x14ac:dyDescent="0.2">
      <c r="A250" s="37">
        <v>4920080804</v>
      </c>
      <c r="B250" s="37" t="s">
        <v>231</v>
      </c>
      <c r="C250" s="38">
        <v>39686</v>
      </c>
      <c r="D250" s="39">
        <v>12</v>
      </c>
      <c r="F250" s="39">
        <f t="shared" si="7"/>
        <v>3.6576000000000004</v>
      </c>
      <c r="G250" s="39">
        <f t="shared" si="8"/>
        <v>41.313008325549511</v>
      </c>
      <c r="I250" s="37">
        <v>1.02</v>
      </c>
      <c r="K250" s="45">
        <f>(9.81*(LN(I250)))+30.6</f>
        <v>30.794263773775526</v>
      </c>
      <c r="N250" s="39">
        <v>20</v>
      </c>
      <c r="O250" s="39">
        <v>26.111111111111111</v>
      </c>
      <c r="P250" s="39" t="s">
        <v>934</v>
      </c>
      <c r="Q250" s="39">
        <v>79</v>
      </c>
      <c r="R250" s="37">
        <f t="shared" si="9"/>
        <v>26.111111111111111</v>
      </c>
    </row>
    <row r="251" spans="1:18" x14ac:dyDescent="0.2">
      <c r="A251" s="37">
        <v>4920080901</v>
      </c>
      <c r="B251" s="37" t="s">
        <v>231</v>
      </c>
      <c r="C251" s="38">
        <v>39693</v>
      </c>
      <c r="D251" s="39">
        <v>11</v>
      </c>
      <c r="F251" s="39">
        <f t="shared" si="7"/>
        <v>3.3528000000000002</v>
      </c>
      <c r="G251" s="39">
        <f t="shared" si="8"/>
        <v>42.566842267970074</v>
      </c>
      <c r="N251" s="39">
        <v>21</v>
      </c>
      <c r="O251" s="39">
        <v>15.555555555555555</v>
      </c>
      <c r="P251" s="39" t="s">
        <v>934</v>
      </c>
      <c r="Q251" s="39">
        <v>60</v>
      </c>
      <c r="R251" s="37">
        <f t="shared" si="9"/>
        <v>15.555555555555555</v>
      </c>
    </row>
    <row r="252" spans="1:18" x14ac:dyDescent="0.2">
      <c r="A252" s="37">
        <v>4920080902</v>
      </c>
      <c r="B252" s="37" t="s">
        <v>231</v>
      </c>
      <c r="C252" s="38">
        <v>39700</v>
      </c>
      <c r="D252" s="39">
        <v>12</v>
      </c>
      <c r="E252" s="45">
        <f>AVERAGE(D238:D250)</f>
        <v>14.923076923076923</v>
      </c>
      <c r="F252" s="39">
        <f t="shared" si="7"/>
        <v>3.6576000000000004</v>
      </c>
      <c r="G252" s="39">
        <f t="shared" si="8"/>
        <v>41.313008325549511</v>
      </c>
      <c r="H252" s="45">
        <f>AVERAGE(G238:G250)</f>
        <v>38.515700902855976</v>
      </c>
      <c r="I252" s="37">
        <v>1.18</v>
      </c>
      <c r="J252" s="45">
        <f>AVERAGE(I238:I250)</f>
        <v>0.74</v>
      </c>
      <c r="K252" s="45">
        <f>(9.81*(LN(I252)))+30.6</f>
        <v>32.223696641464997</v>
      </c>
      <c r="L252" s="45">
        <f>AVERAGE(K238:K250)</f>
        <v>26.34612232480384</v>
      </c>
      <c r="M252" s="45">
        <f>AVERAGE(L252,H252)</f>
        <v>32.430911613829906</v>
      </c>
      <c r="N252" s="39">
        <v>18</v>
      </c>
      <c r="O252" s="39">
        <v>16.666666666666668</v>
      </c>
      <c r="P252" s="39" t="s">
        <v>925</v>
      </c>
      <c r="Q252" s="39">
        <v>62</v>
      </c>
      <c r="R252" s="37">
        <f t="shared" si="9"/>
        <v>16.666666666666668</v>
      </c>
    </row>
    <row r="253" spans="1:18" x14ac:dyDescent="0.2">
      <c r="A253" s="37">
        <v>4920090601</v>
      </c>
      <c r="B253" s="37" t="s">
        <v>231</v>
      </c>
      <c r="C253" s="38">
        <v>39973</v>
      </c>
      <c r="D253" s="39">
        <v>16.5</v>
      </c>
      <c r="F253" s="39">
        <f t="shared" si="7"/>
        <v>5.0292000000000003</v>
      </c>
      <c r="G253" s="39">
        <f t="shared" si="8"/>
        <v>36.724090060131431</v>
      </c>
      <c r="I253" s="37">
        <v>0.55000000000000004</v>
      </c>
      <c r="K253" s="45">
        <f>(9.81*(LN(I253)))+30.6</f>
        <v>24.735219022587366</v>
      </c>
      <c r="N253" s="39">
        <v>13</v>
      </c>
      <c r="O253" s="39">
        <v>12.777777777777779</v>
      </c>
      <c r="P253" s="39" t="s">
        <v>24</v>
      </c>
      <c r="Q253" s="39">
        <v>55</v>
      </c>
      <c r="R253" s="37">
        <f t="shared" si="9"/>
        <v>12.777777777777779</v>
      </c>
    </row>
    <row r="254" spans="1:18" x14ac:dyDescent="0.2">
      <c r="A254" s="37">
        <v>4920090602</v>
      </c>
      <c r="B254" s="37" t="s">
        <v>231</v>
      </c>
      <c r="C254" s="38">
        <v>39980</v>
      </c>
      <c r="D254" s="39">
        <v>24</v>
      </c>
      <c r="F254" s="39">
        <f t="shared" si="7"/>
        <v>7.3152000000000008</v>
      </c>
      <c r="G254" s="39">
        <f t="shared" si="8"/>
        <v>31.324757453680697</v>
      </c>
      <c r="I254" s="38"/>
      <c r="N254" s="39">
        <v>16</v>
      </c>
      <c r="O254" s="39">
        <v>23.333333333333332</v>
      </c>
      <c r="P254" s="39" t="s">
        <v>391</v>
      </c>
      <c r="Q254" s="39">
        <v>74</v>
      </c>
      <c r="R254" s="37">
        <f t="shared" si="9"/>
        <v>23.333333333333332</v>
      </c>
    </row>
    <row r="255" spans="1:18" x14ac:dyDescent="0.2">
      <c r="A255" s="37">
        <v>4920090603</v>
      </c>
      <c r="B255" s="37" t="s">
        <v>231</v>
      </c>
      <c r="C255" s="38">
        <v>39987</v>
      </c>
      <c r="D255" s="39">
        <v>20</v>
      </c>
      <c r="F255" s="39">
        <f t="shared" si="7"/>
        <v>6.0960000000000001</v>
      </c>
      <c r="G255" s="39">
        <f t="shared" si="8"/>
        <v>33.952011087081587</v>
      </c>
      <c r="I255" s="37">
        <v>0.69</v>
      </c>
      <c r="K255" s="45">
        <f>(9.81*(LN(I255)))+30.6</f>
        <v>26.959865285555939</v>
      </c>
      <c r="N255" s="39">
        <v>22</v>
      </c>
      <c r="O255" s="39">
        <v>26.944444444444443</v>
      </c>
      <c r="P255" s="39" t="s">
        <v>391</v>
      </c>
      <c r="Q255" s="39">
        <v>80.5</v>
      </c>
      <c r="R255" s="37">
        <f t="shared" si="9"/>
        <v>26.944444444444443</v>
      </c>
    </row>
    <row r="256" spans="1:18" x14ac:dyDescent="0.2">
      <c r="A256" s="37">
        <v>4920090604</v>
      </c>
      <c r="B256" s="37" t="s">
        <v>231</v>
      </c>
      <c r="C256" s="38">
        <v>39994</v>
      </c>
      <c r="D256" s="39">
        <v>19</v>
      </c>
      <c r="F256" s="39">
        <f t="shared" si="7"/>
        <v>5.7911999999999999</v>
      </c>
      <c r="G256" s="39">
        <f t="shared" si="8"/>
        <v>34.691147459206192</v>
      </c>
      <c r="I256" s="38"/>
      <c r="N256" s="39">
        <v>18</v>
      </c>
      <c r="O256" s="39">
        <v>16.111111111111111</v>
      </c>
      <c r="P256" s="39" t="s">
        <v>451</v>
      </c>
      <c r="Q256" s="39">
        <v>61</v>
      </c>
      <c r="R256" s="37">
        <f t="shared" si="9"/>
        <v>16.111111111111111</v>
      </c>
    </row>
    <row r="257" spans="1:18" x14ac:dyDescent="0.2">
      <c r="A257" s="37">
        <v>4920090701</v>
      </c>
      <c r="B257" s="37" t="s">
        <v>231</v>
      </c>
      <c r="C257" s="38">
        <v>40002</v>
      </c>
      <c r="D257" s="39">
        <v>26</v>
      </c>
      <c r="F257" s="39">
        <f t="shared" si="7"/>
        <v>7.9248000000000003</v>
      </c>
      <c r="G257" s="39">
        <f t="shared" si="8"/>
        <v>30.171342036105038</v>
      </c>
      <c r="I257" s="37">
        <v>0.57999999999999996</v>
      </c>
      <c r="K257" s="45">
        <f>(9.81*(LN(I257)))+30.6</f>
        <v>25.256226408917197</v>
      </c>
      <c r="N257" s="39">
        <v>18</v>
      </c>
      <c r="O257" s="39">
        <v>18.888888888888889</v>
      </c>
      <c r="P257" s="39" t="s">
        <v>391</v>
      </c>
      <c r="Q257" s="39">
        <v>66</v>
      </c>
      <c r="R257" s="37">
        <f t="shared" si="9"/>
        <v>18.888888888888889</v>
      </c>
    </row>
    <row r="258" spans="1:18" x14ac:dyDescent="0.2">
      <c r="A258" s="37">
        <v>4920090702</v>
      </c>
      <c r="B258" s="37" t="s">
        <v>231</v>
      </c>
      <c r="C258" s="38">
        <v>40008</v>
      </c>
      <c r="D258" s="39">
        <v>27</v>
      </c>
      <c r="F258" s="39">
        <f t="shared" si="7"/>
        <v>8.2295999999999996</v>
      </c>
      <c r="G258" s="39">
        <f t="shared" si="8"/>
        <v>29.627503909872214</v>
      </c>
      <c r="I258" s="38"/>
      <c r="N258" s="39">
        <v>19.5</v>
      </c>
      <c r="O258" s="39">
        <v>25.277777777777779</v>
      </c>
      <c r="P258" s="39" t="s">
        <v>934</v>
      </c>
      <c r="Q258" s="39">
        <v>77.5</v>
      </c>
      <c r="R258" s="37">
        <f t="shared" si="9"/>
        <v>25.277777777777779</v>
      </c>
    </row>
    <row r="259" spans="1:18" x14ac:dyDescent="0.2">
      <c r="A259" s="37">
        <v>4920090703</v>
      </c>
      <c r="B259" s="37" t="s">
        <v>231</v>
      </c>
      <c r="C259" s="38">
        <v>40015</v>
      </c>
      <c r="D259" s="39">
        <v>25</v>
      </c>
      <c r="F259" s="39">
        <f t="shared" si="7"/>
        <v>7.62</v>
      </c>
      <c r="G259" s="39">
        <f t="shared" si="8"/>
        <v>30.736512512643824</v>
      </c>
      <c r="I259" s="37">
        <v>0.61</v>
      </c>
      <c r="K259" s="45">
        <f>(9.81*(LN(I259)))+30.6</f>
        <v>25.750953082997007</v>
      </c>
      <c r="N259" s="39">
        <v>20</v>
      </c>
      <c r="O259" s="39">
        <v>21.666666666666668</v>
      </c>
      <c r="P259" s="39" t="s">
        <v>934</v>
      </c>
      <c r="Q259" s="39">
        <v>71</v>
      </c>
      <c r="R259" s="37">
        <f t="shared" si="9"/>
        <v>21.666666666666668</v>
      </c>
    </row>
    <row r="260" spans="1:18" x14ac:dyDescent="0.2">
      <c r="A260" s="37">
        <v>4920090704</v>
      </c>
      <c r="B260" s="37" t="s">
        <v>231</v>
      </c>
      <c r="C260" s="38">
        <v>40022</v>
      </c>
      <c r="D260" s="39">
        <v>15</v>
      </c>
      <c r="F260" s="39">
        <f t="shared" si="7"/>
        <v>4.5720000000000001</v>
      </c>
      <c r="G260" s="39">
        <f t="shared" si="8"/>
        <v>38.097509751111744</v>
      </c>
      <c r="I260" s="38"/>
      <c r="N260" s="39">
        <v>20</v>
      </c>
      <c r="O260" s="39">
        <v>20.555555555555557</v>
      </c>
      <c r="P260" s="39" t="s">
        <v>429</v>
      </c>
      <c r="Q260" s="39">
        <v>69</v>
      </c>
      <c r="R260" s="37">
        <f t="shared" si="9"/>
        <v>20.555555555555557</v>
      </c>
    </row>
    <row r="261" spans="1:18" x14ac:dyDescent="0.2">
      <c r="A261" s="37">
        <v>4920090801</v>
      </c>
      <c r="B261" s="37" t="s">
        <v>231</v>
      </c>
      <c r="C261" s="38">
        <v>40029</v>
      </c>
      <c r="D261" s="39">
        <v>17</v>
      </c>
      <c r="F261" s="39">
        <f t="shared" si="7"/>
        <v>5.1816000000000004</v>
      </c>
      <c r="G261" s="39">
        <f t="shared" si="8"/>
        <v>36.293908861144516</v>
      </c>
      <c r="I261" s="37">
        <v>0.85</v>
      </c>
      <c r="K261" s="45">
        <f>(9.81*(LN(I261)))+30.6</f>
        <v>29.00568930162683</v>
      </c>
      <c r="N261" s="39">
        <v>20</v>
      </c>
      <c r="O261" s="39">
        <v>17.777777777777779</v>
      </c>
      <c r="P261" s="39" t="s">
        <v>934</v>
      </c>
      <c r="Q261" s="39">
        <v>64</v>
      </c>
      <c r="R261" s="37">
        <f t="shared" si="9"/>
        <v>17.777777777777779</v>
      </c>
    </row>
    <row r="262" spans="1:18" x14ac:dyDescent="0.2">
      <c r="A262" s="37">
        <v>4920090802</v>
      </c>
      <c r="B262" s="37" t="s">
        <v>231</v>
      </c>
      <c r="C262" s="38">
        <v>40036</v>
      </c>
      <c r="D262" s="39">
        <v>16.5</v>
      </c>
      <c r="F262" s="39">
        <f t="shared" si="7"/>
        <v>5.0292000000000003</v>
      </c>
      <c r="G262" s="39">
        <f t="shared" si="8"/>
        <v>36.724090060131431</v>
      </c>
      <c r="N262" s="39">
        <v>20</v>
      </c>
      <c r="O262" s="39">
        <v>18.333333333333332</v>
      </c>
      <c r="P262" s="39" t="s">
        <v>25</v>
      </c>
      <c r="Q262" s="39">
        <v>65</v>
      </c>
      <c r="R262" s="37">
        <f t="shared" si="9"/>
        <v>18.333333333333332</v>
      </c>
    </row>
    <row r="263" spans="1:18" x14ac:dyDescent="0.2">
      <c r="A263" s="37">
        <v>4920090803</v>
      </c>
      <c r="B263" s="37" t="s">
        <v>231</v>
      </c>
      <c r="C263" s="38">
        <v>40043</v>
      </c>
      <c r="D263" s="39">
        <v>16</v>
      </c>
      <c r="F263" s="39">
        <f t="shared" si="7"/>
        <v>4.8768000000000002</v>
      </c>
      <c r="G263" s="39">
        <f t="shared" si="8"/>
        <v>37.167509661519347</v>
      </c>
      <c r="I263" s="37">
        <v>1.06</v>
      </c>
      <c r="K263" s="45">
        <f>(9.81*(LN(I263)))+30.6</f>
        <v>31.171617988696205</v>
      </c>
      <c r="N263" s="39">
        <v>23</v>
      </c>
      <c r="O263" s="39">
        <v>23.055555555555557</v>
      </c>
      <c r="P263" s="39" t="s">
        <v>391</v>
      </c>
      <c r="Q263" s="39">
        <v>73.5</v>
      </c>
      <c r="R263" s="37">
        <f t="shared" si="9"/>
        <v>23.055555555555557</v>
      </c>
    </row>
    <row r="264" spans="1:18" x14ac:dyDescent="0.2">
      <c r="A264" s="37">
        <v>4920090804</v>
      </c>
      <c r="B264" s="37" t="s">
        <v>231</v>
      </c>
      <c r="C264" s="38">
        <v>40050</v>
      </c>
      <c r="D264" s="39">
        <v>12</v>
      </c>
      <c r="F264" s="39">
        <f t="shared" si="7"/>
        <v>3.6576000000000004</v>
      </c>
      <c r="G264" s="39">
        <f t="shared" si="8"/>
        <v>41.313008325549511</v>
      </c>
      <c r="N264" s="39">
        <v>22</v>
      </c>
      <c r="O264" s="39">
        <v>22.777777777777779</v>
      </c>
      <c r="P264" s="39" t="s">
        <v>391</v>
      </c>
      <c r="Q264" s="39">
        <v>73</v>
      </c>
      <c r="R264" s="37">
        <f t="shared" si="9"/>
        <v>22.777777777777779</v>
      </c>
    </row>
    <row r="265" spans="1:18" x14ac:dyDescent="0.2">
      <c r="A265" s="37">
        <v>4920090901</v>
      </c>
      <c r="B265" s="37" t="s">
        <v>231</v>
      </c>
      <c r="C265" s="38">
        <v>40057</v>
      </c>
      <c r="D265" s="39">
        <v>13</v>
      </c>
      <c r="E265" s="45">
        <f>AVERAGE(D253:D264)</f>
        <v>19.5</v>
      </c>
      <c r="F265" s="39">
        <f t="shared" si="7"/>
        <v>3.9624000000000001</v>
      </c>
      <c r="G265" s="39">
        <f t="shared" si="8"/>
        <v>40.159592907973853</v>
      </c>
      <c r="H265" s="45">
        <f>AVERAGE(G253:G264)</f>
        <v>34.73528259818147</v>
      </c>
      <c r="I265" s="37">
        <v>1.46</v>
      </c>
      <c r="J265" s="45">
        <f>AVERAGE(I253:I264)</f>
        <v>0.72333333333333327</v>
      </c>
      <c r="K265" s="45">
        <f>(9.81*(LN(I265)))+30.6</f>
        <v>34.312461434415603</v>
      </c>
      <c r="L265" s="45">
        <f>AVERAGE(K253:K264)</f>
        <v>27.146595181730092</v>
      </c>
      <c r="M265" s="45">
        <f>AVERAGE(L265,H265)</f>
        <v>30.940938889955781</v>
      </c>
      <c r="N265" s="39">
        <v>19</v>
      </c>
      <c r="O265" s="39">
        <v>19.722222222222221</v>
      </c>
      <c r="P265" s="39" t="s">
        <v>934</v>
      </c>
      <c r="Q265" s="39">
        <v>67.5</v>
      </c>
      <c r="R265" s="37">
        <f t="shared" si="9"/>
        <v>19.722222222222221</v>
      </c>
    </row>
    <row r="266" spans="1:18" x14ac:dyDescent="0.2">
      <c r="A266" s="37">
        <v>4920100601</v>
      </c>
      <c r="B266" s="37" t="s">
        <v>231</v>
      </c>
      <c r="C266" s="38">
        <v>40337</v>
      </c>
      <c r="D266" s="39">
        <v>15</v>
      </c>
      <c r="F266" s="39">
        <f t="shared" si="7"/>
        <v>4.5720000000000001</v>
      </c>
      <c r="G266" s="39">
        <f t="shared" si="8"/>
        <v>38.097509751111744</v>
      </c>
      <c r="I266" s="46">
        <v>0.6</v>
      </c>
      <c r="K266" s="45">
        <f>(9.81*(LN(I266)))+30.6</f>
        <v>25.588800630855634</v>
      </c>
      <c r="N266" s="39">
        <v>17</v>
      </c>
      <c r="O266" s="39">
        <v>23.777777777777779</v>
      </c>
      <c r="P266" s="39" t="s">
        <v>934</v>
      </c>
      <c r="Q266" s="39">
        <v>74.8</v>
      </c>
      <c r="R266" s="37">
        <f t="shared" si="9"/>
        <v>23.777777777777779</v>
      </c>
    </row>
    <row r="267" spans="1:18" x14ac:dyDescent="0.2">
      <c r="A267" s="37">
        <v>4920100602</v>
      </c>
      <c r="B267" s="37" t="s">
        <v>231</v>
      </c>
      <c r="C267" s="38">
        <v>40344</v>
      </c>
      <c r="D267" s="39">
        <v>16</v>
      </c>
      <c r="F267" s="39">
        <f t="shared" si="7"/>
        <v>4.8768000000000002</v>
      </c>
      <c r="G267" s="39">
        <f t="shared" si="8"/>
        <v>37.167509661519347</v>
      </c>
      <c r="N267" s="39">
        <v>18</v>
      </c>
      <c r="O267" s="39">
        <v>18.777777777777779</v>
      </c>
      <c r="P267" s="39" t="s">
        <v>934</v>
      </c>
      <c r="Q267" s="39">
        <v>65.8</v>
      </c>
      <c r="R267" s="37">
        <f t="shared" si="9"/>
        <v>18.777777777777779</v>
      </c>
    </row>
    <row r="268" spans="1:18" x14ac:dyDescent="0.2">
      <c r="A268" s="37">
        <v>4920100603</v>
      </c>
      <c r="B268" s="37" t="s">
        <v>231</v>
      </c>
      <c r="C268" s="38">
        <v>40351</v>
      </c>
      <c r="D268" s="39">
        <v>12</v>
      </c>
      <c r="F268" s="39">
        <f t="shared" si="7"/>
        <v>3.6576000000000004</v>
      </c>
      <c r="G268" s="39">
        <f t="shared" si="8"/>
        <v>41.313008325549511</v>
      </c>
      <c r="I268" s="46">
        <v>0.8</v>
      </c>
      <c r="K268" s="45">
        <f>(9.81*(LN(I268)))+30.6</f>
        <v>28.410961761607602</v>
      </c>
      <c r="N268" s="39">
        <v>22</v>
      </c>
      <c r="O268" s="39">
        <v>18.333333333333332</v>
      </c>
      <c r="P268" s="37" t="s">
        <v>451</v>
      </c>
      <c r="Q268" s="39">
        <v>65</v>
      </c>
      <c r="R268" s="37">
        <f t="shared" si="9"/>
        <v>18.333333333333332</v>
      </c>
    </row>
    <row r="269" spans="1:18" x14ac:dyDescent="0.2">
      <c r="A269" s="37">
        <v>4920100701</v>
      </c>
      <c r="B269" s="37" t="s">
        <v>231</v>
      </c>
      <c r="C269" s="38">
        <v>40360</v>
      </c>
      <c r="D269" s="39">
        <v>17</v>
      </c>
      <c r="F269" s="39">
        <f t="shared" si="7"/>
        <v>5.1816000000000004</v>
      </c>
      <c r="G269" s="39">
        <f t="shared" si="8"/>
        <v>36.293908861144516</v>
      </c>
      <c r="H269" s="78"/>
      <c r="N269" s="39">
        <v>18.2</v>
      </c>
      <c r="O269" s="39">
        <v>13.5</v>
      </c>
      <c r="P269" s="39" t="s">
        <v>934</v>
      </c>
      <c r="Q269" s="39">
        <v>56.3</v>
      </c>
      <c r="R269" s="37">
        <f t="shared" si="9"/>
        <v>13.499999999999998</v>
      </c>
    </row>
    <row r="270" spans="1:18" x14ac:dyDescent="0.2">
      <c r="A270" s="37">
        <v>4920100702</v>
      </c>
      <c r="B270" s="37" t="s">
        <v>231</v>
      </c>
      <c r="C270" s="38">
        <v>40365</v>
      </c>
      <c r="D270" s="39">
        <v>15.5</v>
      </c>
      <c r="F270" s="39">
        <f t="shared" si="7"/>
        <v>4.7244000000000002</v>
      </c>
      <c r="G270" s="39">
        <f t="shared" si="8"/>
        <v>37.625008404232446</v>
      </c>
      <c r="H270" s="78"/>
      <c r="I270" s="46">
        <v>0.7</v>
      </c>
      <c r="K270" s="45">
        <f>(9.81*(LN(I270)))+30.6</f>
        <v>27.101018799961036</v>
      </c>
      <c r="N270" s="39">
        <v>24</v>
      </c>
      <c r="O270" s="39">
        <v>27.611111111111111</v>
      </c>
      <c r="P270" s="39" t="s">
        <v>391</v>
      </c>
      <c r="Q270" s="39">
        <v>81.7</v>
      </c>
      <c r="R270" s="37">
        <f t="shared" si="9"/>
        <v>27.611111111111111</v>
      </c>
    </row>
    <row r="271" spans="1:18" x14ac:dyDescent="0.2">
      <c r="A271" s="37">
        <v>4920100703</v>
      </c>
      <c r="B271" s="37" t="s">
        <v>231</v>
      </c>
      <c r="C271" s="38">
        <v>40372</v>
      </c>
      <c r="D271" s="39">
        <v>16.5</v>
      </c>
      <c r="F271" s="39">
        <f t="shared" si="7"/>
        <v>5.0292000000000003</v>
      </c>
      <c r="G271" s="39">
        <f t="shared" si="8"/>
        <v>36.724090060131431</v>
      </c>
      <c r="H271" s="78"/>
      <c r="N271" s="39">
        <v>24.2</v>
      </c>
      <c r="O271" s="39">
        <v>23.333333333333332</v>
      </c>
      <c r="P271" s="39" t="s">
        <v>934</v>
      </c>
      <c r="Q271" s="39">
        <v>74</v>
      </c>
      <c r="R271" s="37">
        <f t="shared" si="9"/>
        <v>23.333333333333332</v>
      </c>
    </row>
    <row r="272" spans="1:18" x14ac:dyDescent="0.2">
      <c r="A272" s="37">
        <v>4920100704</v>
      </c>
      <c r="B272" s="37" t="s">
        <v>231</v>
      </c>
      <c r="C272" s="38">
        <v>40379</v>
      </c>
      <c r="D272" s="39">
        <v>14.25</v>
      </c>
      <c r="F272" s="39">
        <f t="shared" si="7"/>
        <v>4.3433999999999999</v>
      </c>
      <c r="G272" s="39">
        <f t="shared" si="8"/>
        <v>38.836646123236349</v>
      </c>
      <c r="H272" s="78"/>
      <c r="I272" s="46">
        <v>1</v>
      </c>
      <c r="K272" s="45">
        <f>(9.81*(LN(I272)))+30.6</f>
        <v>30.6</v>
      </c>
      <c r="N272" s="39">
        <v>24.5</v>
      </c>
      <c r="O272" s="39">
        <v>23.888888888888889</v>
      </c>
      <c r="P272" s="39" t="s">
        <v>391</v>
      </c>
      <c r="Q272" s="39">
        <v>75</v>
      </c>
      <c r="R272" s="37">
        <f t="shared" si="9"/>
        <v>23.888888888888889</v>
      </c>
    </row>
    <row r="273" spans="1:18" x14ac:dyDescent="0.2">
      <c r="A273" s="37">
        <v>4920100705</v>
      </c>
      <c r="B273" s="37" t="s">
        <v>231</v>
      </c>
      <c r="C273" s="38">
        <v>40386</v>
      </c>
      <c r="D273" s="39">
        <v>12</v>
      </c>
      <c r="F273" s="39">
        <f t="shared" si="7"/>
        <v>3.6576000000000004</v>
      </c>
      <c r="G273" s="39">
        <f t="shared" si="8"/>
        <v>41.313008325549511</v>
      </c>
      <c r="H273" s="78"/>
      <c r="N273" s="39">
        <v>24.4</v>
      </c>
      <c r="O273" s="39">
        <v>21.777777777777779</v>
      </c>
      <c r="P273" s="39" t="s">
        <v>934</v>
      </c>
      <c r="Q273" s="39">
        <v>71.2</v>
      </c>
      <c r="R273" s="37">
        <f t="shared" si="9"/>
        <v>21.777777777777779</v>
      </c>
    </row>
    <row r="274" spans="1:18" x14ac:dyDescent="0.2">
      <c r="A274" s="37">
        <v>4920100801</v>
      </c>
      <c r="B274" s="37" t="s">
        <v>231</v>
      </c>
      <c r="C274" s="38">
        <v>40393</v>
      </c>
      <c r="D274" s="39">
        <v>10</v>
      </c>
      <c r="F274" s="39">
        <f t="shared" si="7"/>
        <v>3.048</v>
      </c>
      <c r="G274" s="39">
        <f t="shared" si="8"/>
        <v>43.940261958950401</v>
      </c>
      <c r="H274" s="78"/>
      <c r="I274" s="46">
        <v>1.7</v>
      </c>
      <c r="K274" s="45">
        <f>(9.81*(LN(I274)))+30.6</f>
        <v>35.805463142919891</v>
      </c>
      <c r="N274" s="39">
        <v>24.6</v>
      </c>
      <c r="O274" s="39">
        <v>23.777777777777779</v>
      </c>
      <c r="P274" s="37" t="s">
        <v>451</v>
      </c>
      <c r="Q274" s="39">
        <v>74.8</v>
      </c>
      <c r="R274" s="37">
        <f t="shared" si="9"/>
        <v>23.777777777777779</v>
      </c>
    </row>
    <row r="275" spans="1:18" x14ac:dyDescent="0.2">
      <c r="A275" s="37">
        <v>4920100802</v>
      </c>
      <c r="B275" s="37" t="s">
        <v>231</v>
      </c>
      <c r="C275" s="38">
        <v>40400</v>
      </c>
      <c r="D275" s="39">
        <v>9</v>
      </c>
      <c r="F275" s="39">
        <f t="shared" si="7"/>
        <v>2.7432000000000003</v>
      </c>
      <c r="G275" s="39">
        <f t="shared" si="8"/>
        <v>45.458506989579675</v>
      </c>
      <c r="H275" s="78"/>
      <c r="N275" s="39">
        <v>24.6</v>
      </c>
      <c r="O275" s="39">
        <v>24.222222222222218</v>
      </c>
      <c r="P275" s="39" t="s">
        <v>391</v>
      </c>
      <c r="Q275" s="39">
        <v>75.599999999999994</v>
      </c>
      <c r="R275" s="37">
        <f t="shared" si="9"/>
        <v>24.222222222222218</v>
      </c>
    </row>
    <row r="276" spans="1:18" x14ac:dyDescent="0.2">
      <c r="A276" s="37">
        <v>4920100803</v>
      </c>
      <c r="B276" s="37" t="s">
        <v>231</v>
      </c>
      <c r="C276" s="38">
        <v>40408</v>
      </c>
      <c r="D276" s="39">
        <v>9</v>
      </c>
      <c r="F276" s="39">
        <f t="shared" si="7"/>
        <v>2.7432000000000003</v>
      </c>
      <c r="G276" s="39">
        <f t="shared" si="8"/>
        <v>45.458506989579675</v>
      </c>
      <c r="I276" s="46">
        <v>1.2</v>
      </c>
      <c r="K276" s="45">
        <f>(9.81*(LN(I276)))+30.6</f>
        <v>32.388574472148697</v>
      </c>
      <c r="N276" s="39">
        <v>23.5</v>
      </c>
      <c r="O276" s="39">
        <v>18</v>
      </c>
      <c r="P276" s="39" t="s">
        <v>934</v>
      </c>
      <c r="Q276" s="39">
        <v>64.400000000000006</v>
      </c>
      <c r="R276" s="37">
        <f t="shared" si="9"/>
        <v>18.000000000000004</v>
      </c>
    </row>
    <row r="277" spans="1:18" x14ac:dyDescent="0.2">
      <c r="A277" s="37">
        <v>4920100804</v>
      </c>
      <c r="B277" s="37" t="s">
        <v>231</v>
      </c>
      <c r="C277" s="38">
        <v>40414</v>
      </c>
      <c r="D277" s="39">
        <v>9</v>
      </c>
      <c r="F277" s="39">
        <f t="shared" si="7"/>
        <v>2.7432000000000003</v>
      </c>
      <c r="G277" s="39">
        <f t="shared" si="8"/>
        <v>45.458506989579675</v>
      </c>
      <c r="N277" s="39">
        <v>22.8</v>
      </c>
      <c r="O277" s="39">
        <v>19.833333333333332</v>
      </c>
      <c r="P277" s="37" t="s">
        <v>451</v>
      </c>
      <c r="Q277" s="39">
        <v>67.7</v>
      </c>
      <c r="R277" s="37">
        <f t="shared" si="9"/>
        <v>19.833333333333332</v>
      </c>
    </row>
    <row r="278" spans="1:18" x14ac:dyDescent="0.2">
      <c r="A278" s="37">
        <v>4920100805</v>
      </c>
      <c r="B278" s="37" t="s">
        <v>231</v>
      </c>
      <c r="C278" s="38">
        <v>40421</v>
      </c>
      <c r="D278" s="39">
        <v>9.5</v>
      </c>
      <c r="E278" s="45">
        <f>AVERAGE(D266:D278)</f>
        <v>12.673076923076923</v>
      </c>
      <c r="F278" s="39">
        <f t="shared" si="7"/>
        <v>2.8956</v>
      </c>
      <c r="G278" s="39">
        <f t="shared" si="8"/>
        <v>44.679398331074999</v>
      </c>
      <c r="H278" s="45">
        <f>AVERAGE(G266:G278)</f>
        <v>40.95122082855687</v>
      </c>
      <c r="I278" s="46">
        <v>1</v>
      </c>
      <c r="J278" s="45">
        <f>AVERAGE(I266:I278)</f>
        <v>1</v>
      </c>
      <c r="K278" s="45">
        <f>(9.81*(LN(I278)))+30.6</f>
        <v>30.6</v>
      </c>
      <c r="L278" s="45">
        <f>AVERAGE(K266:K278)</f>
        <v>30.070688401070406</v>
      </c>
      <c r="M278" s="45">
        <f>AVERAGE(L278,H278)</f>
        <v>35.510954614813642</v>
      </c>
      <c r="N278" s="39">
        <v>24.4</v>
      </c>
      <c r="O278" s="39">
        <v>25.222222222222225</v>
      </c>
      <c r="P278" s="37" t="s">
        <v>451</v>
      </c>
      <c r="Q278" s="39">
        <v>77.400000000000006</v>
      </c>
      <c r="R278" s="37">
        <f t="shared" si="9"/>
        <v>25.222222222222225</v>
      </c>
    </row>
    <row r="279" spans="1:18" x14ac:dyDescent="0.2">
      <c r="A279" s="37">
        <v>4920110601</v>
      </c>
      <c r="B279" s="37" t="s">
        <v>231</v>
      </c>
      <c r="C279" s="38">
        <v>40701</v>
      </c>
      <c r="D279" s="39">
        <v>15</v>
      </c>
      <c r="F279" s="39">
        <f t="shared" ref="F279:F324" si="10">D279*0.3048</f>
        <v>4.5720000000000001</v>
      </c>
      <c r="G279" s="39">
        <f t="shared" ref="G279:G324" si="11" xml:space="preserve"> 60-(14.41*(LN(F279)))</f>
        <v>38.097509751111744</v>
      </c>
      <c r="I279" s="46">
        <v>0.16</v>
      </c>
      <c r="K279" s="45">
        <f>(9.81*(LN(I279)))+30.6</f>
        <v>12.622375840629076</v>
      </c>
      <c r="N279" s="39">
        <v>18.2</v>
      </c>
      <c r="O279" s="39">
        <v>20.111111111111111</v>
      </c>
      <c r="P279" s="39" t="s">
        <v>1693</v>
      </c>
      <c r="Q279" s="39">
        <v>68.2</v>
      </c>
      <c r="R279" s="37">
        <f t="shared" ref="R279:R302" si="12">(Q279-32)*5/9</f>
        <v>20.111111111111111</v>
      </c>
    </row>
    <row r="280" spans="1:18" x14ac:dyDescent="0.2">
      <c r="A280" s="37">
        <v>4920110602</v>
      </c>
      <c r="B280" s="37" t="s">
        <v>231</v>
      </c>
      <c r="C280" s="38">
        <v>40708</v>
      </c>
      <c r="D280" s="39">
        <v>16</v>
      </c>
      <c r="F280" s="39">
        <f t="shared" si="10"/>
        <v>4.8768000000000002</v>
      </c>
      <c r="G280" s="39">
        <f t="shared" si="11"/>
        <v>37.167509661519347</v>
      </c>
      <c r="N280" s="39">
        <v>17</v>
      </c>
      <c r="O280" s="39">
        <v>21.888888888888893</v>
      </c>
      <c r="P280" s="39" t="s">
        <v>1694</v>
      </c>
      <c r="Q280" s="39">
        <v>71.400000000000006</v>
      </c>
      <c r="R280" s="37">
        <f t="shared" si="12"/>
        <v>21.888888888888893</v>
      </c>
    </row>
    <row r="281" spans="1:18" x14ac:dyDescent="0.2">
      <c r="A281" s="37">
        <v>4920110603</v>
      </c>
      <c r="B281" s="37" t="s">
        <v>231</v>
      </c>
      <c r="C281" s="38">
        <v>40715</v>
      </c>
      <c r="D281" s="39">
        <v>14</v>
      </c>
      <c r="F281" s="39">
        <f t="shared" si="10"/>
        <v>4.2671999999999999</v>
      </c>
      <c r="G281" s="39">
        <f t="shared" si="11"/>
        <v>39.091697029238723</v>
      </c>
      <c r="I281" s="46">
        <v>0.43</v>
      </c>
      <c r="K281" s="45">
        <f>(9.81*(LN(I281)))+30.6</f>
        <v>22.320653610410673</v>
      </c>
      <c r="N281" s="39">
        <v>19.600000000000001</v>
      </c>
      <c r="O281" s="39">
        <v>17.222222222222221</v>
      </c>
      <c r="P281" s="39" t="s">
        <v>1695</v>
      </c>
      <c r="Q281" s="39">
        <v>63</v>
      </c>
      <c r="R281" s="37">
        <f t="shared" si="12"/>
        <v>17.222222222222221</v>
      </c>
    </row>
    <row r="282" spans="1:18" x14ac:dyDescent="0.2">
      <c r="A282" s="37">
        <v>4920110604</v>
      </c>
      <c r="B282" s="37" t="s">
        <v>231</v>
      </c>
      <c r="C282" s="38">
        <v>40722</v>
      </c>
      <c r="D282" s="39">
        <v>16</v>
      </c>
      <c r="F282" s="39">
        <f t="shared" si="10"/>
        <v>4.8768000000000002</v>
      </c>
      <c r="G282" s="39">
        <f t="shared" si="11"/>
        <v>37.167509661519347</v>
      </c>
      <c r="H282" s="78"/>
      <c r="N282" s="39">
        <v>19.399999999999999</v>
      </c>
      <c r="O282" s="39">
        <v>17</v>
      </c>
      <c r="P282" s="39" t="s">
        <v>1696</v>
      </c>
      <c r="Q282" s="39">
        <v>62.6</v>
      </c>
      <c r="R282" s="37">
        <f t="shared" si="12"/>
        <v>17</v>
      </c>
    </row>
    <row r="283" spans="1:18" x14ac:dyDescent="0.2">
      <c r="A283" s="37">
        <v>4920110701</v>
      </c>
      <c r="B283" s="37" t="s">
        <v>231</v>
      </c>
      <c r="C283" s="38">
        <v>40729</v>
      </c>
      <c r="D283" s="39">
        <v>26</v>
      </c>
      <c r="F283" s="39">
        <f t="shared" si="10"/>
        <v>7.9248000000000003</v>
      </c>
      <c r="G283" s="39">
        <f t="shared" si="11"/>
        <v>30.171342036105038</v>
      </c>
      <c r="H283" s="78"/>
      <c r="I283" s="46">
        <v>0.48</v>
      </c>
      <c r="K283" s="45">
        <f>(9.81*(LN(I283)))+30.6</f>
        <v>23.399762392463234</v>
      </c>
      <c r="N283" s="39">
        <v>21.2</v>
      </c>
      <c r="O283" s="39">
        <v>22.444444444444446</v>
      </c>
      <c r="P283" s="39" t="s">
        <v>1697</v>
      </c>
      <c r="Q283" s="39">
        <v>72.400000000000006</v>
      </c>
      <c r="R283" s="37">
        <f t="shared" si="12"/>
        <v>22.444444444444446</v>
      </c>
    </row>
    <row r="284" spans="1:18" x14ac:dyDescent="0.2">
      <c r="A284" s="37">
        <v>4920110702</v>
      </c>
      <c r="B284" s="37" t="s">
        <v>231</v>
      </c>
      <c r="C284" s="38">
        <v>40736</v>
      </c>
      <c r="D284" s="39">
        <v>21</v>
      </c>
      <c r="F284" s="39">
        <f t="shared" si="10"/>
        <v>6.4008000000000003</v>
      </c>
      <c r="G284" s="39">
        <f t="shared" si="11"/>
        <v>33.248944821400073</v>
      </c>
      <c r="H284" s="78"/>
      <c r="N284" s="39">
        <v>23</v>
      </c>
      <c r="O284" s="39">
        <v>20.111111111111111</v>
      </c>
      <c r="P284" s="39" t="s">
        <v>1698</v>
      </c>
      <c r="Q284" s="39">
        <v>68.2</v>
      </c>
      <c r="R284" s="37">
        <f t="shared" si="12"/>
        <v>20.111111111111111</v>
      </c>
    </row>
    <row r="285" spans="1:18" x14ac:dyDescent="0.2">
      <c r="A285" s="37">
        <v>4920110703</v>
      </c>
      <c r="B285" s="37" t="s">
        <v>231</v>
      </c>
      <c r="C285" s="38">
        <v>40743</v>
      </c>
      <c r="D285" s="39">
        <v>18</v>
      </c>
      <c r="F285" s="39">
        <f t="shared" si="10"/>
        <v>5.4864000000000006</v>
      </c>
      <c r="G285" s="39">
        <f t="shared" si="11"/>
        <v>35.470256117710861</v>
      </c>
      <c r="H285" s="78"/>
      <c r="I285" s="46">
        <v>0.34</v>
      </c>
      <c r="K285" s="45">
        <f>(9.81*(LN(I285)))+30.6</f>
        <v>20.016877221941371</v>
      </c>
      <c r="N285" s="39">
        <v>24.8</v>
      </c>
      <c r="O285" s="39">
        <v>22.777777777777779</v>
      </c>
      <c r="P285" s="39" t="s">
        <v>1699</v>
      </c>
      <c r="Q285" s="39">
        <v>73</v>
      </c>
      <c r="R285" s="37">
        <f t="shared" si="12"/>
        <v>22.777777777777779</v>
      </c>
    </row>
    <row r="286" spans="1:18" x14ac:dyDescent="0.2">
      <c r="A286" s="37">
        <v>4920110704</v>
      </c>
      <c r="B286" s="37" t="s">
        <v>231</v>
      </c>
      <c r="C286" s="38">
        <v>40750</v>
      </c>
      <c r="D286" s="39">
        <v>15.42</v>
      </c>
      <c r="F286" s="39">
        <f t="shared" si="10"/>
        <v>4.7000160000000006</v>
      </c>
      <c r="G286" s="39">
        <f t="shared" si="11"/>
        <v>37.699575194166599</v>
      </c>
      <c r="H286" s="78"/>
      <c r="N286" s="39">
        <v>23.2</v>
      </c>
      <c r="O286" s="39">
        <v>19.111111111111114</v>
      </c>
      <c r="P286" s="39" t="s">
        <v>1700</v>
      </c>
      <c r="Q286" s="39">
        <v>66.400000000000006</v>
      </c>
      <c r="R286" s="37">
        <f t="shared" si="12"/>
        <v>19.111111111111114</v>
      </c>
    </row>
    <row r="287" spans="1:18" x14ac:dyDescent="0.2">
      <c r="A287" s="37">
        <v>4920110801</v>
      </c>
      <c r="B287" s="37" t="s">
        <v>231</v>
      </c>
      <c r="C287" s="38">
        <v>40757</v>
      </c>
      <c r="D287" s="39">
        <v>10</v>
      </c>
      <c r="F287" s="39">
        <f t="shared" si="10"/>
        <v>3.048</v>
      </c>
      <c r="G287" s="39">
        <f t="shared" si="11"/>
        <v>43.940261958950401</v>
      </c>
      <c r="H287" s="78"/>
      <c r="I287" s="46">
        <v>1.1100000000000001</v>
      </c>
      <c r="K287" s="45">
        <f>(9.81*(LN(I287)))+30.6</f>
        <v>31.623771750330825</v>
      </c>
      <c r="N287" s="39">
        <v>25.6</v>
      </c>
      <c r="O287" s="39">
        <v>23.555555555555557</v>
      </c>
      <c r="P287" s="39" t="s">
        <v>1701</v>
      </c>
      <c r="Q287" s="39">
        <v>74.400000000000006</v>
      </c>
      <c r="R287" s="37">
        <f t="shared" si="12"/>
        <v>23.555555555555557</v>
      </c>
    </row>
    <row r="288" spans="1:18" x14ac:dyDescent="0.2">
      <c r="A288" s="37">
        <v>4920110802</v>
      </c>
      <c r="B288" s="37" t="s">
        <v>231</v>
      </c>
      <c r="C288" s="38">
        <v>40764</v>
      </c>
      <c r="D288" s="39">
        <v>9</v>
      </c>
      <c r="F288" s="39">
        <f t="shared" si="10"/>
        <v>2.7432000000000003</v>
      </c>
      <c r="G288" s="39">
        <f t="shared" si="11"/>
        <v>45.458506989579675</v>
      </c>
      <c r="H288" s="78"/>
      <c r="N288" s="39">
        <v>24</v>
      </c>
      <c r="O288" s="39">
        <v>22.777777777777779</v>
      </c>
      <c r="P288" s="39" t="s">
        <v>1702</v>
      </c>
      <c r="Q288" s="39">
        <v>73</v>
      </c>
      <c r="R288" s="37">
        <f t="shared" si="12"/>
        <v>22.777777777777779</v>
      </c>
    </row>
    <row r="289" spans="1:18" x14ac:dyDescent="0.2">
      <c r="A289" s="37">
        <v>4920110803</v>
      </c>
      <c r="B289" s="37" t="s">
        <v>231</v>
      </c>
      <c r="C289" s="38">
        <v>40771</v>
      </c>
      <c r="D289" s="39">
        <v>11</v>
      </c>
      <c r="F289" s="39">
        <f t="shared" si="10"/>
        <v>3.3528000000000002</v>
      </c>
      <c r="G289" s="39">
        <f t="shared" si="11"/>
        <v>42.566842267970074</v>
      </c>
      <c r="I289" s="46">
        <v>1.06</v>
      </c>
      <c r="K289" s="45">
        <f>(9.81*(LN(I289)))+30.6</f>
        <v>31.171617988696205</v>
      </c>
      <c r="N289" s="39">
        <v>22.6</v>
      </c>
      <c r="O289" s="39">
        <v>20.666666666666668</v>
      </c>
      <c r="P289" s="39" t="s">
        <v>1703</v>
      </c>
      <c r="Q289" s="39">
        <v>69.2</v>
      </c>
      <c r="R289" s="37">
        <f t="shared" si="12"/>
        <v>20.666666666666668</v>
      </c>
    </row>
    <row r="290" spans="1:18" x14ac:dyDescent="0.2">
      <c r="A290" s="37">
        <v>4920110804</v>
      </c>
      <c r="B290" s="37" t="s">
        <v>231</v>
      </c>
      <c r="C290" s="38">
        <v>40778</v>
      </c>
      <c r="D290" s="39">
        <v>9.5</v>
      </c>
      <c r="F290" s="39">
        <f t="shared" si="10"/>
        <v>2.8956</v>
      </c>
      <c r="G290" s="39">
        <f t="shared" si="11"/>
        <v>44.679398331074999</v>
      </c>
      <c r="N290" s="39">
        <v>21.8</v>
      </c>
      <c r="O290" s="39">
        <v>20.111111111111111</v>
      </c>
      <c r="P290" s="39" t="s">
        <v>1704</v>
      </c>
      <c r="Q290" s="39">
        <v>68.2</v>
      </c>
      <c r="R290" s="37">
        <f t="shared" si="12"/>
        <v>20.111111111111111</v>
      </c>
    </row>
    <row r="291" spans="1:18" x14ac:dyDescent="0.2">
      <c r="A291" s="37">
        <v>4920110805</v>
      </c>
      <c r="B291" s="37" t="s">
        <v>231</v>
      </c>
      <c r="C291" s="38">
        <v>40785</v>
      </c>
      <c r="D291" s="39">
        <v>10</v>
      </c>
      <c r="E291" s="45">
        <f>AVERAGE(D279:D291)</f>
        <v>14.686153846153845</v>
      </c>
      <c r="F291" s="39">
        <f t="shared" si="10"/>
        <v>3.048</v>
      </c>
      <c r="G291" s="39">
        <f t="shared" si="11"/>
        <v>43.940261958950401</v>
      </c>
      <c r="H291" s="45">
        <f>AVERAGE(G279:G291)</f>
        <v>39.13073967533056</v>
      </c>
      <c r="I291" s="46">
        <v>1.23</v>
      </c>
      <c r="J291" s="45">
        <f>AVERAGE(I279:I291)</f>
        <v>0.68714285714285717</v>
      </c>
      <c r="K291" s="45">
        <f>(9.81*(LN(I291)))+30.6</f>
        <v>32.630809001660239</v>
      </c>
      <c r="L291" s="45">
        <f>AVERAGE(K279:K291)</f>
        <v>24.826552543733083</v>
      </c>
      <c r="M291" s="45">
        <f>AVERAGE(L291,H291)</f>
        <v>31.978646109531823</v>
      </c>
      <c r="N291" s="39">
        <v>20.2</v>
      </c>
      <c r="O291" s="39">
        <v>22.222222222222221</v>
      </c>
      <c r="P291" s="39" t="s">
        <v>1705</v>
      </c>
      <c r="Q291" s="39">
        <v>72</v>
      </c>
      <c r="R291" s="37">
        <f t="shared" si="12"/>
        <v>22.222222222222221</v>
      </c>
    </row>
    <row r="292" spans="1:18" x14ac:dyDescent="0.2">
      <c r="A292" s="36">
        <v>4920120601</v>
      </c>
      <c r="B292" s="37" t="s">
        <v>231</v>
      </c>
      <c r="C292" s="38">
        <v>41073</v>
      </c>
      <c r="D292" s="39">
        <v>18.5</v>
      </c>
      <c r="F292" s="39">
        <f t="shared" si="10"/>
        <v>5.6388000000000007</v>
      </c>
      <c r="G292" s="39">
        <f t="shared" si="11"/>
        <v>35.075436899660133</v>
      </c>
      <c r="I292" s="37">
        <v>0.39</v>
      </c>
      <c r="K292" s="45">
        <f>(9.81*(LN(I292)))+30.6</f>
        <v>21.362820223988656</v>
      </c>
      <c r="N292" s="39">
        <v>18</v>
      </c>
      <c r="O292" s="39">
        <v>13.888888888888889</v>
      </c>
      <c r="P292" s="66" t="s">
        <v>934</v>
      </c>
      <c r="Q292" s="63">
        <v>57</v>
      </c>
      <c r="R292" s="37">
        <f t="shared" si="12"/>
        <v>13.888888888888889</v>
      </c>
    </row>
    <row r="293" spans="1:18" ht="15" x14ac:dyDescent="0.25">
      <c r="A293" s="36">
        <v>4920120602</v>
      </c>
      <c r="B293" s="37" t="s">
        <v>231</v>
      </c>
      <c r="C293" s="92">
        <v>41079</v>
      </c>
      <c r="D293" s="93">
        <v>15</v>
      </c>
      <c r="F293" s="39">
        <f t="shared" si="10"/>
        <v>4.5720000000000001</v>
      </c>
      <c r="G293" s="39">
        <f t="shared" si="11"/>
        <v>38.097509751111744</v>
      </c>
      <c r="N293" s="39">
        <v>20</v>
      </c>
      <c r="O293" s="39">
        <v>24.944444444444446</v>
      </c>
      <c r="P293" s="66" t="s">
        <v>934</v>
      </c>
      <c r="Q293" s="63">
        <v>76.900000000000006</v>
      </c>
      <c r="R293" s="37">
        <f t="shared" si="12"/>
        <v>24.944444444444446</v>
      </c>
    </row>
    <row r="294" spans="1:18" ht="15" x14ac:dyDescent="0.25">
      <c r="A294" s="36">
        <v>4920120603</v>
      </c>
      <c r="B294" s="37" t="s">
        <v>231</v>
      </c>
      <c r="C294" s="92">
        <v>41086</v>
      </c>
      <c r="D294" s="93">
        <v>24</v>
      </c>
      <c r="F294" s="39">
        <f t="shared" si="10"/>
        <v>7.3152000000000008</v>
      </c>
      <c r="G294" s="39">
        <f t="shared" si="11"/>
        <v>31.324757453680697</v>
      </c>
      <c r="I294" s="37">
        <v>0.46</v>
      </c>
      <c r="K294" s="45">
        <f>(9.81*(LN(I294)))+30.6</f>
        <v>22.982252575014847</v>
      </c>
      <c r="N294" s="39">
        <v>24</v>
      </c>
      <c r="O294" s="39">
        <v>17.666666666666668</v>
      </c>
      <c r="P294" s="66" t="s">
        <v>934</v>
      </c>
      <c r="Q294" s="63">
        <v>63.8</v>
      </c>
      <c r="R294" s="37">
        <f t="shared" si="12"/>
        <v>17.666666666666668</v>
      </c>
    </row>
    <row r="295" spans="1:18" ht="15" x14ac:dyDescent="0.25">
      <c r="A295" s="36">
        <v>4920120701</v>
      </c>
      <c r="B295" s="37" t="s">
        <v>231</v>
      </c>
      <c r="C295" s="92">
        <v>41093</v>
      </c>
      <c r="D295" s="93">
        <v>18</v>
      </c>
      <c r="F295" s="39">
        <f t="shared" si="10"/>
        <v>5.4864000000000006</v>
      </c>
      <c r="G295" s="39">
        <f t="shared" si="11"/>
        <v>35.470256117710861</v>
      </c>
      <c r="N295" s="39">
        <v>24</v>
      </c>
      <c r="O295" s="39">
        <v>24.444444444444443</v>
      </c>
      <c r="P295" s="66" t="s">
        <v>934</v>
      </c>
      <c r="Q295" s="63">
        <v>76</v>
      </c>
      <c r="R295" s="37">
        <f t="shared" si="12"/>
        <v>24.444444444444443</v>
      </c>
    </row>
    <row r="296" spans="1:18" ht="15" x14ac:dyDescent="0.25">
      <c r="A296" s="36">
        <v>4920120702</v>
      </c>
      <c r="B296" s="37" t="s">
        <v>231</v>
      </c>
      <c r="C296" s="92">
        <v>41100</v>
      </c>
      <c r="D296" s="93">
        <v>14</v>
      </c>
      <c r="F296" s="39">
        <f t="shared" si="10"/>
        <v>4.2671999999999999</v>
      </c>
      <c r="G296" s="39">
        <f t="shared" si="11"/>
        <v>39.091697029238723</v>
      </c>
      <c r="I296" s="37">
        <v>0.6</v>
      </c>
      <c r="K296" s="45">
        <f>(9.81*(LN(I296)))+30.6</f>
        <v>25.588800630855634</v>
      </c>
      <c r="N296" s="39">
        <v>24</v>
      </c>
      <c r="O296" s="39">
        <v>23.888888888888889</v>
      </c>
      <c r="P296" s="66" t="s">
        <v>934</v>
      </c>
      <c r="Q296" s="63">
        <v>75</v>
      </c>
      <c r="R296" s="37">
        <f t="shared" si="12"/>
        <v>23.888888888888889</v>
      </c>
    </row>
    <row r="297" spans="1:18" ht="15" x14ac:dyDescent="0.25">
      <c r="A297" s="36">
        <v>4920120703</v>
      </c>
      <c r="B297" s="37" t="s">
        <v>231</v>
      </c>
      <c r="C297" s="92">
        <v>41107</v>
      </c>
      <c r="D297" s="93">
        <v>16</v>
      </c>
      <c r="F297" s="39">
        <f t="shared" si="10"/>
        <v>4.8768000000000002</v>
      </c>
      <c r="G297" s="39">
        <f t="shared" si="11"/>
        <v>37.167509661519347</v>
      </c>
      <c r="N297" s="39">
        <v>25</v>
      </c>
      <c r="O297" s="39">
        <v>26.666666666666668</v>
      </c>
      <c r="P297" s="66" t="s">
        <v>429</v>
      </c>
      <c r="Q297" s="63">
        <v>80</v>
      </c>
      <c r="R297" s="37">
        <f t="shared" si="12"/>
        <v>26.666666666666668</v>
      </c>
    </row>
    <row r="298" spans="1:18" ht="15" x14ac:dyDescent="0.25">
      <c r="A298" s="36">
        <v>4920120704</v>
      </c>
      <c r="B298" s="37" t="s">
        <v>231</v>
      </c>
      <c r="C298" s="92">
        <v>41114</v>
      </c>
      <c r="D298" s="93">
        <v>13.5</v>
      </c>
      <c r="F298" s="39">
        <f t="shared" si="10"/>
        <v>4.1147999999999998</v>
      </c>
      <c r="G298" s="39">
        <f t="shared" si="11"/>
        <v>39.615754781741025</v>
      </c>
      <c r="I298" s="37">
        <v>0.41</v>
      </c>
      <c r="K298" s="45">
        <f>(9.81*(LN(I298)))+30.6</f>
        <v>21.853422449826084</v>
      </c>
      <c r="N298" s="39">
        <v>24</v>
      </c>
      <c r="O298" s="39">
        <v>20.111111111111111</v>
      </c>
      <c r="P298" s="66" t="s">
        <v>934</v>
      </c>
      <c r="Q298" s="63">
        <v>68.2</v>
      </c>
      <c r="R298" s="37">
        <f t="shared" si="12"/>
        <v>20.111111111111111</v>
      </c>
    </row>
    <row r="299" spans="1:18" ht="15" x14ac:dyDescent="0.25">
      <c r="A299" s="36">
        <v>4920120705</v>
      </c>
      <c r="B299" s="37" t="s">
        <v>231</v>
      </c>
      <c r="C299" s="92">
        <v>41121</v>
      </c>
      <c r="D299" s="93">
        <v>12</v>
      </c>
      <c r="F299" s="39">
        <f t="shared" si="10"/>
        <v>3.6576000000000004</v>
      </c>
      <c r="G299" s="39">
        <f t="shared" si="11"/>
        <v>41.313008325549511</v>
      </c>
      <c r="N299" s="39">
        <v>23</v>
      </c>
      <c r="O299" s="39">
        <v>21.166666666666664</v>
      </c>
      <c r="P299" s="66" t="s">
        <v>429</v>
      </c>
      <c r="Q299" s="63">
        <v>70.099999999999994</v>
      </c>
      <c r="R299" s="37">
        <f t="shared" si="12"/>
        <v>21.166666666666664</v>
      </c>
    </row>
    <row r="300" spans="1:18" x14ac:dyDescent="0.2">
      <c r="A300" s="36">
        <v>4920120801</v>
      </c>
      <c r="B300" s="37" t="s">
        <v>231</v>
      </c>
      <c r="C300" s="38">
        <v>41128</v>
      </c>
      <c r="D300" s="39">
        <v>13</v>
      </c>
      <c r="F300" s="39">
        <f t="shared" si="10"/>
        <v>3.9624000000000001</v>
      </c>
      <c r="G300" s="39">
        <f t="shared" si="11"/>
        <v>40.159592907973853</v>
      </c>
      <c r="I300" s="37">
        <v>1.1299999999999999</v>
      </c>
      <c r="K300" s="45">
        <f>(9.81*(LN(I300)))+30.6</f>
        <v>31.798954977024884</v>
      </c>
      <c r="N300" s="39">
        <v>22</v>
      </c>
      <c r="O300" s="39">
        <v>22.833333333333329</v>
      </c>
      <c r="P300" s="66" t="s">
        <v>451</v>
      </c>
      <c r="Q300" s="63">
        <v>73.099999999999994</v>
      </c>
      <c r="R300" s="37">
        <f t="shared" si="12"/>
        <v>22.833333333333329</v>
      </c>
    </row>
    <row r="301" spans="1:18" x14ac:dyDescent="0.2">
      <c r="A301" s="36">
        <v>4920120802</v>
      </c>
      <c r="B301" s="37" t="s">
        <v>231</v>
      </c>
      <c r="C301" s="38">
        <v>41135</v>
      </c>
      <c r="D301" s="39">
        <v>12</v>
      </c>
      <c r="F301" s="39">
        <f t="shared" si="10"/>
        <v>3.6576000000000004</v>
      </c>
      <c r="G301" s="39">
        <f t="shared" si="11"/>
        <v>41.313008325549511</v>
      </c>
      <c r="N301" s="39">
        <v>21</v>
      </c>
      <c r="O301" s="39">
        <v>18.888888888888889</v>
      </c>
      <c r="P301" s="66" t="s">
        <v>2027</v>
      </c>
      <c r="Q301" s="63">
        <v>66</v>
      </c>
      <c r="R301" s="37">
        <f t="shared" si="12"/>
        <v>18.888888888888889</v>
      </c>
    </row>
    <row r="302" spans="1:18" s="40" customFormat="1" x14ac:dyDescent="0.2">
      <c r="A302" s="336">
        <v>4920120803</v>
      </c>
      <c r="B302" s="40" t="s">
        <v>231</v>
      </c>
      <c r="C302" s="41">
        <v>41142</v>
      </c>
      <c r="D302" s="42">
        <v>13</v>
      </c>
      <c r="E302" s="44">
        <f>AVERAGE(D292:D302)</f>
        <v>15.363636363636363</v>
      </c>
      <c r="F302" s="42">
        <f t="shared" si="10"/>
        <v>3.9624000000000001</v>
      </c>
      <c r="G302" s="42">
        <f t="shared" si="11"/>
        <v>40.159592907973853</v>
      </c>
      <c r="H302" s="44">
        <f>AVERAGE(G292:G302)</f>
        <v>38.071647651064474</v>
      </c>
      <c r="I302" s="40">
        <v>1.22</v>
      </c>
      <c r="J302" s="44">
        <f>AVERAGE(I292:I302)</f>
        <v>0.70166666666666666</v>
      </c>
      <c r="K302" s="44">
        <f>(9.81*(LN(I302)))+30.6</f>
        <v>32.550726924290075</v>
      </c>
      <c r="L302" s="44">
        <f>AVERAGE(K292:K302)</f>
        <v>26.022829630166697</v>
      </c>
      <c r="M302" s="44">
        <f>AVERAGE(L302,H302)</f>
        <v>32.047238640615589</v>
      </c>
      <c r="N302" s="42">
        <v>20</v>
      </c>
      <c r="O302" s="42">
        <v>21.999999999999996</v>
      </c>
      <c r="P302" s="339" t="s">
        <v>2028</v>
      </c>
      <c r="Q302" s="340">
        <v>71.599999999999994</v>
      </c>
      <c r="R302" s="40">
        <f t="shared" si="12"/>
        <v>21.999999999999996</v>
      </c>
    </row>
    <row r="303" spans="1:18" x14ac:dyDescent="0.2">
      <c r="A303" s="113">
        <f>IF(MONTH(C303)=MONTH(C302),(A302+1),(49*100000000+(YEAR(C303)*10000)+(MONTH(C303)*100)+1))</f>
        <v>4920130601</v>
      </c>
      <c r="B303" s="48" t="s">
        <v>231</v>
      </c>
      <c r="C303" s="38">
        <v>41436</v>
      </c>
      <c r="D303" s="39">
        <v>18.5</v>
      </c>
      <c r="F303" s="39">
        <f t="shared" si="10"/>
        <v>5.6388000000000007</v>
      </c>
      <c r="G303" s="39">
        <f t="shared" si="11"/>
        <v>35.075436899660133</v>
      </c>
      <c r="I303" s="45">
        <v>0.44</v>
      </c>
      <c r="K303" s="45">
        <f>(9.81*(LN(I303)))+30.6</f>
        <v>22.546180784194966</v>
      </c>
      <c r="N303" s="39">
        <v>17</v>
      </c>
      <c r="O303" s="39">
        <v>23</v>
      </c>
      <c r="P303" s="66" t="s">
        <v>2158</v>
      </c>
      <c r="Q303" s="88" t="s">
        <v>2157</v>
      </c>
    </row>
    <row r="304" spans="1:18" x14ac:dyDescent="0.2">
      <c r="A304" s="113">
        <f t="shared" ref="A304:A313" si="13">IF(MONTH(C304)=MONTH(C303),(A303+1),(49*100000000+(YEAR(C304)*10000)+(MONTH(C304)*100)+1))</f>
        <v>4920130602</v>
      </c>
      <c r="B304" s="48" t="s">
        <v>231</v>
      </c>
      <c r="C304" s="38">
        <v>41443</v>
      </c>
      <c r="D304" s="39">
        <v>23</v>
      </c>
      <c r="F304" s="39">
        <f t="shared" si="10"/>
        <v>7.0104000000000006</v>
      </c>
      <c r="G304" s="39">
        <f t="shared" si="11"/>
        <v>31.938041497455547</v>
      </c>
      <c r="I304" s="45">
        <v>0.18</v>
      </c>
      <c r="K304" s="45">
        <f>(9.81*(LN(I304)))+30.6</f>
        <v>13.777827420418202</v>
      </c>
      <c r="N304" s="39">
        <v>19</v>
      </c>
      <c r="O304" s="39">
        <v>21</v>
      </c>
      <c r="P304" s="66" t="s">
        <v>2159</v>
      </c>
    </row>
    <row r="305" spans="1:16" x14ac:dyDescent="0.2">
      <c r="A305" s="113">
        <f t="shared" si="13"/>
        <v>4920130603</v>
      </c>
      <c r="B305" s="48" t="s">
        <v>231</v>
      </c>
      <c r="C305" s="38">
        <v>41450</v>
      </c>
      <c r="D305" s="39">
        <v>17</v>
      </c>
      <c r="F305" s="39">
        <f t="shared" si="10"/>
        <v>5.1816000000000004</v>
      </c>
      <c r="G305" s="39">
        <f t="shared" si="11"/>
        <v>36.293908861144516</v>
      </c>
      <c r="N305" s="39">
        <v>22</v>
      </c>
      <c r="O305" s="39">
        <v>24</v>
      </c>
      <c r="P305" s="66" t="s">
        <v>2160</v>
      </c>
    </row>
    <row r="306" spans="1:16" x14ac:dyDescent="0.2">
      <c r="A306" s="113">
        <f t="shared" si="13"/>
        <v>4920130701</v>
      </c>
      <c r="B306" s="48" t="s">
        <v>231</v>
      </c>
      <c r="C306" s="38">
        <v>41457</v>
      </c>
      <c r="D306" s="39">
        <v>20</v>
      </c>
      <c r="F306" s="39">
        <f t="shared" si="10"/>
        <v>6.0960000000000001</v>
      </c>
      <c r="G306" s="39">
        <f t="shared" si="11"/>
        <v>33.952011087081587</v>
      </c>
      <c r="N306" s="39">
        <v>22.5</v>
      </c>
      <c r="O306" s="39">
        <v>22</v>
      </c>
      <c r="P306" s="66" t="s">
        <v>2161</v>
      </c>
    </row>
    <row r="307" spans="1:16" x14ac:dyDescent="0.2">
      <c r="A307" s="113">
        <f t="shared" si="13"/>
        <v>4920130702</v>
      </c>
      <c r="B307" s="48" t="s">
        <v>231</v>
      </c>
      <c r="C307" s="38">
        <v>41474</v>
      </c>
      <c r="D307" s="39">
        <v>20</v>
      </c>
      <c r="F307" s="39">
        <f t="shared" si="10"/>
        <v>6.0960000000000001</v>
      </c>
      <c r="G307" s="39">
        <f t="shared" si="11"/>
        <v>33.952011087081587</v>
      </c>
      <c r="I307" s="45">
        <v>0.1</v>
      </c>
      <c r="K307" s="45">
        <f>(9.81*(LN(I307)))+30.6</f>
        <v>8.0116402377284146</v>
      </c>
      <c r="N307" s="39">
        <v>23</v>
      </c>
      <c r="O307" s="39">
        <v>22</v>
      </c>
      <c r="P307" s="66" t="s">
        <v>2162</v>
      </c>
    </row>
    <row r="308" spans="1:16" x14ac:dyDescent="0.2">
      <c r="A308" s="113">
        <f t="shared" si="13"/>
        <v>4920130703</v>
      </c>
      <c r="B308" s="48" t="s">
        <v>231</v>
      </c>
      <c r="C308" s="38">
        <v>41471</v>
      </c>
      <c r="D308" s="39">
        <v>21</v>
      </c>
      <c r="F308" s="39">
        <f t="shared" si="10"/>
        <v>6.4008000000000003</v>
      </c>
      <c r="G308" s="39">
        <f t="shared" si="11"/>
        <v>33.248944821400073</v>
      </c>
      <c r="N308" s="39">
        <v>26</v>
      </c>
      <c r="O308" s="39">
        <v>32.5</v>
      </c>
      <c r="P308" s="66" t="s">
        <v>2163</v>
      </c>
    </row>
    <row r="309" spans="1:16" x14ac:dyDescent="0.2">
      <c r="A309" s="113">
        <f t="shared" si="13"/>
        <v>4920130704</v>
      </c>
      <c r="B309" s="48" t="s">
        <v>231</v>
      </c>
      <c r="C309" s="38">
        <v>41478</v>
      </c>
      <c r="D309" s="39">
        <v>18</v>
      </c>
      <c r="F309" s="39">
        <f t="shared" si="10"/>
        <v>5.4864000000000006</v>
      </c>
      <c r="G309" s="39">
        <f t="shared" si="11"/>
        <v>35.470256117710861</v>
      </c>
      <c r="I309" s="45">
        <v>0.54</v>
      </c>
      <c r="K309" s="45">
        <f>(9.81*(LN(I309)))+30.6</f>
        <v>24.555213972252357</v>
      </c>
      <c r="N309" s="39">
        <v>23.5</v>
      </c>
      <c r="O309" s="39">
        <v>19</v>
      </c>
      <c r="P309" s="66" t="s">
        <v>2164</v>
      </c>
    </row>
    <row r="310" spans="1:16" x14ac:dyDescent="0.2">
      <c r="A310" s="113">
        <f t="shared" si="13"/>
        <v>4920130705</v>
      </c>
      <c r="B310" s="48" t="s">
        <v>231</v>
      </c>
      <c r="C310" s="38">
        <v>41486</v>
      </c>
      <c r="D310" s="39">
        <v>20</v>
      </c>
      <c r="F310" s="39">
        <f t="shared" si="10"/>
        <v>6.0960000000000001</v>
      </c>
      <c r="G310" s="39">
        <f t="shared" si="11"/>
        <v>33.952011087081587</v>
      </c>
      <c r="N310" s="39">
        <v>21.5</v>
      </c>
      <c r="O310" s="39">
        <v>25</v>
      </c>
      <c r="P310" s="66" t="s">
        <v>2165</v>
      </c>
    </row>
    <row r="311" spans="1:16" x14ac:dyDescent="0.2">
      <c r="A311" s="113">
        <f t="shared" si="13"/>
        <v>4920130801</v>
      </c>
      <c r="B311" s="48" t="s">
        <v>231</v>
      </c>
      <c r="C311" s="38">
        <v>41492</v>
      </c>
      <c r="D311" s="39">
        <v>18</v>
      </c>
      <c r="F311" s="39">
        <f t="shared" si="10"/>
        <v>5.4864000000000006</v>
      </c>
      <c r="G311" s="39">
        <f t="shared" si="11"/>
        <v>35.470256117710861</v>
      </c>
      <c r="I311" s="45">
        <v>0.7</v>
      </c>
      <c r="K311" s="45">
        <f>(9.81*(LN(I311)))+30.6</f>
        <v>27.101018799961036</v>
      </c>
      <c r="N311" s="39">
        <v>21.5</v>
      </c>
      <c r="O311" s="39">
        <v>25.5</v>
      </c>
      <c r="P311" s="66" t="s">
        <v>2166</v>
      </c>
    </row>
    <row r="312" spans="1:16" x14ac:dyDescent="0.2">
      <c r="A312" s="113">
        <f t="shared" si="13"/>
        <v>4920130802</v>
      </c>
      <c r="B312" s="48" t="s">
        <v>231</v>
      </c>
      <c r="C312" s="38">
        <v>41499</v>
      </c>
      <c r="D312" s="39">
        <v>18</v>
      </c>
      <c r="F312" s="39">
        <f t="shared" si="10"/>
        <v>5.4864000000000006</v>
      </c>
      <c r="G312" s="39">
        <f t="shared" si="11"/>
        <v>35.470256117710861</v>
      </c>
      <c r="N312" s="39">
        <v>21</v>
      </c>
      <c r="O312" s="39">
        <v>16</v>
      </c>
      <c r="P312" s="66" t="s">
        <v>2167</v>
      </c>
    </row>
    <row r="313" spans="1:16" x14ac:dyDescent="0.2">
      <c r="A313" s="113">
        <f t="shared" si="13"/>
        <v>4920130803</v>
      </c>
      <c r="B313" s="48" t="s">
        <v>231</v>
      </c>
      <c r="C313" s="38">
        <v>41506</v>
      </c>
      <c r="D313" s="39">
        <v>19</v>
      </c>
      <c r="E313" s="39">
        <f>AVERAGE(D303:D309,D311:D313)</f>
        <v>19.25</v>
      </c>
      <c r="F313" s="39">
        <f t="shared" si="10"/>
        <v>5.7911999999999999</v>
      </c>
      <c r="G313" s="39">
        <f t="shared" si="11"/>
        <v>34.691147459206192</v>
      </c>
      <c r="H313" s="39">
        <f>AVERAGE(G303:G309,G311:G313)</f>
        <v>34.556227006616218</v>
      </c>
      <c r="I313" s="45">
        <v>0.02</v>
      </c>
      <c r="J313" s="39">
        <f>AVERAGE(I303:I313)</f>
        <v>0.33</v>
      </c>
      <c r="K313" s="45">
        <f>(9.81*(LN(I313)))+30.6</f>
        <v>-7.776945683250112</v>
      </c>
      <c r="L313" s="39">
        <f>AVERAGE(K303:K313)</f>
        <v>14.702489255217477</v>
      </c>
      <c r="M313" s="45">
        <f>AVERAGE(L313,H313)</f>
        <v>24.629358130916849</v>
      </c>
      <c r="N313" s="39">
        <v>21</v>
      </c>
      <c r="O313" s="39">
        <v>25</v>
      </c>
      <c r="P313" s="66" t="s">
        <v>550</v>
      </c>
    </row>
    <row r="314" spans="1:16" x14ac:dyDescent="0.2">
      <c r="A314" s="37">
        <v>4920140601</v>
      </c>
      <c r="B314" s="48" t="s">
        <v>231</v>
      </c>
      <c r="C314" s="38">
        <v>41800</v>
      </c>
      <c r="D314" s="39">
        <v>13</v>
      </c>
      <c r="F314" s="39">
        <f t="shared" si="10"/>
        <v>3.9624000000000001</v>
      </c>
      <c r="G314" s="39">
        <f t="shared" si="11"/>
        <v>40.159592907973853</v>
      </c>
      <c r="N314" s="39">
        <v>20</v>
      </c>
      <c r="O314" s="39">
        <v>24</v>
      </c>
      <c r="P314" s="66" t="s">
        <v>2546</v>
      </c>
    </row>
    <row r="315" spans="1:16" x14ac:dyDescent="0.2">
      <c r="A315" s="37">
        <v>4920140602</v>
      </c>
      <c r="B315" s="48" t="s">
        <v>231</v>
      </c>
      <c r="C315" s="38">
        <v>41808</v>
      </c>
      <c r="D315" s="39">
        <v>11</v>
      </c>
      <c r="F315" s="39">
        <f t="shared" si="10"/>
        <v>3.3528000000000002</v>
      </c>
      <c r="G315" s="39">
        <f t="shared" si="11"/>
        <v>42.566842267970074</v>
      </c>
      <c r="N315" s="39">
        <v>19.5</v>
      </c>
      <c r="O315" s="39">
        <v>22</v>
      </c>
      <c r="P315" s="66" t="s">
        <v>428</v>
      </c>
    </row>
    <row r="316" spans="1:16" x14ac:dyDescent="0.2">
      <c r="A316" s="37">
        <v>4920140603</v>
      </c>
      <c r="B316" s="48" t="s">
        <v>231</v>
      </c>
      <c r="C316" s="38">
        <v>41814</v>
      </c>
      <c r="D316" s="39">
        <v>11.5</v>
      </c>
      <c r="F316" s="39">
        <f t="shared" si="10"/>
        <v>3.5052000000000003</v>
      </c>
      <c r="G316" s="39">
        <f t="shared" si="11"/>
        <v>41.926292369324358</v>
      </c>
      <c r="N316" s="39">
        <v>21</v>
      </c>
      <c r="O316" s="39">
        <v>24</v>
      </c>
      <c r="P316" s="66" t="s">
        <v>422</v>
      </c>
    </row>
    <row r="317" spans="1:16" x14ac:dyDescent="0.2">
      <c r="A317" s="36">
        <v>4920140701</v>
      </c>
      <c r="B317" s="48" t="s">
        <v>231</v>
      </c>
      <c r="C317" s="38">
        <v>41822</v>
      </c>
      <c r="D317" s="39">
        <v>12</v>
      </c>
      <c r="F317" s="39">
        <f t="shared" si="10"/>
        <v>3.6576000000000004</v>
      </c>
      <c r="G317" s="39">
        <f t="shared" si="11"/>
        <v>41.313008325549511</v>
      </c>
      <c r="N317" s="39">
        <v>22.5</v>
      </c>
      <c r="O317" s="39">
        <v>16.5</v>
      </c>
      <c r="P317" s="66" t="s">
        <v>2547</v>
      </c>
    </row>
    <row r="318" spans="1:16" x14ac:dyDescent="0.2">
      <c r="A318" s="36">
        <v>4920140702</v>
      </c>
      <c r="B318" s="48" t="s">
        <v>231</v>
      </c>
      <c r="C318" s="38">
        <v>41829</v>
      </c>
      <c r="D318" s="39">
        <v>18</v>
      </c>
      <c r="F318" s="39">
        <f t="shared" si="10"/>
        <v>5.4864000000000006</v>
      </c>
      <c r="G318" s="39">
        <f t="shared" si="11"/>
        <v>35.470256117710861</v>
      </c>
      <c r="N318" s="39">
        <v>20</v>
      </c>
      <c r="O318" s="39">
        <v>22</v>
      </c>
      <c r="P318" s="66" t="s">
        <v>390</v>
      </c>
    </row>
    <row r="319" spans="1:16" x14ac:dyDescent="0.2">
      <c r="A319" s="36">
        <v>4920140703</v>
      </c>
      <c r="B319" s="48" t="s">
        <v>231</v>
      </c>
      <c r="C319" s="38">
        <v>41836</v>
      </c>
      <c r="D319" s="39">
        <v>16</v>
      </c>
      <c r="F319" s="39">
        <f t="shared" si="10"/>
        <v>4.8768000000000002</v>
      </c>
      <c r="G319" s="39">
        <f t="shared" si="11"/>
        <v>37.167509661519347</v>
      </c>
      <c r="N319" s="39">
        <v>20.5</v>
      </c>
      <c r="O319" s="39">
        <v>21</v>
      </c>
      <c r="P319" s="66" t="s">
        <v>2548</v>
      </c>
    </row>
    <row r="320" spans="1:16" x14ac:dyDescent="0.2">
      <c r="A320" s="36">
        <v>4920140704</v>
      </c>
      <c r="B320" s="48" t="s">
        <v>231</v>
      </c>
      <c r="C320" s="38">
        <v>41843</v>
      </c>
      <c r="D320" s="39">
        <v>14</v>
      </c>
      <c r="F320" s="39">
        <f t="shared" si="10"/>
        <v>4.2671999999999999</v>
      </c>
      <c r="G320" s="39">
        <f t="shared" si="11"/>
        <v>39.091697029238723</v>
      </c>
      <c r="N320" s="39">
        <v>22</v>
      </c>
      <c r="O320" s="39">
        <v>20.5</v>
      </c>
      <c r="P320" s="66" t="s">
        <v>1127</v>
      </c>
    </row>
    <row r="321" spans="1:16" x14ac:dyDescent="0.2">
      <c r="A321" s="36">
        <v>4920140705</v>
      </c>
      <c r="B321" s="48" t="s">
        <v>231</v>
      </c>
      <c r="C321" s="38">
        <v>41849</v>
      </c>
      <c r="D321" s="39">
        <v>13</v>
      </c>
      <c r="F321" s="39">
        <f t="shared" si="10"/>
        <v>3.9624000000000001</v>
      </c>
      <c r="G321" s="39">
        <f t="shared" si="11"/>
        <v>40.159592907973853</v>
      </c>
      <c r="N321" s="39">
        <v>20</v>
      </c>
      <c r="O321" s="39">
        <v>18</v>
      </c>
      <c r="P321" s="66" t="s">
        <v>2549</v>
      </c>
    </row>
    <row r="322" spans="1:16" x14ac:dyDescent="0.2">
      <c r="A322" s="36">
        <v>4920140801</v>
      </c>
      <c r="B322" s="48" t="s">
        <v>231</v>
      </c>
      <c r="C322" s="38">
        <v>41856</v>
      </c>
      <c r="D322" s="39">
        <v>15.6</v>
      </c>
      <c r="F322" s="39">
        <f t="shared" si="10"/>
        <v>4.75488</v>
      </c>
      <c r="G322" s="39">
        <f t="shared" si="11"/>
        <v>37.532339274572962</v>
      </c>
      <c r="N322" s="39">
        <v>22.5</v>
      </c>
      <c r="O322" s="39">
        <v>21</v>
      </c>
      <c r="P322" s="66" t="s">
        <v>403</v>
      </c>
    </row>
    <row r="323" spans="1:16" x14ac:dyDescent="0.2">
      <c r="A323" s="36">
        <v>4920140803</v>
      </c>
      <c r="B323" s="48" t="s">
        <v>231</v>
      </c>
      <c r="C323" s="38">
        <v>41864</v>
      </c>
      <c r="D323" s="39">
        <v>13.6</v>
      </c>
      <c r="F323" s="39">
        <f t="shared" si="10"/>
        <v>4.1452800000000005</v>
      </c>
      <c r="G323" s="39">
        <f t="shared" si="11"/>
        <v>39.509407435582283</v>
      </c>
      <c r="N323" s="39">
        <v>20.5</v>
      </c>
      <c r="O323" s="39">
        <v>16</v>
      </c>
      <c r="P323" s="66" t="s">
        <v>2550</v>
      </c>
    </row>
    <row r="324" spans="1:16" x14ac:dyDescent="0.2">
      <c r="A324" s="36">
        <v>4920140802</v>
      </c>
      <c r="B324" s="48" t="s">
        <v>231</v>
      </c>
      <c r="C324" s="38">
        <v>41870</v>
      </c>
      <c r="D324" s="39">
        <v>12.6</v>
      </c>
      <c r="E324" s="39">
        <f>AVERAGE(D314:D324)</f>
        <v>13.663636363636362</v>
      </c>
      <c r="F324" s="39">
        <f t="shared" si="10"/>
        <v>3.8404799999999999</v>
      </c>
      <c r="G324" s="39">
        <f t="shared" si="11"/>
        <v>40.609942059867997</v>
      </c>
      <c r="H324" s="39">
        <f>AVERAGE(G314:G324)</f>
        <v>39.591498214298525</v>
      </c>
      <c r="N324" s="39">
        <v>20</v>
      </c>
      <c r="O324" s="39">
        <v>21</v>
      </c>
      <c r="P324" s="66" t="s">
        <v>726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pane ySplit="1" topLeftCell="A2" activePane="bottomLeft" state="frozen"/>
      <selection pane="bottomLeft" activeCell="L11" sqref="L11"/>
    </sheetView>
  </sheetViews>
  <sheetFormatPr defaultRowHeight="12.75" x14ac:dyDescent="0.2"/>
  <cols>
    <col min="1" max="1" width="11" bestFit="1" customWidth="1"/>
    <col min="2" max="2" width="11" customWidth="1"/>
    <col min="4" max="8" width="9.140625" style="3"/>
    <col min="14" max="14" width="15.5703125" customWidth="1"/>
    <col min="15" max="15" width="46.5703125" customWidth="1"/>
  </cols>
  <sheetData>
    <row r="1" spans="1:15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635</v>
      </c>
      <c r="F1" s="14" t="s">
        <v>277</v>
      </c>
      <c r="G1" s="17" t="s">
        <v>278</v>
      </c>
      <c r="H1" s="16" t="s">
        <v>283</v>
      </c>
      <c r="I1" s="14" t="s">
        <v>177</v>
      </c>
      <c r="J1" s="14" t="s">
        <v>2040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264</v>
      </c>
    </row>
    <row r="2" spans="1:15" x14ac:dyDescent="0.2">
      <c r="A2">
        <v>5220050601</v>
      </c>
      <c r="B2" t="s">
        <v>352</v>
      </c>
      <c r="C2" s="2">
        <v>38514</v>
      </c>
      <c r="D2" s="3">
        <v>9.5</v>
      </c>
      <c r="E2" s="31"/>
      <c r="F2" s="3">
        <f t="shared" ref="F2:F10" si="0">D2*0.3048</f>
        <v>2.8956</v>
      </c>
      <c r="G2" s="3">
        <f t="shared" ref="G2:G10" si="1" xml:space="preserve"> 60-(14.41*(LN(F2)))</f>
        <v>44.679398331074999</v>
      </c>
      <c r="H2" s="31"/>
      <c r="I2" s="30">
        <v>0.85</v>
      </c>
      <c r="J2" s="30"/>
      <c r="K2" s="10">
        <f t="shared" ref="K2:K7" si="2">(9.81*(LN(I2)))+30.6</f>
        <v>29.00568930162683</v>
      </c>
      <c r="N2">
        <v>26</v>
      </c>
    </row>
    <row r="3" spans="1:15" x14ac:dyDescent="0.2">
      <c r="A3">
        <v>5220050602</v>
      </c>
      <c r="B3" t="s">
        <v>352</v>
      </c>
      <c r="C3" s="2">
        <v>38522</v>
      </c>
      <c r="D3" s="3">
        <v>15</v>
      </c>
      <c r="E3" s="31"/>
      <c r="F3" s="3">
        <f t="shared" si="0"/>
        <v>4.5720000000000001</v>
      </c>
      <c r="G3" s="3">
        <f t="shared" si="1"/>
        <v>38.097509751111744</v>
      </c>
      <c r="H3" s="31"/>
      <c r="I3" s="30">
        <v>1.17</v>
      </c>
      <c r="J3" s="30"/>
      <c r="K3" s="10">
        <f t="shared" si="2"/>
        <v>32.140206775822811</v>
      </c>
      <c r="N3">
        <v>22</v>
      </c>
    </row>
    <row r="4" spans="1:15" x14ac:dyDescent="0.2">
      <c r="A4">
        <v>5220050603</v>
      </c>
      <c r="B4" t="s">
        <v>352</v>
      </c>
      <c r="C4" s="2">
        <v>38529</v>
      </c>
      <c r="D4" s="3">
        <v>15.5</v>
      </c>
      <c r="E4" s="31"/>
      <c r="F4" s="3">
        <f t="shared" si="0"/>
        <v>4.7244000000000002</v>
      </c>
      <c r="G4" s="3">
        <f t="shared" si="1"/>
        <v>37.625008404232446</v>
      </c>
      <c r="H4" s="31"/>
      <c r="I4" s="30">
        <v>1.28</v>
      </c>
      <c r="J4" s="30"/>
      <c r="K4" s="10">
        <f t="shared" si="2"/>
        <v>33.02169736450827</v>
      </c>
      <c r="N4">
        <v>25</v>
      </c>
    </row>
    <row r="5" spans="1:15" x14ac:dyDescent="0.2">
      <c r="A5">
        <v>5220050701</v>
      </c>
      <c r="B5" t="s">
        <v>352</v>
      </c>
      <c r="C5" s="2">
        <v>38537</v>
      </c>
      <c r="D5" s="3">
        <v>12</v>
      </c>
      <c r="E5" s="31"/>
      <c r="F5" s="3">
        <f t="shared" si="0"/>
        <v>3.6576000000000004</v>
      </c>
      <c r="G5" s="3">
        <f t="shared" si="1"/>
        <v>41.313008325549511</v>
      </c>
      <c r="H5" s="31"/>
      <c r="I5" s="30">
        <v>2.1800000000000002</v>
      </c>
      <c r="J5" s="30"/>
      <c r="K5" s="10">
        <f t="shared" si="2"/>
        <v>38.24517704141779</v>
      </c>
      <c r="N5">
        <v>24</v>
      </c>
    </row>
    <row r="6" spans="1:15" x14ac:dyDescent="0.2">
      <c r="A6">
        <v>5220050702</v>
      </c>
      <c r="B6" t="s">
        <v>352</v>
      </c>
      <c r="C6" s="2">
        <v>38543</v>
      </c>
      <c r="D6" s="3">
        <v>13.5</v>
      </c>
      <c r="E6" s="31"/>
      <c r="F6" s="3">
        <f t="shared" si="0"/>
        <v>4.1147999999999998</v>
      </c>
      <c r="G6" s="3">
        <f t="shared" si="1"/>
        <v>39.615754781741025</v>
      </c>
      <c r="H6" s="31"/>
      <c r="I6" s="30">
        <v>1.62</v>
      </c>
      <c r="J6" s="30"/>
      <c r="K6" s="10">
        <f t="shared" si="2"/>
        <v>35.332600524086516</v>
      </c>
      <c r="N6">
        <v>26</v>
      </c>
    </row>
    <row r="7" spans="1:15" x14ac:dyDescent="0.2">
      <c r="A7">
        <v>5220050703</v>
      </c>
      <c r="B7" t="s">
        <v>352</v>
      </c>
      <c r="C7" s="2">
        <v>38550</v>
      </c>
      <c r="D7" s="3">
        <v>12</v>
      </c>
      <c r="E7" s="31"/>
      <c r="F7" s="3">
        <f t="shared" si="0"/>
        <v>3.6576000000000004</v>
      </c>
      <c r="G7" s="3">
        <f t="shared" si="1"/>
        <v>41.313008325549511</v>
      </c>
      <c r="H7" s="31"/>
      <c r="I7" s="30">
        <v>4.2</v>
      </c>
      <c r="J7" s="30"/>
      <c r="K7" s="10">
        <f t="shared" si="2"/>
        <v>44.678179193088255</v>
      </c>
      <c r="N7">
        <v>28</v>
      </c>
    </row>
    <row r="8" spans="1:15" x14ac:dyDescent="0.2">
      <c r="A8">
        <v>5220050801</v>
      </c>
      <c r="B8" t="s">
        <v>352</v>
      </c>
      <c r="C8" s="2">
        <v>38571</v>
      </c>
      <c r="D8" s="3">
        <v>9.5</v>
      </c>
      <c r="F8" s="3">
        <f t="shared" si="0"/>
        <v>2.8956</v>
      </c>
      <c r="G8" s="3">
        <f t="shared" si="1"/>
        <v>44.679398331074999</v>
      </c>
      <c r="N8">
        <v>25</v>
      </c>
    </row>
    <row r="9" spans="1:15" x14ac:dyDescent="0.2">
      <c r="A9">
        <v>5220050802</v>
      </c>
      <c r="B9" t="s">
        <v>352</v>
      </c>
      <c r="C9" s="2">
        <v>38578</v>
      </c>
      <c r="D9" s="3">
        <v>9</v>
      </c>
      <c r="E9" s="31"/>
      <c r="F9" s="3">
        <f t="shared" si="0"/>
        <v>2.7432000000000003</v>
      </c>
      <c r="G9" s="3">
        <f t="shared" si="1"/>
        <v>45.458506989579675</v>
      </c>
      <c r="H9" s="31"/>
      <c r="I9" s="30">
        <v>2.5</v>
      </c>
      <c r="J9" s="30"/>
      <c r="K9" s="10">
        <f>(9.81*(LN(I9)))+30.6</f>
        <v>39.588812079685468</v>
      </c>
      <c r="N9">
        <v>24</v>
      </c>
    </row>
    <row r="10" spans="1:15" x14ac:dyDescent="0.2">
      <c r="A10">
        <v>5220050803</v>
      </c>
      <c r="B10" t="s">
        <v>352</v>
      </c>
      <c r="C10" s="2">
        <v>38585</v>
      </c>
      <c r="D10" s="3">
        <v>6.5</v>
      </c>
      <c r="E10" s="31">
        <f>AVERAGE(D2:D10)</f>
        <v>11.388888888888889</v>
      </c>
      <c r="F10" s="3">
        <f t="shared" si="0"/>
        <v>1.9812000000000001</v>
      </c>
      <c r="G10" s="3">
        <f t="shared" si="1"/>
        <v>50.147843779842667</v>
      </c>
      <c r="H10" s="31">
        <f>AVERAGE(G2:G10)</f>
        <v>42.547715224417402</v>
      </c>
      <c r="I10" s="30">
        <v>4.3</v>
      </c>
      <c r="J10" s="31">
        <f>AVERAGE(I2:I10)</f>
        <v>2.2625000000000002</v>
      </c>
      <c r="K10" s="10">
        <f>(9.81*(LN(I10)))+30.6</f>
        <v>44.90901337268226</v>
      </c>
      <c r="L10" s="31">
        <f>AVERAGE(K2:K10)</f>
        <v>37.115171956614773</v>
      </c>
      <c r="M10" s="3">
        <f>AVERAGE(H10,L10)</f>
        <v>39.831443590516088</v>
      </c>
      <c r="N10">
        <v>23</v>
      </c>
    </row>
    <row r="11" spans="1:15" x14ac:dyDescent="0.2">
      <c r="C11" s="2"/>
    </row>
    <row r="12" spans="1:15" x14ac:dyDescent="0.2">
      <c r="C12" s="2"/>
    </row>
    <row r="13" spans="1:15" x14ac:dyDescent="0.2">
      <c r="C13" s="2"/>
    </row>
    <row r="14" spans="1:15" x14ac:dyDescent="0.2">
      <c r="C14" s="2"/>
    </row>
    <row r="15" spans="1:15" x14ac:dyDescent="0.2">
      <c r="C15" s="2"/>
    </row>
    <row r="16" spans="1:15" x14ac:dyDescent="0.2">
      <c r="C16" s="2"/>
    </row>
    <row r="17" spans="3:3" x14ac:dyDescent="0.2">
      <c r="C17" s="2"/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pane ySplit="1" topLeftCell="A2" activePane="bottomLeft" state="frozen"/>
      <selection pane="bottomLeft" activeCell="M5" sqref="M5"/>
    </sheetView>
  </sheetViews>
  <sheetFormatPr defaultRowHeight="12.75" x14ac:dyDescent="0.2"/>
  <cols>
    <col min="1" max="1" width="16" customWidth="1"/>
    <col min="2" max="2" width="17.28515625" customWidth="1"/>
    <col min="3" max="3" width="13.140625" customWidth="1"/>
    <col min="4" max="4" width="10.42578125" style="3" customWidth="1"/>
    <col min="5" max="5" width="15.140625" style="3" customWidth="1"/>
    <col min="6" max="6" width="11" style="3" customWidth="1"/>
    <col min="7" max="7" width="13.140625" customWidth="1"/>
    <col min="9" max="9" width="10.5703125" customWidth="1"/>
    <col min="10" max="10" width="11.7109375" customWidth="1"/>
    <col min="12" max="12" width="15.5703125" customWidth="1"/>
    <col min="13" max="13" width="13.85546875" customWidth="1"/>
    <col min="14" max="14" width="44.28515625" customWidth="1"/>
  </cols>
  <sheetData>
    <row r="1" spans="1:14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277</v>
      </c>
      <c r="F1" s="17" t="s">
        <v>278</v>
      </c>
      <c r="G1" s="17" t="s">
        <v>283</v>
      </c>
      <c r="H1" s="14" t="s">
        <v>177</v>
      </c>
      <c r="I1" s="16" t="s">
        <v>280</v>
      </c>
      <c r="J1" s="14" t="s">
        <v>284</v>
      </c>
      <c r="K1" s="14" t="s">
        <v>285</v>
      </c>
      <c r="L1" s="14" t="s">
        <v>267</v>
      </c>
      <c r="M1" s="14" t="s">
        <v>269</v>
      </c>
      <c r="N1" s="14" t="s">
        <v>264</v>
      </c>
    </row>
    <row r="2" spans="1:14" x14ac:dyDescent="0.2">
      <c r="C2" s="2"/>
    </row>
    <row r="3" spans="1:14" x14ac:dyDescent="0.2">
      <c r="C3" s="2"/>
    </row>
    <row r="4" spans="1:14" x14ac:dyDescent="0.2">
      <c r="C4" s="2"/>
    </row>
    <row r="5" spans="1:14" x14ac:dyDescent="0.2">
      <c r="C5" s="2"/>
    </row>
    <row r="6" spans="1:14" x14ac:dyDescent="0.2">
      <c r="C6" s="2"/>
    </row>
    <row r="7" spans="1:14" x14ac:dyDescent="0.2">
      <c r="C7" s="2"/>
    </row>
    <row r="8" spans="1:14" x14ac:dyDescent="0.2">
      <c r="C8" s="2"/>
    </row>
    <row r="9" spans="1:14" x14ac:dyDescent="0.2">
      <c r="C9" s="2"/>
    </row>
    <row r="10" spans="1:14" x14ac:dyDescent="0.2">
      <c r="C10" s="2"/>
    </row>
    <row r="11" spans="1:14" x14ac:dyDescent="0.2">
      <c r="C11" s="2"/>
    </row>
    <row r="12" spans="1:14" x14ac:dyDescent="0.2">
      <c r="C12" s="2"/>
    </row>
    <row r="13" spans="1:14" x14ac:dyDescent="0.2">
      <c r="C13" s="2"/>
    </row>
    <row r="14" spans="1:14" x14ac:dyDescent="0.2">
      <c r="C14" s="2"/>
    </row>
    <row r="15" spans="1:14" x14ac:dyDescent="0.2">
      <c r="C15" s="2"/>
    </row>
    <row r="16" spans="1:14" x14ac:dyDescent="0.2">
      <c r="C16" s="2"/>
    </row>
    <row r="17" spans="3:3" x14ac:dyDescent="0.2">
      <c r="C17" s="2"/>
    </row>
    <row r="18" spans="3:3" x14ac:dyDescent="0.2">
      <c r="C18" s="2"/>
    </row>
    <row r="19" spans="3:3" x14ac:dyDescent="0.2">
      <c r="C19" s="2"/>
    </row>
    <row r="20" spans="3:3" x14ac:dyDescent="0.2">
      <c r="C20" s="2"/>
    </row>
    <row r="21" spans="3:3" x14ac:dyDescent="0.2">
      <c r="C21" s="2"/>
    </row>
    <row r="22" spans="3:3" x14ac:dyDescent="0.2">
      <c r="C22" s="2"/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topLeftCell="A13" workbookViewId="0">
      <selection activeCell="D24" sqref="D24"/>
    </sheetView>
  </sheetViews>
  <sheetFormatPr defaultRowHeight="12.75" x14ac:dyDescent="0.2"/>
  <cols>
    <col min="1" max="1" width="11" bestFit="1" customWidth="1"/>
    <col min="2" max="2" width="11" customWidth="1"/>
    <col min="4" max="9" width="9.140625" style="3"/>
    <col min="10" max="10" width="10.140625" style="3" customWidth="1"/>
    <col min="11" max="11" width="12.42578125" style="3" customWidth="1"/>
    <col min="12" max="12" width="9.140625" style="3"/>
    <col min="13" max="13" width="15" style="3" bestFit="1" customWidth="1"/>
    <col min="14" max="14" width="15" style="3" customWidth="1"/>
  </cols>
  <sheetData>
    <row r="1" spans="1:15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635</v>
      </c>
      <c r="F1" s="14" t="s">
        <v>277</v>
      </c>
      <c r="G1" s="17" t="s">
        <v>278</v>
      </c>
      <c r="H1" s="17" t="s">
        <v>283</v>
      </c>
      <c r="I1" s="14" t="s">
        <v>177</v>
      </c>
      <c r="J1" s="16" t="s">
        <v>280</v>
      </c>
      <c r="K1" s="14" t="s">
        <v>284</v>
      </c>
      <c r="L1" s="14" t="s">
        <v>285</v>
      </c>
      <c r="M1" s="14" t="s">
        <v>267</v>
      </c>
      <c r="N1" s="14" t="s">
        <v>269</v>
      </c>
      <c r="O1" s="14" t="s">
        <v>264</v>
      </c>
    </row>
    <row r="2" spans="1:15" x14ac:dyDescent="0.2">
      <c r="A2">
        <v>320030501</v>
      </c>
      <c r="B2" t="s">
        <v>195</v>
      </c>
      <c r="C2" s="4">
        <v>37770</v>
      </c>
      <c r="D2" s="5">
        <v>13</v>
      </c>
      <c r="E2" s="5"/>
      <c r="F2" s="5">
        <v>3.9624000000000001</v>
      </c>
      <c r="G2" s="5">
        <v>40.159592907973853</v>
      </c>
      <c r="H2" s="5"/>
      <c r="I2" s="6">
        <v>1.3</v>
      </c>
      <c r="J2" s="5">
        <v>33.173793434426088</v>
      </c>
      <c r="K2" s="5"/>
      <c r="L2" s="6"/>
      <c r="M2" s="5">
        <v>18</v>
      </c>
      <c r="N2" s="5"/>
    </row>
    <row r="3" spans="1:15" x14ac:dyDescent="0.2">
      <c r="A3">
        <v>320030601</v>
      </c>
      <c r="B3" t="s">
        <v>195</v>
      </c>
      <c r="C3" s="4">
        <v>37785</v>
      </c>
      <c r="D3" s="5">
        <v>14</v>
      </c>
      <c r="E3" s="5"/>
      <c r="F3" s="5">
        <v>4.2671999999999999</v>
      </c>
      <c r="G3" s="5">
        <v>39.091697029238723</v>
      </c>
      <c r="H3" s="5"/>
      <c r="I3" s="6">
        <v>1</v>
      </c>
      <c r="J3" s="5">
        <v>30.6</v>
      </c>
      <c r="K3" s="5"/>
      <c r="L3" s="6"/>
      <c r="M3" s="5">
        <v>21</v>
      </c>
      <c r="N3" s="5"/>
    </row>
    <row r="4" spans="1:15" x14ac:dyDescent="0.2">
      <c r="A4">
        <v>320030602</v>
      </c>
      <c r="B4" t="s">
        <v>195</v>
      </c>
      <c r="C4" s="4">
        <v>37797</v>
      </c>
      <c r="D4" s="5">
        <v>11</v>
      </c>
      <c r="E4" s="5"/>
      <c r="F4" s="5">
        <v>3.3528000000000002</v>
      </c>
      <c r="G4" s="5">
        <v>42.566842267970074</v>
      </c>
      <c r="H4" s="5"/>
      <c r="I4" s="6">
        <v>4.4000000000000004</v>
      </c>
      <c r="J4" s="5">
        <v>45.134540546466553</v>
      </c>
      <c r="K4" s="5"/>
      <c r="L4" s="6"/>
      <c r="M4" s="5">
        <v>23</v>
      </c>
      <c r="N4" s="5"/>
    </row>
    <row r="5" spans="1:15" x14ac:dyDescent="0.2">
      <c r="A5">
        <v>320030701</v>
      </c>
      <c r="B5" t="s">
        <v>195</v>
      </c>
      <c r="C5" s="4">
        <v>37811</v>
      </c>
      <c r="D5" s="5">
        <v>11</v>
      </c>
      <c r="E5" s="5"/>
      <c r="F5" s="5">
        <v>3.3528000000000002</v>
      </c>
      <c r="G5" s="5">
        <v>42.566842267970074</v>
      </c>
      <c r="H5" s="5"/>
      <c r="I5" s="6">
        <v>0.25</v>
      </c>
      <c r="J5" s="5">
        <v>17.000452317413874</v>
      </c>
      <c r="K5" s="5"/>
      <c r="L5" s="6"/>
      <c r="M5" s="5">
        <v>24</v>
      </c>
      <c r="N5" s="5"/>
    </row>
    <row r="6" spans="1:15" x14ac:dyDescent="0.2">
      <c r="A6">
        <v>320030702</v>
      </c>
      <c r="B6" t="s">
        <v>195</v>
      </c>
      <c r="C6" s="4">
        <v>37822</v>
      </c>
      <c r="D6" s="5">
        <v>12</v>
      </c>
      <c r="E6" s="5"/>
      <c r="F6" s="5">
        <v>3.6576000000000004</v>
      </c>
      <c r="G6" s="5">
        <v>41.313008325549511</v>
      </c>
      <c r="H6" s="5"/>
      <c r="I6" s="6">
        <v>7</v>
      </c>
      <c r="J6" s="5">
        <v>49.689378562232626</v>
      </c>
      <c r="K6" s="5"/>
      <c r="L6" s="6"/>
      <c r="M6" s="5">
        <v>23</v>
      </c>
      <c r="N6" s="5"/>
    </row>
    <row r="7" spans="1:15" x14ac:dyDescent="0.2">
      <c r="A7">
        <v>320030801</v>
      </c>
      <c r="B7" t="s">
        <v>195</v>
      </c>
      <c r="C7" s="4">
        <v>37837</v>
      </c>
      <c r="D7" s="5">
        <v>15</v>
      </c>
      <c r="E7" s="5"/>
      <c r="F7" s="5">
        <v>4.5720000000000001</v>
      </c>
      <c r="G7" s="5">
        <v>38.097509751111744</v>
      </c>
      <c r="H7" s="5"/>
      <c r="I7" s="6">
        <v>1.1000000000000001</v>
      </c>
      <c r="J7" s="5">
        <v>31.534992863880429</v>
      </c>
      <c r="K7" s="5"/>
      <c r="L7" s="6"/>
      <c r="M7" s="5">
        <v>24</v>
      </c>
      <c r="N7" s="5"/>
    </row>
    <row r="8" spans="1:15" s="351" customFormat="1" x14ac:dyDescent="0.2">
      <c r="A8" s="351">
        <v>320030802</v>
      </c>
      <c r="B8" s="351" t="s">
        <v>195</v>
      </c>
      <c r="C8" s="383">
        <v>37851</v>
      </c>
      <c r="D8" s="384">
        <v>13.5</v>
      </c>
      <c r="E8" s="384">
        <f>AVERAGE(D3:D8)</f>
        <v>12.75</v>
      </c>
      <c r="F8" s="384">
        <v>4.1147999999999998</v>
      </c>
      <c r="G8" s="384">
        <v>39.615754781741025</v>
      </c>
      <c r="H8" s="384">
        <f>AVERAGE(G3:G8)</f>
        <v>40.541942403930193</v>
      </c>
      <c r="I8" s="385">
        <v>2.8</v>
      </c>
      <c r="J8" s="384">
        <v>40.70056648254716</v>
      </c>
      <c r="K8" s="384">
        <f>AVERAGE(J3:J8)</f>
        <v>35.776655128756772</v>
      </c>
      <c r="L8" s="385">
        <f>AVERAGE(H8,K8)</f>
        <v>38.159298766343483</v>
      </c>
      <c r="M8" s="384">
        <v>25</v>
      </c>
      <c r="N8" s="384"/>
    </row>
    <row r="9" spans="1:15" s="380" customFormat="1" x14ac:dyDescent="0.2">
      <c r="A9" s="8">
        <v>320030802</v>
      </c>
      <c r="B9" s="8" t="s">
        <v>195</v>
      </c>
      <c r="C9" s="381">
        <v>41795</v>
      </c>
      <c r="D9" s="382">
        <v>11.33</v>
      </c>
      <c r="E9" s="382"/>
      <c r="F9" s="57">
        <f>0.3048*D9</f>
        <v>3.4533840000000002</v>
      </c>
      <c r="G9" s="57">
        <f t="shared" ref="G9" si="0" xml:space="preserve"> 60-(14.41*(LN(F9)))</f>
        <v>42.140899927669423</v>
      </c>
      <c r="H9" s="382"/>
      <c r="I9" s="382"/>
      <c r="J9" s="382"/>
      <c r="K9" s="382"/>
      <c r="L9" s="382"/>
      <c r="M9" s="382">
        <v>22</v>
      </c>
      <c r="N9" s="382">
        <v>23</v>
      </c>
      <c r="O9" s="8" t="s">
        <v>2364</v>
      </c>
    </row>
    <row r="10" spans="1:15" x14ac:dyDescent="0.2">
      <c r="A10" s="8">
        <v>320030802</v>
      </c>
      <c r="B10" s="8" t="s">
        <v>195</v>
      </c>
      <c r="C10" s="2">
        <v>41803</v>
      </c>
      <c r="D10" s="3">
        <v>10.416</v>
      </c>
      <c r="F10" s="57">
        <f t="shared" ref="F10:F21" si="1">0.3048*D10</f>
        <v>3.1747968000000002</v>
      </c>
      <c r="G10" s="57">
        <f t="shared" ref="G10:G21" si="2" xml:space="preserve"> 60-(14.41*(LN(F10)))</f>
        <v>43.352939287426459</v>
      </c>
      <c r="M10" s="3">
        <v>20</v>
      </c>
      <c r="N10" s="3">
        <v>14</v>
      </c>
      <c r="O10" s="8" t="s">
        <v>2365</v>
      </c>
    </row>
    <row r="11" spans="1:15" x14ac:dyDescent="0.2">
      <c r="A11" s="8">
        <v>320030802</v>
      </c>
      <c r="B11" s="8" t="s">
        <v>195</v>
      </c>
      <c r="C11" s="2">
        <v>41809</v>
      </c>
      <c r="D11" s="3">
        <v>12</v>
      </c>
      <c r="F11" s="57">
        <f t="shared" si="1"/>
        <v>3.6576000000000004</v>
      </c>
      <c r="G11" s="57">
        <f t="shared" si="2"/>
        <v>41.313008325549511</v>
      </c>
      <c r="M11" s="3">
        <v>22</v>
      </c>
      <c r="N11" s="3">
        <v>23</v>
      </c>
      <c r="O11" s="8" t="s">
        <v>2366</v>
      </c>
    </row>
    <row r="12" spans="1:15" x14ac:dyDescent="0.2">
      <c r="A12" s="8">
        <v>320030802</v>
      </c>
      <c r="B12" s="8" t="s">
        <v>195</v>
      </c>
      <c r="C12" s="2">
        <v>41816</v>
      </c>
      <c r="D12" s="3">
        <v>12.416</v>
      </c>
      <c r="F12" s="57">
        <f t="shared" si="1"/>
        <v>3.7843968000000001</v>
      </c>
      <c r="G12" s="57">
        <f t="shared" si="2"/>
        <v>40.821925415811762</v>
      </c>
      <c r="M12" s="3">
        <v>25</v>
      </c>
      <c r="N12" s="3">
        <v>30</v>
      </c>
      <c r="O12" s="8" t="s">
        <v>2371</v>
      </c>
    </row>
    <row r="13" spans="1:15" x14ac:dyDescent="0.2">
      <c r="A13" s="8">
        <v>320030802</v>
      </c>
      <c r="B13" s="8" t="s">
        <v>195</v>
      </c>
      <c r="C13" s="2">
        <v>41824</v>
      </c>
      <c r="D13" s="3">
        <v>11.5</v>
      </c>
      <c r="F13" s="57">
        <f t="shared" si="1"/>
        <v>3.5052000000000003</v>
      </c>
      <c r="G13" s="57">
        <f t="shared" si="2"/>
        <v>41.926292369324358</v>
      </c>
      <c r="M13" s="3">
        <v>24.5</v>
      </c>
      <c r="N13" s="3">
        <v>25</v>
      </c>
      <c r="O13" s="8" t="s">
        <v>2367</v>
      </c>
    </row>
    <row r="14" spans="1:15" x14ac:dyDescent="0.2">
      <c r="A14" s="8">
        <v>320030802</v>
      </c>
      <c r="B14" s="8" t="s">
        <v>195</v>
      </c>
      <c r="C14" s="2">
        <v>41830</v>
      </c>
      <c r="D14" s="3">
        <v>11</v>
      </c>
      <c r="F14" s="57">
        <f t="shared" si="1"/>
        <v>3.3528000000000002</v>
      </c>
      <c r="G14" s="57">
        <f t="shared" si="2"/>
        <v>42.566842267970074</v>
      </c>
      <c r="M14" s="3">
        <v>24.5</v>
      </c>
      <c r="N14" s="3">
        <v>23</v>
      </c>
      <c r="O14" s="8" t="s">
        <v>2368</v>
      </c>
    </row>
    <row r="15" spans="1:15" x14ac:dyDescent="0.2">
      <c r="A15" s="8">
        <v>320030802</v>
      </c>
      <c r="B15" s="8" t="s">
        <v>195</v>
      </c>
      <c r="C15" s="381">
        <v>41834</v>
      </c>
      <c r="D15" s="3">
        <v>8.5</v>
      </c>
      <c r="F15" s="57">
        <f t="shared" si="1"/>
        <v>2.5908000000000002</v>
      </c>
      <c r="G15" s="57">
        <f t="shared" si="2"/>
        <v>46.28215973301333</v>
      </c>
      <c r="M15" s="3">
        <v>23</v>
      </c>
      <c r="N15" s="3">
        <v>25</v>
      </c>
      <c r="O15" s="8" t="s">
        <v>2369</v>
      </c>
    </row>
    <row r="16" spans="1:15" x14ac:dyDescent="0.2">
      <c r="A16" s="8">
        <v>320030802</v>
      </c>
      <c r="B16" s="8" t="s">
        <v>195</v>
      </c>
      <c r="C16" s="2">
        <v>41844</v>
      </c>
      <c r="D16" s="3">
        <v>8.66</v>
      </c>
      <c r="F16" s="57">
        <f t="shared" si="1"/>
        <v>2.6395680000000001</v>
      </c>
      <c r="G16" s="57">
        <f t="shared" si="2"/>
        <v>46.013433996698303</v>
      </c>
      <c r="M16" s="3">
        <v>24.5</v>
      </c>
      <c r="N16" s="3">
        <v>24.5</v>
      </c>
      <c r="O16" s="8" t="s">
        <v>2370</v>
      </c>
    </row>
    <row r="17" spans="1:15" x14ac:dyDescent="0.2">
      <c r="A17" s="8">
        <v>320030802</v>
      </c>
      <c r="B17" s="8" t="s">
        <v>195</v>
      </c>
      <c r="C17" s="2">
        <v>41851</v>
      </c>
      <c r="D17" s="3">
        <v>11.5</v>
      </c>
      <c r="F17" s="57">
        <f t="shared" si="1"/>
        <v>3.5052000000000003</v>
      </c>
      <c r="G17" s="57">
        <f t="shared" si="2"/>
        <v>41.926292369324358</v>
      </c>
      <c r="M17" s="3">
        <v>22.5</v>
      </c>
      <c r="N17" s="3">
        <v>25</v>
      </c>
      <c r="O17" s="8" t="s">
        <v>2372</v>
      </c>
    </row>
    <row r="18" spans="1:15" x14ac:dyDescent="0.2">
      <c r="A18" s="8">
        <v>320030802</v>
      </c>
      <c r="B18" s="8" t="s">
        <v>195</v>
      </c>
      <c r="C18" s="2">
        <v>41858</v>
      </c>
      <c r="D18" s="3">
        <v>10</v>
      </c>
      <c r="F18" s="57">
        <f t="shared" si="1"/>
        <v>3.048</v>
      </c>
      <c r="G18" s="57">
        <f t="shared" si="2"/>
        <v>43.940261958950401</v>
      </c>
      <c r="M18" s="3">
        <v>26</v>
      </c>
      <c r="N18" s="3">
        <v>28</v>
      </c>
      <c r="O18" s="8" t="s">
        <v>2373</v>
      </c>
    </row>
    <row r="19" spans="1:15" x14ac:dyDescent="0.2">
      <c r="A19" s="8">
        <v>320030802</v>
      </c>
      <c r="B19" s="8" t="s">
        <v>195</v>
      </c>
      <c r="C19" s="381">
        <v>41872</v>
      </c>
      <c r="D19" s="3">
        <v>10.75</v>
      </c>
      <c r="F19" s="57">
        <f t="shared" si="1"/>
        <v>3.2766000000000002</v>
      </c>
      <c r="G19" s="57">
        <f t="shared" si="2"/>
        <v>42.898121225587985</v>
      </c>
      <c r="M19" s="3">
        <v>22</v>
      </c>
      <c r="N19" s="3">
        <v>23</v>
      </c>
      <c r="O19" s="8" t="s">
        <v>2374</v>
      </c>
    </row>
    <row r="20" spans="1:15" x14ac:dyDescent="0.2">
      <c r="A20" s="8">
        <v>320030802</v>
      </c>
      <c r="B20" s="8" t="s">
        <v>195</v>
      </c>
      <c r="C20" s="2">
        <v>41879</v>
      </c>
      <c r="D20" s="3">
        <v>8.4160000000000004</v>
      </c>
      <c r="F20" s="57">
        <f t="shared" si="1"/>
        <v>2.5651968000000003</v>
      </c>
      <c r="G20" s="57">
        <f t="shared" si="2"/>
        <v>46.425272756101542</v>
      </c>
      <c r="M20" s="3">
        <v>24</v>
      </c>
      <c r="N20" s="3">
        <v>19</v>
      </c>
      <c r="O20" s="8" t="s">
        <v>2375</v>
      </c>
    </row>
    <row r="21" spans="1:15" s="40" customFormat="1" x14ac:dyDescent="0.2">
      <c r="A21" s="351">
        <v>320030802</v>
      </c>
      <c r="B21" s="351" t="s">
        <v>195</v>
      </c>
      <c r="C21" s="41">
        <v>41894</v>
      </c>
      <c r="D21" s="42">
        <v>9.75</v>
      </c>
      <c r="E21" s="42">
        <f>AVERAGE(D9:D21)</f>
        <v>10.479846153846154</v>
      </c>
      <c r="F21" s="345">
        <f t="shared" si="1"/>
        <v>2.9718</v>
      </c>
      <c r="G21" s="345">
        <f t="shared" si="2"/>
        <v>44.305091572004017</v>
      </c>
      <c r="H21" s="42">
        <f>AVERAGE(G9:G21)</f>
        <v>43.377887785033188</v>
      </c>
      <c r="I21" s="42"/>
      <c r="J21" s="42"/>
      <c r="K21" s="42"/>
      <c r="L21" s="42"/>
      <c r="M21" s="42">
        <v>19</v>
      </c>
      <c r="N21" s="42">
        <v>12</v>
      </c>
      <c r="O21" s="351" t="s">
        <v>2376</v>
      </c>
    </row>
    <row r="22" spans="1:15" x14ac:dyDescent="0.2">
      <c r="C22" s="2"/>
    </row>
  </sheetData>
  <phoneticPr fontId="14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6"/>
  <sheetViews>
    <sheetView workbookViewId="0">
      <pane xSplit="3" ySplit="1" topLeftCell="D300" activePane="bottomRight" state="frozen"/>
      <selection pane="topRight" activeCell="D1" sqref="D1"/>
      <selection pane="bottomLeft" activeCell="A2" sqref="A2"/>
      <selection pane="bottomRight" activeCell="B330" sqref="B330"/>
    </sheetView>
  </sheetViews>
  <sheetFormatPr defaultRowHeight="12.75" x14ac:dyDescent="0.2"/>
  <cols>
    <col min="1" max="2" width="11" customWidth="1"/>
    <col min="3" max="3" width="9.140625" style="2" bestFit="1" customWidth="1"/>
    <col min="4" max="4" width="9.140625" style="3"/>
    <col min="5" max="5" width="14.140625" style="3" customWidth="1"/>
    <col min="6" max="6" width="11.42578125" style="3" customWidth="1"/>
    <col min="7" max="7" width="10.5703125" style="3" customWidth="1"/>
    <col min="8" max="8" width="15" style="3" customWidth="1"/>
    <col min="9" max="9" width="9.140625" style="10"/>
    <col min="10" max="10" width="14.140625" style="3" customWidth="1"/>
    <col min="11" max="11" width="10.28515625" style="10" customWidth="1"/>
    <col min="12" max="12" width="12.28515625" style="10" customWidth="1"/>
    <col min="13" max="13" width="9.140625" style="10"/>
    <col min="14" max="14" width="15" style="3" bestFit="1" customWidth="1"/>
    <col min="15" max="15" width="12.140625" style="3" bestFit="1" customWidth="1"/>
    <col min="16" max="16" width="32" customWidth="1"/>
  </cols>
  <sheetData>
    <row r="1" spans="1:20" s="13" customFormat="1" ht="14.25" x14ac:dyDescent="0.2">
      <c r="A1" s="13" t="s">
        <v>118</v>
      </c>
      <c r="B1" s="13" t="s">
        <v>178</v>
      </c>
      <c r="C1" s="18" t="s">
        <v>176</v>
      </c>
      <c r="D1" s="14" t="s">
        <v>196</v>
      </c>
      <c r="E1" s="14" t="s">
        <v>692</v>
      </c>
      <c r="F1" s="14" t="s">
        <v>277</v>
      </c>
      <c r="G1" s="14" t="s">
        <v>278</v>
      </c>
      <c r="H1" s="14" t="s">
        <v>279</v>
      </c>
      <c r="I1" s="15" t="s">
        <v>177</v>
      </c>
      <c r="J1" s="14" t="s">
        <v>1084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281</v>
      </c>
      <c r="P1" s="13" t="s">
        <v>264</v>
      </c>
      <c r="Q1" s="121" t="s">
        <v>176</v>
      </c>
      <c r="R1" s="125" t="s">
        <v>692</v>
      </c>
      <c r="S1" s="125" t="s">
        <v>279</v>
      </c>
      <c r="T1" s="125" t="s">
        <v>1084</v>
      </c>
    </row>
    <row r="2" spans="1:20" x14ac:dyDescent="0.2">
      <c r="A2">
        <v>519870601</v>
      </c>
      <c r="B2" t="s">
        <v>197</v>
      </c>
      <c r="C2" s="2">
        <v>31932</v>
      </c>
      <c r="D2" s="3">
        <v>12</v>
      </c>
      <c r="F2" s="3">
        <f>D2*0.3048</f>
        <v>3.6576000000000004</v>
      </c>
      <c r="G2" s="3">
        <f xml:space="preserve"> 60-(14.41*(LN(F2)))</f>
        <v>41.313008325549511</v>
      </c>
      <c r="Q2" s="124">
        <v>1987</v>
      </c>
      <c r="R2" s="123">
        <v>10.26923076923077</v>
      </c>
      <c r="S2" s="123">
        <v>43.846233472307794</v>
      </c>
      <c r="T2" s="122"/>
    </row>
    <row r="3" spans="1:20" ht="15" x14ac:dyDescent="0.25">
      <c r="A3">
        <v>519870602</v>
      </c>
      <c r="B3" t="s">
        <v>197</v>
      </c>
      <c r="C3" s="2">
        <v>31941</v>
      </c>
      <c r="D3" s="3">
        <v>12</v>
      </c>
      <c r="F3" s="3">
        <f t="shared" ref="F3:F66" si="0">D3*0.3048</f>
        <v>3.6576000000000004</v>
      </c>
      <c r="G3" s="3">
        <f t="shared" ref="G3:G66" si="1" xml:space="preserve"> 60-(14.41*(LN(F3)))</f>
        <v>41.313008325549511</v>
      </c>
      <c r="Q3" s="124">
        <v>1988</v>
      </c>
      <c r="R3" s="123">
        <v>10.653846153846153</v>
      </c>
      <c r="S3" s="123">
        <v>43.248985934559606</v>
      </c>
      <c r="T3" s="120"/>
    </row>
    <row r="4" spans="1:20" x14ac:dyDescent="0.2">
      <c r="A4">
        <v>519870603</v>
      </c>
      <c r="B4" t="s">
        <v>197</v>
      </c>
      <c r="C4" s="2">
        <v>31947</v>
      </c>
      <c r="D4" s="3">
        <v>12.5</v>
      </c>
      <c r="F4" s="3">
        <f t="shared" si="0"/>
        <v>3.81</v>
      </c>
      <c r="G4" s="3">
        <f t="shared" si="1"/>
        <v>40.724763384512634</v>
      </c>
      <c r="Q4" s="124">
        <v>1989</v>
      </c>
      <c r="R4" s="123">
        <v>11.153846153846153</v>
      </c>
      <c r="S4" s="123">
        <v>42.537780458276728</v>
      </c>
      <c r="T4" s="122"/>
    </row>
    <row r="5" spans="1:20" x14ac:dyDescent="0.2">
      <c r="A5">
        <v>519870604</v>
      </c>
      <c r="B5" t="s">
        <v>197</v>
      </c>
      <c r="C5" s="2">
        <v>31954</v>
      </c>
      <c r="D5" s="3">
        <v>13.5</v>
      </c>
      <c r="F5" s="3">
        <f t="shared" si="0"/>
        <v>4.1147999999999998</v>
      </c>
      <c r="G5" s="3">
        <f t="shared" si="1"/>
        <v>39.615754781741025</v>
      </c>
      <c r="Q5" s="124">
        <v>1990</v>
      </c>
      <c r="R5" s="123">
        <v>11.807692307692308</v>
      </c>
      <c r="S5" s="123">
        <v>41.628914131068342</v>
      </c>
      <c r="T5" s="123">
        <v>2.7714285714285714</v>
      </c>
    </row>
    <row r="6" spans="1:20" x14ac:dyDescent="0.2">
      <c r="A6">
        <v>519870701</v>
      </c>
      <c r="B6" t="s">
        <v>197</v>
      </c>
      <c r="C6" s="2">
        <v>31962</v>
      </c>
      <c r="D6" s="3">
        <v>13</v>
      </c>
      <c r="F6" s="3">
        <f t="shared" si="0"/>
        <v>3.9624000000000001</v>
      </c>
      <c r="G6" s="3">
        <f t="shared" si="1"/>
        <v>40.159592907973853</v>
      </c>
      <c r="Q6" s="124">
        <v>1991</v>
      </c>
      <c r="R6" s="123">
        <v>10.692307692307692</v>
      </c>
      <c r="S6" s="123">
        <v>43.030720894274914</v>
      </c>
      <c r="T6" s="123">
        <v>2.2166666666666668</v>
      </c>
    </row>
    <row r="7" spans="1:20" x14ac:dyDescent="0.2">
      <c r="A7">
        <v>519870702</v>
      </c>
      <c r="B7" t="s">
        <v>197</v>
      </c>
      <c r="C7" s="2">
        <v>31969</v>
      </c>
      <c r="D7" s="3">
        <v>11.5</v>
      </c>
      <c r="F7" s="3">
        <f t="shared" si="0"/>
        <v>3.5052000000000003</v>
      </c>
      <c r="G7" s="3">
        <f t="shared" si="1"/>
        <v>41.926292369324358</v>
      </c>
      <c r="Q7" s="124">
        <v>1992</v>
      </c>
      <c r="R7" s="123">
        <v>12.653846153846153</v>
      </c>
      <c r="S7" s="123">
        <v>40.788603079282829</v>
      </c>
      <c r="T7" s="123">
        <v>1.4333333333333333</v>
      </c>
    </row>
    <row r="8" spans="1:20" x14ac:dyDescent="0.2">
      <c r="A8">
        <v>519870703</v>
      </c>
      <c r="B8" t="s">
        <v>197</v>
      </c>
      <c r="C8" s="2">
        <v>31976</v>
      </c>
      <c r="D8" s="3">
        <v>9</v>
      </c>
      <c r="F8" s="3">
        <f t="shared" si="0"/>
        <v>2.7432000000000003</v>
      </c>
      <c r="G8" s="3">
        <f t="shared" si="1"/>
        <v>45.458506989579675</v>
      </c>
      <c r="Q8" s="124">
        <v>1993</v>
      </c>
      <c r="R8" s="123">
        <v>12.666666666666666</v>
      </c>
      <c r="S8" s="123">
        <v>40.70617857664859</v>
      </c>
      <c r="T8" s="123">
        <v>1.9683333333333335</v>
      </c>
    </row>
    <row r="9" spans="1:20" x14ac:dyDescent="0.2">
      <c r="A9">
        <v>519870704</v>
      </c>
      <c r="B9" t="s">
        <v>197</v>
      </c>
      <c r="C9" s="2">
        <v>31983</v>
      </c>
      <c r="D9" s="3">
        <v>8</v>
      </c>
      <c r="F9" s="3">
        <f t="shared" si="0"/>
        <v>2.4384000000000001</v>
      </c>
      <c r="G9" s="3">
        <f t="shared" si="1"/>
        <v>47.155760533388161</v>
      </c>
      <c r="Q9" s="124">
        <v>1994</v>
      </c>
      <c r="R9" s="123">
        <v>12.944444444444445</v>
      </c>
      <c r="S9" s="123">
        <v>40.302365919426677</v>
      </c>
      <c r="T9" s="123">
        <v>2.0225</v>
      </c>
    </row>
    <row r="10" spans="1:20" x14ac:dyDescent="0.2">
      <c r="A10">
        <v>519870801</v>
      </c>
      <c r="B10" t="s">
        <v>197</v>
      </c>
      <c r="C10" s="2">
        <v>31990</v>
      </c>
      <c r="D10" s="3">
        <v>8</v>
      </c>
      <c r="F10" s="3">
        <f t="shared" si="0"/>
        <v>2.4384000000000001</v>
      </c>
      <c r="G10" s="3">
        <f t="shared" si="1"/>
        <v>47.155760533388161</v>
      </c>
      <c r="Q10" s="124">
        <v>1995</v>
      </c>
      <c r="R10" s="123"/>
      <c r="S10" s="123"/>
      <c r="T10" s="123"/>
    </row>
    <row r="11" spans="1:20" x14ac:dyDescent="0.2">
      <c r="A11">
        <v>519870802</v>
      </c>
      <c r="B11" t="s">
        <v>197</v>
      </c>
      <c r="C11" s="2">
        <v>31997</v>
      </c>
      <c r="D11" s="3">
        <v>8</v>
      </c>
      <c r="F11" s="3">
        <f t="shared" si="0"/>
        <v>2.4384000000000001</v>
      </c>
      <c r="G11" s="3">
        <f t="shared" si="1"/>
        <v>47.155760533388161</v>
      </c>
      <c r="Q11" s="124">
        <v>1996</v>
      </c>
      <c r="R11" s="123">
        <v>14</v>
      </c>
      <c r="S11" s="123">
        <v>39.700090669440783</v>
      </c>
      <c r="T11" s="123">
        <v>1.1200000000000001</v>
      </c>
    </row>
    <row r="12" spans="1:20" x14ac:dyDescent="0.2">
      <c r="A12">
        <v>519870803</v>
      </c>
      <c r="B12" t="s">
        <v>197</v>
      </c>
      <c r="C12" s="2">
        <v>32004</v>
      </c>
      <c r="D12" s="3">
        <v>8.5</v>
      </c>
      <c r="F12" s="3">
        <f t="shared" si="0"/>
        <v>2.5908000000000002</v>
      </c>
      <c r="G12" s="3">
        <f t="shared" si="1"/>
        <v>46.28215973301333</v>
      </c>
      <c r="Q12" s="124">
        <v>1997</v>
      </c>
      <c r="R12" s="123">
        <v>14.541666666666666</v>
      </c>
      <c r="S12" s="123">
        <v>38.680510171241608</v>
      </c>
      <c r="T12" s="123">
        <v>1.3360000000000001</v>
      </c>
    </row>
    <row r="13" spans="1:20" x14ac:dyDescent="0.2">
      <c r="A13">
        <v>519870804</v>
      </c>
      <c r="B13" t="s">
        <v>197</v>
      </c>
      <c r="C13" s="2">
        <v>32011</v>
      </c>
      <c r="D13" s="3">
        <v>8.5</v>
      </c>
      <c r="F13" s="3">
        <f t="shared" si="0"/>
        <v>2.5908000000000002</v>
      </c>
      <c r="G13" s="3">
        <f t="shared" si="1"/>
        <v>46.28215973301333</v>
      </c>
      <c r="Q13" s="124">
        <v>1998</v>
      </c>
      <c r="R13" s="123"/>
      <c r="S13" s="123"/>
      <c r="T13" s="123"/>
    </row>
    <row r="14" spans="1:20" x14ac:dyDescent="0.2">
      <c r="A14">
        <v>519870805</v>
      </c>
      <c r="B14" t="s">
        <v>197</v>
      </c>
      <c r="C14" s="2">
        <v>32018</v>
      </c>
      <c r="D14" s="3">
        <v>9</v>
      </c>
      <c r="F14" s="3">
        <f t="shared" si="0"/>
        <v>2.7432000000000003</v>
      </c>
      <c r="G14" s="3">
        <f t="shared" si="1"/>
        <v>45.458506989579675</v>
      </c>
      <c r="Q14" s="124">
        <v>1999</v>
      </c>
      <c r="R14" s="123"/>
      <c r="S14" s="123"/>
      <c r="T14" s="123"/>
    </row>
    <row r="15" spans="1:20" x14ac:dyDescent="0.2">
      <c r="A15">
        <v>519870901</v>
      </c>
      <c r="B15" t="s">
        <v>197</v>
      </c>
      <c r="C15" s="2">
        <v>32025</v>
      </c>
      <c r="D15" s="3">
        <v>9</v>
      </c>
      <c r="F15" s="3">
        <f t="shared" si="0"/>
        <v>2.7432000000000003</v>
      </c>
      <c r="G15" s="3">
        <f t="shared" si="1"/>
        <v>45.458506989579675</v>
      </c>
      <c r="Q15" s="124">
        <v>2000</v>
      </c>
      <c r="R15" s="123"/>
      <c r="S15" s="123"/>
      <c r="T15" s="123"/>
    </row>
    <row r="16" spans="1:20" x14ac:dyDescent="0.2">
      <c r="A16">
        <v>519870902</v>
      </c>
      <c r="B16" t="s">
        <v>197</v>
      </c>
      <c r="C16" s="2">
        <v>32034</v>
      </c>
      <c r="D16" s="3">
        <v>9</v>
      </c>
      <c r="E16" s="3">
        <f>AVERAGE(D2:D14)</f>
        <v>10.26923076923077</v>
      </c>
      <c r="F16" s="3">
        <f t="shared" si="0"/>
        <v>2.7432000000000003</v>
      </c>
      <c r="G16" s="3">
        <f t="shared" si="1"/>
        <v>45.458506989579675</v>
      </c>
      <c r="H16" s="3">
        <f>AVERAGE(G2:G14)</f>
        <v>43.846233472307794</v>
      </c>
      <c r="Q16" s="124">
        <v>2001</v>
      </c>
      <c r="R16" s="123"/>
      <c r="S16" s="123"/>
      <c r="T16" s="123">
        <v>0.48660000000000003</v>
      </c>
    </row>
    <row r="17" spans="1:20" x14ac:dyDescent="0.2">
      <c r="A17">
        <v>519880601</v>
      </c>
      <c r="B17" t="s">
        <v>197</v>
      </c>
      <c r="C17" s="2">
        <v>32298</v>
      </c>
      <c r="D17" s="3">
        <v>14.5</v>
      </c>
      <c r="F17" s="3">
        <f t="shared" si="0"/>
        <v>4.4196</v>
      </c>
      <c r="G17" s="3">
        <f t="shared" si="1"/>
        <v>38.586031110758313</v>
      </c>
      <c r="Q17" s="124">
        <v>2002</v>
      </c>
      <c r="R17" s="123"/>
      <c r="S17" s="123"/>
      <c r="T17" s="123"/>
    </row>
    <row r="18" spans="1:20" x14ac:dyDescent="0.2">
      <c r="A18">
        <v>519880602</v>
      </c>
      <c r="B18" t="s">
        <v>197</v>
      </c>
      <c r="C18" s="2">
        <v>32305</v>
      </c>
      <c r="D18" s="3">
        <v>13.5</v>
      </c>
      <c r="F18" s="3">
        <f t="shared" si="0"/>
        <v>4.1147999999999998</v>
      </c>
      <c r="G18" s="3">
        <f t="shared" si="1"/>
        <v>39.615754781741025</v>
      </c>
      <c r="Q18" s="124">
        <v>2003</v>
      </c>
      <c r="R18" s="123"/>
      <c r="S18" s="123"/>
      <c r="T18" s="123"/>
    </row>
    <row r="19" spans="1:20" x14ac:dyDescent="0.2">
      <c r="A19">
        <v>519880603</v>
      </c>
      <c r="B19" t="s">
        <v>197</v>
      </c>
      <c r="C19" s="2">
        <v>32312</v>
      </c>
      <c r="D19" s="3">
        <v>13</v>
      </c>
      <c r="F19" s="3">
        <f t="shared" si="0"/>
        <v>3.9624000000000001</v>
      </c>
      <c r="G19" s="3">
        <f t="shared" si="1"/>
        <v>40.159592907973853</v>
      </c>
      <c r="Q19" s="124">
        <v>2004</v>
      </c>
      <c r="R19" s="123"/>
      <c r="S19" s="123"/>
      <c r="T19" s="123"/>
    </row>
    <row r="20" spans="1:20" x14ac:dyDescent="0.2">
      <c r="A20">
        <v>519880604</v>
      </c>
      <c r="B20" t="s">
        <v>197</v>
      </c>
      <c r="C20" s="2">
        <v>32319</v>
      </c>
      <c r="D20" s="3">
        <v>12</v>
      </c>
      <c r="F20" s="3">
        <f t="shared" si="0"/>
        <v>3.6576000000000004</v>
      </c>
      <c r="G20" s="3">
        <f t="shared" si="1"/>
        <v>41.313008325549511</v>
      </c>
      <c r="Q20" s="124">
        <v>2005</v>
      </c>
      <c r="R20" s="123"/>
      <c r="S20" s="123"/>
      <c r="T20" s="123"/>
    </row>
    <row r="21" spans="1:20" x14ac:dyDescent="0.2">
      <c r="A21">
        <v>519880701</v>
      </c>
      <c r="B21" t="s">
        <v>197</v>
      </c>
      <c r="C21" s="2">
        <v>32326</v>
      </c>
      <c r="D21" s="3">
        <v>11.5</v>
      </c>
      <c r="F21" s="3">
        <f t="shared" si="0"/>
        <v>3.5052000000000003</v>
      </c>
      <c r="G21" s="3">
        <f t="shared" si="1"/>
        <v>41.926292369324358</v>
      </c>
      <c r="Q21" s="124">
        <v>2006</v>
      </c>
      <c r="R21" s="123">
        <v>15</v>
      </c>
      <c r="S21" s="123">
        <v>38.1136514748788</v>
      </c>
      <c r="T21" s="123">
        <v>0.27500000000000002</v>
      </c>
    </row>
    <row r="22" spans="1:20" x14ac:dyDescent="0.2">
      <c r="A22">
        <v>519880702</v>
      </c>
      <c r="B22" t="s">
        <v>197</v>
      </c>
      <c r="C22" s="2">
        <v>32333</v>
      </c>
      <c r="D22" s="3">
        <v>10</v>
      </c>
      <c r="F22" s="3">
        <f t="shared" si="0"/>
        <v>3.048</v>
      </c>
      <c r="G22" s="3">
        <f t="shared" si="1"/>
        <v>43.940261958950401</v>
      </c>
      <c r="Q22" s="124">
        <v>2007</v>
      </c>
      <c r="R22" s="123">
        <v>15.245454545454544</v>
      </c>
      <c r="S22" s="123">
        <v>37.908207534466186</v>
      </c>
      <c r="T22" s="123">
        <v>0.36000000000000004</v>
      </c>
    </row>
    <row r="23" spans="1:20" x14ac:dyDescent="0.2">
      <c r="A23">
        <v>519880703</v>
      </c>
      <c r="B23" t="s">
        <v>197</v>
      </c>
      <c r="C23" s="2">
        <v>32340</v>
      </c>
      <c r="D23" s="3">
        <v>9.5</v>
      </c>
      <c r="F23" s="3">
        <f t="shared" si="0"/>
        <v>2.8956</v>
      </c>
      <c r="G23" s="3">
        <f t="shared" si="1"/>
        <v>44.679398331074999</v>
      </c>
      <c r="Q23" s="124">
        <v>2008</v>
      </c>
      <c r="R23" s="126">
        <v>14.461538461538462</v>
      </c>
      <c r="S23" s="126">
        <v>38.696422843566616</v>
      </c>
      <c r="T23" s="126">
        <v>0.21600000000000003</v>
      </c>
    </row>
    <row r="24" spans="1:20" x14ac:dyDescent="0.2">
      <c r="A24">
        <v>519880704</v>
      </c>
      <c r="B24" t="s">
        <v>197</v>
      </c>
      <c r="C24" s="2">
        <v>32347</v>
      </c>
      <c r="D24" s="3">
        <v>9</v>
      </c>
      <c r="F24" s="3">
        <f t="shared" si="0"/>
        <v>2.7432000000000003</v>
      </c>
      <c r="G24" s="3">
        <f t="shared" si="1"/>
        <v>45.458506989579675</v>
      </c>
      <c r="Q24" s="124">
        <v>2009</v>
      </c>
      <c r="R24" s="126">
        <v>13.681818181818182</v>
      </c>
      <c r="S24" s="126">
        <v>39.487917332825155</v>
      </c>
      <c r="T24" s="126">
        <v>0.2583333333333333</v>
      </c>
    </row>
    <row r="25" spans="1:20" x14ac:dyDescent="0.2">
      <c r="A25">
        <v>519880705</v>
      </c>
      <c r="B25" t="s">
        <v>197</v>
      </c>
      <c r="C25" s="2">
        <v>32354</v>
      </c>
      <c r="D25" s="3">
        <v>8.5</v>
      </c>
      <c r="F25" s="3">
        <f t="shared" si="0"/>
        <v>2.5908000000000002</v>
      </c>
      <c r="G25" s="3">
        <f t="shared" si="1"/>
        <v>46.28215973301333</v>
      </c>
      <c r="Q25" s="124">
        <v>2010</v>
      </c>
      <c r="R25" s="126">
        <v>12.464285714285714</v>
      </c>
      <c r="S25" s="126">
        <v>40.913616345785051</v>
      </c>
      <c r="T25" s="126">
        <v>1.5714285714285714</v>
      </c>
    </row>
    <row r="26" spans="1:20" x14ac:dyDescent="0.2">
      <c r="A26">
        <v>519880801</v>
      </c>
      <c r="B26" t="s">
        <v>197</v>
      </c>
      <c r="C26" s="2">
        <v>32361</v>
      </c>
      <c r="D26" s="3">
        <v>9</v>
      </c>
      <c r="F26" s="3">
        <f t="shared" si="0"/>
        <v>2.7432000000000003</v>
      </c>
      <c r="G26" s="3">
        <f t="shared" si="1"/>
        <v>45.458506989579675</v>
      </c>
      <c r="Q26" s="124">
        <v>2011</v>
      </c>
      <c r="R26" s="126">
        <v>13.75</v>
      </c>
      <c r="S26" s="126">
        <v>39.405068548329588</v>
      </c>
      <c r="T26" s="126">
        <v>1.5799999999999998</v>
      </c>
    </row>
    <row r="27" spans="1:20" x14ac:dyDescent="0.2">
      <c r="A27">
        <v>519880802</v>
      </c>
      <c r="B27" t="s">
        <v>197</v>
      </c>
      <c r="C27" s="2">
        <v>32367</v>
      </c>
      <c r="D27" s="3">
        <v>9.5</v>
      </c>
      <c r="F27" s="3">
        <f t="shared" si="0"/>
        <v>2.8956</v>
      </c>
      <c r="G27" s="3">
        <f t="shared" si="1"/>
        <v>44.679398331074999</v>
      </c>
      <c r="Q27" s="124">
        <v>2012</v>
      </c>
      <c r="R27" s="126">
        <v>13.153846153846153</v>
      </c>
      <c r="S27" s="126">
        <v>40.16038478935203</v>
      </c>
      <c r="T27" s="126">
        <v>2.1857142857142859</v>
      </c>
    </row>
    <row r="28" spans="1:20" x14ac:dyDescent="0.2">
      <c r="A28">
        <v>519880803</v>
      </c>
      <c r="B28" t="s">
        <v>197</v>
      </c>
      <c r="C28" s="2">
        <v>32375</v>
      </c>
      <c r="D28" s="3">
        <v>9</v>
      </c>
      <c r="F28" s="3">
        <f t="shared" si="0"/>
        <v>2.7432000000000003</v>
      </c>
      <c r="G28" s="3">
        <f t="shared" si="1"/>
        <v>45.458506989579675</v>
      </c>
      <c r="Q28" s="352">
        <v>2013</v>
      </c>
      <c r="R28" s="3">
        <v>13.045454545454545</v>
      </c>
      <c r="S28" s="3">
        <v>40.190265228418028</v>
      </c>
      <c r="T28" s="3">
        <v>1.8283333333333334</v>
      </c>
    </row>
    <row r="29" spans="1:20" x14ac:dyDescent="0.2">
      <c r="A29">
        <v>519880804</v>
      </c>
      <c r="B29" t="s">
        <v>197</v>
      </c>
      <c r="C29" s="2">
        <v>32383</v>
      </c>
      <c r="D29" s="3">
        <v>9.5</v>
      </c>
      <c r="F29" s="3">
        <f t="shared" si="0"/>
        <v>2.8956</v>
      </c>
      <c r="G29" s="3">
        <f t="shared" si="1"/>
        <v>44.679398331074999</v>
      </c>
    </row>
    <row r="30" spans="1:20" x14ac:dyDescent="0.2">
      <c r="A30">
        <v>519880901</v>
      </c>
      <c r="B30" t="s">
        <v>197</v>
      </c>
      <c r="C30" s="2">
        <v>32389</v>
      </c>
      <c r="D30" s="3">
        <v>8.5</v>
      </c>
      <c r="F30" s="3">
        <f t="shared" si="0"/>
        <v>2.5908000000000002</v>
      </c>
      <c r="G30" s="3">
        <f t="shared" si="1"/>
        <v>46.28215973301333</v>
      </c>
    </row>
    <row r="31" spans="1:20" x14ac:dyDescent="0.2">
      <c r="A31">
        <v>519880902</v>
      </c>
      <c r="B31" t="s">
        <v>197</v>
      </c>
      <c r="C31" s="2">
        <v>32397</v>
      </c>
      <c r="D31" s="3">
        <v>9</v>
      </c>
      <c r="E31" s="3">
        <f>AVERAGE(D17:D29)</f>
        <v>10.653846153846153</v>
      </c>
      <c r="F31" s="3">
        <f t="shared" si="0"/>
        <v>2.7432000000000003</v>
      </c>
      <c r="G31" s="3">
        <f t="shared" si="1"/>
        <v>45.458506989579675</v>
      </c>
      <c r="H31" s="3">
        <f>AVERAGE(G17:G29)</f>
        <v>43.248985934559606</v>
      </c>
    </row>
    <row r="32" spans="1:20" x14ac:dyDescent="0.2">
      <c r="A32">
        <v>519890601</v>
      </c>
      <c r="B32" t="s">
        <v>197</v>
      </c>
      <c r="C32" s="2">
        <v>32662</v>
      </c>
      <c r="D32" s="3">
        <v>11</v>
      </c>
      <c r="F32" s="3">
        <f t="shared" si="0"/>
        <v>3.3528000000000002</v>
      </c>
      <c r="G32" s="3">
        <f t="shared" si="1"/>
        <v>42.566842267970074</v>
      </c>
    </row>
    <row r="33" spans="1:11" x14ac:dyDescent="0.2">
      <c r="A33">
        <v>519890602</v>
      </c>
      <c r="B33" t="s">
        <v>197</v>
      </c>
      <c r="C33" s="2">
        <v>32670</v>
      </c>
      <c r="D33" s="3">
        <v>12.5</v>
      </c>
      <c r="F33" s="3">
        <f t="shared" si="0"/>
        <v>3.81</v>
      </c>
      <c r="G33" s="3">
        <f t="shared" si="1"/>
        <v>40.724763384512634</v>
      </c>
    </row>
    <row r="34" spans="1:11" x14ac:dyDescent="0.2">
      <c r="A34">
        <v>519890603</v>
      </c>
      <c r="B34" t="s">
        <v>197</v>
      </c>
      <c r="C34" s="2">
        <v>32676</v>
      </c>
      <c r="D34" s="3">
        <v>12.5</v>
      </c>
      <c r="F34" s="3">
        <f t="shared" si="0"/>
        <v>3.81</v>
      </c>
      <c r="G34" s="3">
        <f t="shared" si="1"/>
        <v>40.724763384512634</v>
      </c>
    </row>
    <row r="35" spans="1:11" x14ac:dyDescent="0.2">
      <c r="A35">
        <v>519890604</v>
      </c>
      <c r="B35" t="s">
        <v>197</v>
      </c>
      <c r="C35" s="2">
        <v>32683</v>
      </c>
      <c r="D35" s="3">
        <v>12</v>
      </c>
      <c r="F35" s="3">
        <f t="shared" si="0"/>
        <v>3.6576000000000004</v>
      </c>
      <c r="G35" s="3">
        <f t="shared" si="1"/>
        <v>41.313008325549511</v>
      </c>
    </row>
    <row r="36" spans="1:11" x14ac:dyDescent="0.2">
      <c r="A36">
        <v>519890701</v>
      </c>
      <c r="B36" t="s">
        <v>197</v>
      </c>
      <c r="C36" s="2">
        <v>32691</v>
      </c>
      <c r="D36" s="3">
        <v>14.5</v>
      </c>
      <c r="F36" s="3">
        <f t="shared" si="0"/>
        <v>4.4196</v>
      </c>
      <c r="G36" s="3">
        <f t="shared" si="1"/>
        <v>38.586031110758313</v>
      </c>
    </row>
    <row r="37" spans="1:11" x14ac:dyDescent="0.2">
      <c r="A37">
        <v>519890702</v>
      </c>
      <c r="B37" t="s">
        <v>197</v>
      </c>
      <c r="C37" s="2">
        <v>32697</v>
      </c>
      <c r="D37" s="3">
        <v>12</v>
      </c>
      <c r="F37" s="3">
        <f t="shared" si="0"/>
        <v>3.6576000000000004</v>
      </c>
      <c r="G37" s="3">
        <f t="shared" si="1"/>
        <v>41.313008325549511</v>
      </c>
    </row>
    <row r="38" spans="1:11" x14ac:dyDescent="0.2">
      <c r="A38">
        <v>519890703</v>
      </c>
      <c r="B38" t="s">
        <v>197</v>
      </c>
      <c r="C38" s="2">
        <v>32704</v>
      </c>
      <c r="D38" s="3">
        <v>12.5</v>
      </c>
      <c r="F38" s="3">
        <f t="shared" si="0"/>
        <v>3.81</v>
      </c>
      <c r="G38" s="3">
        <f t="shared" si="1"/>
        <v>40.724763384512634</v>
      </c>
    </row>
    <row r="39" spans="1:11" x14ac:dyDescent="0.2">
      <c r="A39">
        <v>519890704</v>
      </c>
      <c r="B39" t="s">
        <v>197</v>
      </c>
      <c r="C39" s="2">
        <v>32710</v>
      </c>
      <c r="D39" s="3">
        <v>11</v>
      </c>
      <c r="F39" s="3">
        <f t="shared" si="0"/>
        <v>3.3528000000000002</v>
      </c>
      <c r="G39" s="3">
        <f t="shared" si="1"/>
        <v>42.566842267970074</v>
      </c>
    </row>
    <row r="40" spans="1:11" x14ac:dyDescent="0.2">
      <c r="A40">
        <v>519890705</v>
      </c>
      <c r="B40" t="s">
        <v>197</v>
      </c>
      <c r="C40" s="2">
        <v>32718</v>
      </c>
      <c r="D40" s="3">
        <v>8</v>
      </c>
      <c r="F40" s="3">
        <f t="shared" si="0"/>
        <v>2.4384000000000001</v>
      </c>
      <c r="G40" s="3">
        <f t="shared" si="1"/>
        <v>47.155760533388161</v>
      </c>
    </row>
    <row r="41" spans="1:11" x14ac:dyDescent="0.2">
      <c r="A41">
        <v>519890801</v>
      </c>
      <c r="B41" t="s">
        <v>197</v>
      </c>
      <c r="C41" s="2">
        <v>32725</v>
      </c>
      <c r="D41" s="3">
        <v>9</v>
      </c>
      <c r="F41" s="3">
        <f t="shared" si="0"/>
        <v>2.7432000000000003</v>
      </c>
      <c r="G41" s="3">
        <f t="shared" si="1"/>
        <v>45.458506989579675</v>
      </c>
    </row>
    <row r="42" spans="1:11" x14ac:dyDescent="0.2">
      <c r="A42">
        <v>519890802</v>
      </c>
      <c r="B42" t="s">
        <v>197</v>
      </c>
      <c r="C42" s="2">
        <v>32732</v>
      </c>
      <c r="D42" s="3">
        <v>9.5</v>
      </c>
      <c r="F42" s="3">
        <f t="shared" si="0"/>
        <v>2.8956</v>
      </c>
      <c r="G42" s="3">
        <f t="shared" si="1"/>
        <v>44.679398331074999</v>
      </c>
    </row>
    <row r="43" spans="1:11" x14ac:dyDescent="0.2">
      <c r="A43">
        <v>519890803</v>
      </c>
      <c r="B43" t="s">
        <v>197</v>
      </c>
      <c r="C43" s="2">
        <v>32736</v>
      </c>
      <c r="D43" s="3">
        <v>10.5</v>
      </c>
      <c r="F43" s="3">
        <f t="shared" si="0"/>
        <v>3.2004000000000001</v>
      </c>
      <c r="G43" s="3">
        <f t="shared" si="1"/>
        <v>43.237195693268887</v>
      </c>
    </row>
    <row r="44" spans="1:11" x14ac:dyDescent="0.2">
      <c r="A44">
        <v>519890804</v>
      </c>
      <c r="B44" t="s">
        <v>197</v>
      </c>
      <c r="C44" s="2">
        <v>32745</v>
      </c>
      <c r="D44" s="3">
        <v>10</v>
      </c>
      <c r="F44" s="3">
        <f t="shared" si="0"/>
        <v>3.048</v>
      </c>
      <c r="G44" s="3">
        <f t="shared" si="1"/>
        <v>43.940261958950401</v>
      </c>
    </row>
    <row r="45" spans="1:11" x14ac:dyDescent="0.2">
      <c r="A45">
        <v>519890901</v>
      </c>
      <c r="B45" t="s">
        <v>197</v>
      </c>
      <c r="C45" s="2">
        <v>32753</v>
      </c>
      <c r="D45" s="3">
        <v>10.5</v>
      </c>
      <c r="F45" s="3">
        <f t="shared" si="0"/>
        <v>3.2004000000000001</v>
      </c>
      <c r="G45" s="3">
        <f t="shared" si="1"/>
        <v>43.237195693268887</v>
      </c>
    </row>
    <row r="46" spans="1:11" x14ac:dyDescent="0.2">
      <c r="A46">
        <v>519890902</v>
      </c>
      <c r="B46" t="s">
        <v>197</v>
      </c>
      <c r="C46" s="2">
        <v>32760</v>
      </c>
      <c r="D46" s="3">
        <v>10</v>
      </c>
      <c r="E46" s="3">
        <f>AVERAGE(D32:D44)</f>
        <v>11.153846153846153</v>
      </c>
      <c r="F46" s="3">
        <f t="shared" si="0"/>
        <v>3.048</v>
      </c>
      <c r="G46" s="3">
        <f t="shared" si="1"/>
        <v>43.940261958950401</v>
      </c>
      <c r="H46" s="3">
        <f>AVERAGE(G32:G44)</f>
        <v>42.537780458276728</v>
      </c>
    </row>
    <row r="47" spans="1:11" x14ac:dyDescent="0.2">
      <c r="A47">
        <v>519900601</v>
      </c>
      <c r="B47" t="s">
        <v>197</v>
      </c>
      <c r="C47" s="2">
        <v>33026</v>
      </c>
      <c r="D47" s="3">
        <v>12.5</v>
      </c>
      <c r="F47" s="3">
        <f t="shared" si="0"/>
        <v>3.81</v>
      </c>
      <c r="G47" s="3">
        <f t="shared" si="1"/>
        <v>40.724763384512634</v>
      </c>
      <c r="I47" s="10">
        <v>1.1000000000000001</v>
      </c>
      <c r="K47" s="10">
        <f>(9.81*(LN(I47)))+30.6</f>
        <v>31.534992863880429</v>
      </c>
    </row>
    <row r="48" spans="1:11" x14ac:dyDescent="0.2">
      <c r="A48">
        <v>519900602</v>
      </c>
      <c r="B48" t="s">
        <v>197</v>
      </c>
      <c r="C48" s="2">
        <v>33033</v>
      </c>
      <c r="D48" s="3">
        <v>13.5</v>
      </c>
      <c r="F48" s="3">
        <f t="shared" si="0"/>
        <v>4.1147999999999998</v>
      </c>
      <c r="G48" s="3">
        <f t="shared" si="1"/>
        <v>39.615754781741025</v>
      </c>
    </row>
    <row r="49" spans="1:13" x14ac:dyDescent="0.2">
      <c r="A49">
        <v>519900603</v>
      </c>
      <c r="B49" t="s">
        <v>197</v>
      </c>
      <c r="C49" s="2">
        <v>33040</v>
      </c>
      <c r="D49" s="3">
        <v>12</v>
      </c>
      <c r="F49" s="3">
        <f t="shared" si="0"/>
        <v>3.6576000000000004</v>
      </c>
      <c r="G49" s="3">
        <f t="shared" si="1"/>
        <v>41.313008325549511</v>
      </c>
      <c r="I49" s="10">
        <v>3</v>
      </c>
      <c r="K49" s="10">
        <f>(9.81*(LN(I49)))+30.6</f>
        <v>41.377386551834157</v>
      </c>
    </row>
    <row r="50" spans="1:13" x14ac:dyDescent="0.2">
      <c r="A50">
        <v>519900604</v>
      </c>
      <c r="B50" t="s">
        <v>197</v>
      </c>
      <c r="C50" s="2">
        <v>33049</v>
      </c>
      <c r="D50" s="3">
        <v>11</v>
      </c>
      <c r="F50" s="3">
        <f t="shared" si="0"/>
        <v>3.3528000000000002</v>
      </c>
      <c r="G50" s="3">
        <f t="shared" si="1"/>
        <v>42.566842267970074</v>
      </c>
    </row>
    <row r="51" spans="1:13" x14ac:dyDescent="0.2">
      <c r="A51">
        <v>519900605</v>
      </c>
      <c r="B51" t="s">
        <v>197</v>
      </c>
      <c r="C51" s="2">
        <v>33054</v>
      </c>
      <c r="D51" s="3">
        <v>11</v>
      </c>
      <c r="F51" s="3">
        <f t="shared" si="0"/>
        <v>3.3528000000000002</v>
      </c>
      <c r="G51" s="3">
        <f t="shared" si="1"/>
        <v>42.566842267970074</v>
      </c>
      <c r="I51" s="10">
        <v>0.8</v>
      </c>
      <c r="K51" s="10">
        <f>(9.81*(LN(I51)))+30.6</f>
        <v>28.410961761607602</v>
      </c>
    </row>
    <row r="52" spans="1:13" x14ac:dyDescent="0.2">
      <c r="A52">
        <v>519900701</v>
      </c>
      <c r="B52" t="s">
        <v>197</v>
      </c>
      <c r="C52" s="2">
        <v>33061</v>
      </c>
      <c r="D52" s="3">
        <v>13</v>
      </c>
      <c r="F52" s="3">
        <f t="shared" si="0"/>
        <v>3.9624000000000001</v>
      </c>
      <c r="G52" s="3">
        <f t="shared" si="1"/>
        <v>40.159592907973853</v>
      </c>
    </row>
    <row r="53" spans="1:13" x14ac:dyDescent="0.2">
      <c r="A53">
        <v>519900702</v>
      </c>
      <c r="B53" t="s">
        <v>197</v>
      </c>
      <c r="C53" s="2">
        <v>33068</v>
      </c>
      <c r="D53" s="3">
        <v>13.5</v>
      </c>
      <c r="F53" s="3">
        <f t="shared" si="0"/>
        <v>4.1147999999999998</v>
      </c>
      <c r="G53" s="3">
        <f t="shared" si="1"/>
        <v>39.615754781741025</v>
      </c>
      <c r="I53" s="10">
        <v>3.9</v>
      </c>
      <c r="K53" s="10">
        <f>(9.81*(LN(I53)))+30.6</f>
        <v>43.951179986260243</v>
      </c>
    </row>
    <row r="54" spans="1:13" x14ac:dyDescent="0.2">
      <c r="A54">
        <v>519900703</v>
      </c>
      <c r="B54" t="s">
        <v>197</v>
      </c>
      <c r="C54" s="2">
        <v>33075</v>
      </c>
      <c r="D54" s="3">
        <v>13.5</v>
      </c>
      <c r="F54" s="3">
        <f t="shared" si="0"/>
        <v>4.1147999999999998</v>
      </c>
      <c r="G54" s="3">
        <f t="shared" si="1"/>
        <v>39.615754781741025</v>
      </c>
    </row>
    <row r="55" spans="1:13" x14ac:dyDescent="0.2">
      <c r="A55">
        <v>519900704</v>
      </c>
      <c r="B55" t="s">
        <v>197</v>
      </c>
      <c r="C55" s="2">
        <v>33082</v>
      </c>
      <c r="D55" s="3">
        <v>12</v>
      </c>
      <c r="F55" s="3">
        <f t="shared" si="0"/>
        <v>3.6576000000000004</v>
      </c>
      <c r="G55" s="3">
        <f t="shared" si="1"/>
        <v>41.313008325549511</v>
      </c>
      <c r="I55" s="10">
        <v>2.4</v>
      </c>
      <c r="K55" s="10">
        <f>(9.81*(LN(I55)))+30.6</f>
        <v>39.188348313441757</v>
      </c>
    </row>
    <row r="56" spans="1:13" x14ac:dyDescent="0.2">
      <c r="A56">
        <v>519900801</v>
      </c>
      <c r="B56" t="s">
        <v>197</v>
      </c>
      <c r="C56" s="2">
        <v>33089</v>
      </c>
      <c r="D56" s="3">
        <v>10.5</v>
      </c>
      <c r="F56" s="3">
        <f t="shared" si="0"/>
        <v>3.2004000000000001</v>
      </c>
      <c r="G56" s="3">
        <f t="shared" si="1"/>
        <v>43.237195693268887</v>
      </c>
    </row>
    <row r="57" spans="1:13" x14ac:dyDescent="0.2">
      <c r="A57">
        <v>519900802</v>
      </c>
      <c r="B57" t="s">
        <v>197</v>
      </c>
      <c r="C57" s="2">
        <v>33096</v>
      </c>
      <c r="D57" s="3">
        <v>10</v>
      </c>
      <c r="F57" s="3">
        <f t="shared" si="0"/>
        <v>3.048</v>
      </c>
      <c r="G57" s="3">
        <f t="shared" si="1"/>
        <v>43.940261958950401</v>
      </c>
      <c r="I57" s="10">
        <v>4.2</v>
      </c>
      <c r="K57" s="10">
        <f>(9.81*(LN(I57)))+30.6</f>
        <v>44.678179193088255</v>
      </c>
    </row>
    <row r="58" spans="1:13" x14ac:dyDescent="0.2">
      <c r="A58">
        <v>519900803</v>
      </c>
      <c r="B58" t="s">
        <v>197</v>
      </c>
      <c r="C58" s="2">
        <v>33103</v>
      </c>
      <c r="D58" s="3">
        <v>11</v>
      </c>
      <c r="F58" s="3">
        <f t="shared" si="0"/>
        <v>3.3528000000000002</v>
      </c>
      <c r="G58" s="3">
        <f t="shared" si="1"/>
        <v>42.566842267970074</v>
      </c>
    </row>
    <row r="59" spans="1:13" x14ac:dyDescent="0.2">
      <c r="A59">
        <v>519900804</v>
      </c>
      <c r="B59" t="s">
        <v>197</v>
      </c>
      <c r="C59" s="2">
        <v>33110</v>
      </c>
      <c r="D59" s="3">
        <v>10</v>
      </c>
      <c r="F59" s="3">
        <f t="shared" si="0"/>
        <v>3.048</v>
      </c>
      <c r="G59" s="3">
        <f t="shared" si="1"/>
        <v>43.940261958950401</v>
      </c>
      <c r="I59" s="10">
        <v>4</v>
      </c>
      <c r="K59" s="10">
        <f>(9.81*(LN(I59)))+30.6</f>
        <v>44.199547682586129</v>
      </c>
    </row>
    <row r="60" spans="1:13" x14ac:dyDescent="0.2">
      <c r="A60">
        <v>519900901</v>
      </c>
      <c r="B60" t="s">
        <v>197</v>
      </c>
      <c r="C60" s="2">
        <v>33117</v>
      </c>
      <c r="D60" s="3">
        <v>9.5</v>
      </c>
      <c r="F60" s="3">
        <f t="shared" si="0"/>
        <v>2.8956</v>
      </c>
      <c r="G60" s="3">
        <f t="shared" si="1"/>
        <v>44.679398331074999</v>
      </c>
    </row>
    <row r="61" spans="1:13" x14ac:dyDescent="0.2">
      <c r="A61">
        <v>519900902</v>
      </c>
      <c r="B61" t="s">
        <v>197</v>
      </c>
      <c r="C61" s="2">
        <v>33124</v>
      </c>
      <c r="D61" s="3">
        <v>10</v>
      </c>
      <c r="E61" s="3">
        <f>AVERAGE(D47:D59)</f>
        <v>11.807692307692308</v>
      </c>
      <c r="F61" s="3">
        <f t="shared" si="0"/>
        <v>3.048</v>
      </c>
      <c r="G61" s="3">
        <f t="shared" si="1"/>
        <v>43.940261958950401</v>
      </c>
      <c r="H61" s="3">
        <f>AVERAGE(G47:G59)</f>
        <v>41.628914131068342</v>
      </c>
      <c r="J61" s="3">
        <f>AVERAGE(I47:I59)</f>
        <v>2.7714285714285714</v>
      </c>
      <c r="L61" s="3">
        <f>AVERAGE(K47:K59)</f>
        <v>39.048656621814082</v>
      </c>
      <c r="M61" s="10">
        <f>AVERAGE(H61,L61)</f>
        <v>40.338785376441209</v>
      </c>
    </row>
    <row r="62" spans="1:13" x14ac:dyDescent="0.2">
      <c r="A62">
        <v>519910601</v>
      </c>
      <c r="B62" t="s">
        <v>197</v>
      </c>
      <c r="C62" s="2">
        <v>33391</v>
      </c>
      <c r="D62" s="3">
        <v>12</v>
      </c>
      <c r="F62" s="3">
        <f t="shared" si="0"/>
        <v>3.6576000000000004</v>
      </c>
      <c r="G62" s="3">
        <f t="shared" si="1"/>
        <v>41.313008325549511</v>
      </c>
      <c r="I62" s="10">
        <v>1.5</v>
      </c>
      <c r="K62" s="10">
        <f>(9.81*(LN(I62)))+30.6</f>
        <v>34.577612710541096</v>
      </c>
    </row>
    <row r="63" spans="1:13" x14ac:dyDescent="0.2">
      <c r="A63">
        <v>519910602</v>
      </c>
      <c r="B63" t="s">
        <v>197</v>
      </c>
      <c r="C63" s="2">
        <v>33398</v>
      </c>
      <c r="D63" s="3">
        <v>11.5</v>
      </c>
      <c r="F63" s="3">
        <f t="shared" si="0"/>
        <v>3.5052000000000003</v>
      </c>
      <c r="G63" s="3">
        <f t="shared" si="1"/>
        <v>41.926292369324358</v>
      </c>
    </row>
    <row r="64" spans="1:13" x14ac:dyDescent="0.2">
      <c r="A64">
        <v>519910603</v>
      </c>
      <c r="B64" t="s">
        <v>197</v>
      </c>
      <c r="C64" s="2">
        <v>33405</v>
      </c>
      <c r="D64" s="3">
        <v>12</v>
      </c>
      <c r="F64" s="3">
        <f t="shared" si="0"/>
        <v>3.6576000000000004</v>
      </c>
      <c r="G64" s="3">
        <f t="shared" si="1"/>
        <v>41.313008325549511</v>
      </c>
      <c r="I64" s="10">
        <v>1.9</v>
      </c>
      <c r="K64" s="10">
        <f>(9.81*(LN(I64)))+30.6</f>
        <v>36.896586623351197</v>
      </c>
      <c r="L64" s="11"/>
      <c r="M64" s="11"/>
    </row>
    <row r="65" spans="1:13" x14ac:dyDescent="0.2">
      <c r="A65">
        <v>519910604</v>
      </c>
      <c r="B65" t="s">
        <v>197</v>
      </c>
      <c r="C65" s="2">
        <v>33412</v>
      </c>
      <c r="D65" s="3">
        <v>11</v>
      </c>
      <c r="F65" s="3">
        <f t="shared" si="0"/>
        <v>3.3528000000000002</v>
      </c>
      <c r="G65" s="3">
        <f t="shared" si="1"/>
        <v>42.566842267970074</v>
      </c>
    </row>
    <row r="66" spans="1:13" x14ac:dyDescent="0.2">
      <c r="A66">
        <v>519910701</v>
      </c>
      <c r="B66" t="s">
        <v>197</v>
      </c>
      <c r="C66" s="2">
        <v>33422</v>
      </c>
      <c r="D66" s="3">
        <v>10.5</v>
      </c>
      <c r="F66" s="3">
        <f t="shared" si="0"/>
        <v>3.2004000000000001</v>
      </c>
      <c r="G66" s="3">
        <f t="shared" si="1"/>
        <v>43.237195693268887</v>
      </c>
      <c r="I66" s="10">
        <v>3.2</v>
      </c>
      <c r="K66" s="10">
        <f>(9.81*(LN(I66)))+30.6</f>
        <v>42.01050944419373</v>
      </c>
    </row>
    <row r="67" spans="1:13" x14ac:dyDescent="0.2">
      <c r="A67">
        <v>519910702</v>
      </c>
      <c r="B67" t="s">
        <v>197</v>
      </c>
      <c r="C67" s="2">
        <v>33426</v>
      </c>
      <c r="D67" s="3">
        <v>10.5</v>
      </c>
      <c r="F67" s="3">
        <f t="shared" ref="F67:F130" si="2">D67*0.3048</f>
        <v>3.2004000000000001</v>
      </c>
      <c r="G67" s="3">
        <f t="shared" ref="G67:G130" si="3" xml:space="preserve"> 60-(14.41*(LN(F67)))</f>
        <v>43.237195693268887</v>
      </c>
      <c r="K67" s="11"/>
      <c r="L67" s="11"/>
      <c r="M67" s="11"/>
    </row>
    <row r="68" spans="1:13" x14ac:dyDescent="0.2">
      <c r="A68">
        <v>519910703</v>
      </c>
      <c r="B68" t="s">
        <v>197</v>
      </c>
      <c r="C68" s="2">
        <v>33433</v>
      </c>
      <c r="D68" s="3">
        <v>10</v>
      </c>
      <c r="F68" s="3">
        <f t="shared" si="2"/>
        <v>3.048</v>
      </c>
      <c r="G68" s="3">
        <f t="shared" si="3"/>
        <v>43.940261958950401</v>
      </c>
      <c r="I68" s="10">
        <v>2.7</v>
      </c>
      <c r="K68" s="10">
        <f>(9.81*(LN(I68)))+30.6</f>
        <v>40.34379989323088</v>
      </c>
    </row>
    <row r="69" spans="1:13" x14ac:dyDescent="0.2">
      <c r="A69">
        <v>519910704</v>
      </c>
      <c r="B69" t="s">
        <v>197</v>
      </c>
      <c r="C69" s="2">
        <v>33440</v>
      </c>
      <c r="D69" s="3">
        <v>10.5</v>
      </c>
      <c r="F69" s="3">
        <f t="shared" si="2"/>
        <v>3.2004000000000001</v>
      </c>
      <c r="G69" s="3">
        <f t="shared" si="3"/>
        <v>43.237195693268887</v>
      </c>
      <c r="K69" s="11"/>
      <c r="L69" s="11"/>
      <c r="M69" s="11"/>
    </row>
    <row r="70" spans="1:13" x14ac:dyDescent="0.2">
      <c r="A70">
        <v>519910705</v>
      </c>
      <c r="B70" t="s">
        <v>197</v>
      </c>
      <c r="C70" s="2">
        <v>33447</v>
      </c>
      <c r="D70" s="3">
        <v>10</v>
      </c>
      <c r="F70" s="3">
        <f t="shared" si="2"/>
        <v>3.048</v>
      </c>
      <c r="G70" s="3">
        <f t="shared" si="3"/>
        <v>43.940261958950401</v>
      </c>
    </row>
    <row r="71" spans="1:13" x14ac:dyDescent="0.2">
      <c r="A71">
        <v>519910801</v>
      </c>
      <c r="B71" t="s">
        <v>197</v>
      </c>
      <c r="C71" s="2">
        <v>33454</v>
      </c>
      <c r="D71" s="3">
        <v>9.5</v>
      </c>
      <c r="F71" s="3">
        <f t="shared" si="2"/>
        <v>2.8956</v>
      </c>
      <c r="G71" s="3">
        <f t="shared" si="3"/>
        <v>44.679398331074999</v>
      </c>
      <c r="K71" s="11"/>
      <c r="L71" s="11"/>
      <c r="M71" s="11"/>
    </row>
    <row r="72" spans="1:13" x14ac:dyDescent="0.2">
      <c r="A72">
        <v>519910802</v>
      </c>
      <c r="B72" t="s">
        <v>197</v>
      </c>
      <c r="C72" s="2">
        <v>33462</v>
      </c>
      <c r="D72" s="3">
        <v>10.5</v>
      </c>
      <c r="F72" s="3">
        <f t="shared" si="2"/>
        <v>3.2004000000000001</v>
      </c>
      <c r="G72" s="3">
        <f t="shared" si="3"/>
        <v>43.237195693268887</v>
      </c>
      <c r="I72" s="10">
        <v>1.9</v>
      </c>
      <c r="K72" s="10">
        <f>(9.81*(LN(I72)))+30.6</f>
        <v>36.896586623351197</v>
      </c>
    </row>
    <row r="73" spans="1:13" x14ac:dyDescent="0.2">
      <c r="A73">
        <v>519910803</v>
      </c>
      <c r="B73" t="s">
        <v>197</v>
      </c>
      <c r="C73" s="2">
        <v>33468</v>
      </c>
      <c r="D73" s="3">
        <v>9</v>
      </c>
      <c r="F73" s="3">
        <f t="shared" si="2"/>
        <v>2.7432000000000003</v>
      </c>
      <c r="G73" s="3">
        <f t="shared" si="3"/>
        <v>45.458506989579675</v>
      </c>
      <c r="K73" s="11"/>
      <c r="L73" s="11"/>
      <c r="M73" s="11"/>
    </row>
    <row r="74" spans="1:13" x14ac:dyDescent="0.2">
      <c r="A74">
        <v>519910804</v>
      </c>
      <c r="B74" t="s">
        <v>197</v>
      </c>
      <c r="C74" s="2">
        <v>33477</v>
      </c>
      <c r="D74" s="3">
        <v>12</v>
      </c>
      <c r="E74" s="3">
        <f>AVERAGE(D62:D74)</f>
        <v>10.692307692307692</v>
      </c>
      <c r="F74" s="3">
        <f t="shared" si="2"/>
        <v>3.6576000000000004</v>
      </c>
      <c r="G74" s="3">
        <f t="shared" si="3"/>
        <v>41.313008325549511</v>
      </c>
      <c r="H74" s="3">
        <f>AVERAGE(G62:G74)</f>
        <v>43.030720894274914</v>
      </c>
      <c r="I74" s="10">
        <v>2.1</v>
      </c>
      <c r="J74" s="3">
        <f>AVERAGE(I62:I74)</f>
        <v>2.2166666666666668</v>
      </c>
      <c r="K74" s="10">
        <f>(9.81*(LN(I74)))+30.6</f>
        <v>37.878405351795195</v>
      </c>
      <c r="L74" s="3">
        <f>AVERAGE(K62:K74)</f>
        <v>38.10058344107722</v>
      </c>
      <c r="M74" s="10">
        <f>AVERAGE(H74,L74)</f>
        <v>40.565652167676063</v>
      </c>
    </row>
    <row r="75" spans="1:13" x14ac:dyDescent="0.2">
      <c r="A75">
        <v>519920501</v>
      </c>
      <c r="B75" t="s">
        <v>197</v>
      </c>
      <c r="C75" s="2">
        <v>33750</v>
      </c>
      <c r="D75" s="3">
        <v>14</v>
      </c>
      <c r="F75" s="3">
        <f t="shared" si="2"/>
        <v>4.2671999999999999</v>
      </c>
      <c r="G75" s="3">
        <f t="shared" si="3"/>
        <v>39.091697029238723</v>
      </c>
      <c r="L75" s="11"/>
    </row>
    <row r="76" spans="1:13" x14ac:dyDescent="0.2">
      <c r="A76">
        <v>519920502</v>
      </c>
      <c r="B76" t="s">
        <v>197</v>
      </c>
      <c r="C76" s="2">
        <v>33755</v>
      </c>
      <c r="D76" s="3">
        <v>15</v>
      </c>
      <c r="F76" s="3">
        <f t="shared" si="2"/>
        <v>4.5720000000000001</v>
      </c>
      <c r="G76" s="3">
        <f t="shared" si="3"/>
        <v>38.097509751111744</v>
      </c>
      <c r="I76" s="10">
        <v>0.3</v>
      </c>
      <c r="K76" s="10">
        <f>(9.81*(LN(I76)))+30.6</f>
        <v>18.78902678956257</v>
      </c>
    </row>
    <row r="77" spans="1:13" x14ac:dyDescent="0.2">
      <c r="A77">
        <v>519920601</v>
      </c>
      <c r="B77" t="s">
        <v>197</v>
      </c>
      <c r="C77" s="2">
        <v>33764</v>
      </c>
      <c r="D77" s="3">
        <v>18</v>
      </c>
      <c r="F77" s="3">
        <f t="shared" si="2"/>
        <v>5.4864000000000006</v>
      </c>
      <c r="G77" s="3">
        <f t="shared" si="3"/>
        <v>35.470256117710861</v>
      </c>
    </row>
    <row r="78" spans="1:13" x14ac:dyDescent="0.2">
      <c r="A78">
        <v>519920602</v>
      </c>
      <c r="B78" t="s">
        <v>197</v>
      </c>
      <c r="C78" s="2">
        <v>33768</v>
      </c>
      <c r="D78" s="3">
        <v>16</v>
      </c>
      <c r="F78" s="3">
        <f t="shared" si="2"/>
        <v>4.8768000000000002</v>
      </c>
      <c r="G78" s="3">
        <f t="shared" si="3"/>
        <v>37.167509661519347</v>
      </c>
      <c r="I78" s="10">
        <v>0.9</v>
      </c>
      <c r="K78" s="10">
        <f>(9.81*(LN(I78)))+30.6</f>
        <v>29.566413341396725</v>
      </c>
    </row>
    <row r="79" spans="1:13" x14ac:dyDescent="0.2">
      <c r="A79">
        <v>519920603</v>
      </c>
      <c r="B79" t="s">
        <v>197</v>
      </c>
      <c r="C79" s="2">
        <v>33777</v>
      </c>
      <c r="D79" s="3">
        <v>14.5</v>
      </c>
      <c r="F79" s="3">
        <f t="shared" si="2"/>
        <v>4.4196</v>
      </c>
      <c r="G79" s="3">
        <f t="shared" si="3"/>
        <v>38.586031110758313</v>
      </c>
    </row>
    <row r="80" spans="1:13" x14ac:dyDescent="0.2">
      <c r="A80">
        <v>519920604</v>
      </c>
      <c r="B80" t="s">
        <v>197</v>
      </c>
      <c r="C80" s="2">
        <v>33782</v>
      </c>
      <c r="D80" s="3">
        <v>14.5</v>
      </c>
      <c r="F80" s="3">
        <f t="shared" si="2"/>
        <v>4.4196</v>
      </c>
      <c r="G80" s="3">
        <f t="shared" si="3"/>
        <v>38.586031110758313</v>
      </c>
      <c r="I80" s="10">
        <v>1</v>
      </c>
      <c r="K80" s="10">
        <f>(9.81*(LN(I80)))+30.6</f>
        <v>30.6</v>
      </c>
    </row>
    <row r="81" spans="1:13" x14ac:dyDescent="0.2">
      <c r="A81">
        <v>519920701</v>
      </c>
      <c r="B81" t="s">
        <v>197</v>
      </c>
      <c r="C81" s="2">
        <v>33792</v>
      </c>
      <c r="D81" s="3">
        <v>12</v>
      </c>
      <c r="F81" s="3">
        <f t="shared" si="2"/>
        <v>3.6576000000000004</v>
      </c>
      <c r="G81" s="3">
        <f t="shared" si="3"/>
        <v>41.313008325549511</v>
      </c>
    </row>
    <row r="82" spans="1:13" x14ac:dyDescent="0.2">
      <c r="A82">
        <v>519920702</v>
      </c>
      <c r="B82" t="s">
        <v>197</v>
      </c>
      <c r="C82" s="2">
        <v>33796</v>
      </c>
      <c r="D82" s="3">
        <v>12</v>
      </c>
      <c r="F82" s="3">
        <f t="shared" si="2"/>
        <v>3.6576000000000004</v>
      </c>
      <c r="G82" s="3">
        <f t="shared" si="3"/>
        <v>41.313008325549511</v>
      </c>
      <c r="I82" s="10">
        <v>1.6</v>
      </c>
      <c r="K82" s="10">
        <f>(9.81*(LN(I82)))+30.6</f>
        <v>35.21073560290067</v>
      </c>
    </row>
    <row r="83" spans="1:13" x14ac:dyDescent="0.2">
      <c r="A83">
        <v>519920703</v>
      </c>
      <c r="B83" t="s">
        <v>197</v>
      </c>
      <c r="C83" s="2">
        <v>33803</v>
      </c>
      <c r="D83" s="3">
        <v>12</v>
      </c>
      <c r="F83" s="3">
        <f t="shared" si="2"/>
        <v>3.6576000000000004</v>
      </c>
      <c r="G83" s="3">
        <f t="shared" si="3"/>
        <v>41.313008325549511</v>
      </c>
    </row>
    <row r="84" spans="1:13" x14ac:dyDescent="0.2">
      <c r="A84">
        <v>519920704</v>
      </c>
      <c r="B84" t="s">
        <v>197</v>
      </c>
      <c r="C84" s="2">
        <v>33810</v>
      </c>
      <c r="D84" s="3">
        <v>11.5</v>
      </c>
      <c r="F84" s="3">
        <f t="shared" si="2"/>
        <v>3.5052000000000003</v>
      </c>
      <c r="G84" s="3">
        <f t="shared" si="3"/>
        <v>41.926292369324358</v>
      </c>
      <c r="I84" s="10">
        <v>2.2000000000000002</v>
      </c>
      <c r="K84" s="10">
        <f>(9.81*(LN(I84)))+30.6</f>
        <v>38.334766705173493</v>
      </c>
    </row>
    <row r="85" spans="1:13" x14ac:dyDescent="0.2">
      <c r="A85">
        <v>519920801</v>
      </c>
      <c r="B85" t="s">
        <v>197</v>
      </c>
      <c r="C85" s="2">
        <v>33819</v>
      </c>
      <c r="D85" s="3">
        <v>12.5</v>
      </c>
      <c r="F85" s="3">
        <f t="shared" si="2"/>
        <v>3.81</v>
      </c>
      <c r="G85" s="3">
        <f t="shared" si="3"/>
        <v>40.724763384512634</v>
      </c>
    </row>
    <row r="86" spans="1:13" x14ac:dyDescent="0.2">
      <c r="A86">
        <v>519920802</v>
      </c>
      <c r="B86" t="s">
        <v>197</v>
      </c>
      <c r="C86" s="2">
        <v>33824</v>
      </c>
      <c r="D86" s="3">
        <v>11</v>
      </c>
      <c r="F86" s="3">
        <f t="shared" si="2"/>
        <v>3.3528000000000002</v>
      </c>
      <c r="G86" s="3">
        <f t="shared" si="3"/>
        <v>42.566842267970074</v>
      </c>
      <c r="I86" s="10">
        <v>0.8</v>
      </c>
      <c r="K86" s="10">
        <f>(9.81*(LN(I86)))+30.6</f>
        <v>28.410961761607602</v>
      </c>
    </row>
    <row r="87" spans="1:13" x14ac:dyDescent="0.2">
      <c r="A87">
        <v>519920803</v>
      </c>
      <c r="B87" t="s">
        <v>197</v>
      </c>
      <c r="C87" s="2">
        <v>33832</v>
      </c>
      <c r="D87" s="3">
        <v>11.5</v>
      </c>
      <c r="F87" s="3">
        <f t="shared" si="2"/>
        <v>3.5052000000000003</v>
      </c>
      <c r="G87" s="3">
        <f t="shared" si="3"/>
        <v>41.926292369324358</v>
      </c>
    </row>
    <row r="88" spans="1:13" x14ac:dyDescent="0.2">
      <c r="A88">
        <v>519920804</v>
      </c>
      <c r="B88" t="s">
        <v>197</v>
      </c>
      <c r="C88" s="2">
        <v>33839</v>
      </c>
      <c r="D88" s="3">
        <v>9.5</v>
      </c>
      <c r="F88" s="3">
        <f t="shared" si="2"/>
        <v>2.8956</v>
      </c>
      <c r="G88" s="3">
        <f t="shared" si="3"/>
        <v>44.679398331074999</v>
      </c>
      <c r="I88" s="10">
        <v>2.1</v>
      </c>
      <c r="K88" s="10">
        <f>(9.81*(LN(I88)))+30.6</f>
        <v>37.878405351795195</v>
      </c>
    </row>
    <row r="89" spans="1:13" x14ac:dyDescent="0.2">
      <c r="A89">
        <v>519920805</v>
      </c>
      <c r="B89" t="s">
        <v>197</v>
      </c>
      <c r="C89" s="2">
        <v>33846</v>
      </c>
      <c r="D89" s="3">
        <v>9.5</v>
      </c>
      <c r="E89" s="3">
        <f>AVERAGE(D77:D89)</f>
        <v>12.653846153846153</v>
      </c>
      <c r="F89" s="3">
        <f t="shared" si="2"/>
        <v>2.8956</v>
      </c>
      <c r="G89" s="3">
        <f t="shared" si="3"/>
        <v>44.679398331074999</v>
      </c>
      <c r="H89" s="3">
        <f>AVERAGE(G77:G89)</f>
        <v>40.788603079282829</v>
      </c>
      <c r="J89" s="3">
        <f>AVERAGE(I77:I89)</f>
        <v>1.4333333333333333</v>
      </c>
      <c r="L89" s="3">
        <f>AVERAGE(K77:K89)</f>
        <v>33.333547127145614</v>
      </c>
      <c r="M89" s="10">
        <f>AVERAGE(H89,L89)</f>
        <v>37.061075103214222</v>
      </c>
    </row>
    <row r="90" spans="1:13" x14ac:dyDescent="0.2">
      <c r="A90">
        <v>519930601</v>
      </c>
      <c r="B90" t="s">
        <v>197</v>
      </c>
      <c r="C90" s="2">
        <v>34130</v>
      </c>
      <c r="D90" s="3">
        <v>15.5</v>
      </c>
      <c r="F90" s="3">
        <f t="shared" si="2"/>
        <v>4.7244000000000002</v>
      </c>
      <c r="G90" s="3">
        <f t="shared" si="3"/>
        <v>37.625008404232446</v>
      </c>
      <c r="I90" s="10">
        <v>0.1</v>
      </c>
      <c r="K90" s="10">
        <f t="shared" ref="K90:K104" si="4">(9.81*(LN(I90)))+30.6</f>
        <v>8.0116402377284146</v>
      </c>
    </row>
    <row r="91" spans="1:13" x14ac:dyDescent="0.2">
      <c r="A91">
        <v>519930602</v>
      </c>
      <c r="B91" t="s">
        <v>197</v>
      </c>
      <c r="C91" s="2">
        <v>34139</v>
      </c>
      <c r="D91" s="3">
        <v>14.5</v>
      </c>
      <c r="F91" s="3">
        <f t="shared" si="2"/>
        <v>4.4196</v>
      </c>
      <c r="G91" s="3">
        <f t="shared" si="3"/>
        <v>38.586031110758313</v>
      </c>
    </row>
    <row r="92" spans="1:13" x14ac:dyDescent="0.2">
      <c r="A92">
        <v>519930603</v>
      </c>
      <c r="B92" t="s">
        <v>197</v>
      </c>
      <c r="C92" s="2">
        <v>34144</v>
      </c>
      <c r="D92" s="3">
        <v>13.5</v>
      </c>
      <c r="F92" s="3">
        <f t="shared" si="2"/>
        <v>4.1147999999999998</v>
      </c>
      <c r="G92" s="3">
        <f t="shared" si="3"/>
        <v>39.615754781741025</v>
      </c>
      <c r="I92" s="10">
        <v>1.6</v>
      </c>
      <c r="K92" s="10">
        <f t="shared" si="4"/>
        <v>35.21073560290067</v>
      </c>
    </row>
    <row r="93" spans="1:13" x14ac:dyDescent="0.2">
      <c r="A93">
        <v>519930701</v>
      </c>
      <c r="B93" t="s">
        <v>197</v>
      </c>
      <c r="C93" s="2">
        <v>34152</v>
      </c>
      <c r="D93" s="3">
        <v>12.5</v>
      </c>
      <c r="F93" s="3">
        <f t="shared" si="2"/>
        <v>3.81</v>
      </c>
      <c r="G93" s="3">
        <f t="shared" si="3"/>
        <v>40.724763384512634</v>
      </c>
    </row>
    <row r="94" spans="1:13" x14ac:dyDescent="0.2">
      <c r="A94">
        <v>519930702</v>
      </c>
      <c r="B94" t="s">
        <v>197</v>
      </c>
      <c r="C94" s="2">
        <v>34161</v>
      </c>
      <c r="D94" s="3">
        <v>12</v>
      </c>
      <c r="F94" s="3">
        <f t="shared" si="2"/>
        <v>3.6576000000000004</v>
      </c>
      <c r="G94" s="3">
        <f t="shared" si="3"/>
        <v>41.313008325549511</v>
      </c>
      <c r="I94" s="10">
        <v>3.9</v>
      </c>
      <c r="K94" s="10">
        <f t="shared" si="4"/>
        <v>43.951179986260243</v>
      </c>
    </row>
    <row r="95" spans="1:13" x14ac:dyDescent="0.2">
      <c r="A95">
        <v>519930703</v>
      </c>
      <c r="B95" t="s">
        <v>197</v>
      </c>
      <c r="C95" s="2">
        <v>34165</v>
      </c>
      <c r="D95" s="3">
        <v>11.5</v>
      </c>
      <c r="F95" s="3">
        <f t="shared" si="2"/>
        <v>3.5052000000000003</v>
      </c>
      <c r="G95" s="3">
        <f t="shared" si="3"/>
        <v>41.926292369324358</v>
      </c>
    </row>
    <row r="96" spans="1:13" x14ac:dyDescent="0.2">
      <c r="A96">
        <v>519930704</v>
      </c>
      <c r="B96" t="s">
        <v>197</v>
      </c>
      <c r="C96" s="2">
        <v>34173</v>
      </c>
      <c r="D96" s="3">
        <v>11.5</v>
      </c>
      <c r="F96" s="3">
        <f t="shared" si="2"/>
        <v>3.5052000000000003</v>
      </c>
      <c r="G96" s="3">
        <f t="shared" si="3"/>
        <v>41.926292369324358</v>
      </c>
      <c r="I96" s="10">
        <v>3.1</v>
      </c>
      <c r="K96" s="10">
        <f t="shared" si="4"/>
        <v>41.699054713727698</v>
      </c>
    </row>
    <row r="97" spans="1:13" x14ac:dyDescent="0.2">
      <c r="A97">
        <v>519930705</v>
      </c>
      <c r="B97" t="s">
        <v>197</v>
      </c>
      <c r="C97" s="2">
        <v>34181</v>
      </c>
      <c r="D97" s="3">
        <v>11.5</v>
      </c>
      <c r="F97" s="3">
        <f t="shared" si="2"/>
        <v>3.5052000000000003</v>
      </c>
      <c r="G97" s="3">
        <f t="shared" si="3"/>
        <v>41.926292369324358</v>
      </c>
    </row>
    <row r="98" spans="1:13" x14ac:dyDescent="0.2">
      <c r="A98">
        <v>519930801</v>
      </c>
      <c r="B98" t="s">
        <v>197</v>
      </c>
      <c r="C98" s="2">
        <v>34186</v>
      </c>
      <c r="D98" s="3">
        <v>15.5</v>
      </c>
      <c r="F98" s="3">
        <f t="shared" si="2"/>
        <v>4.7244000000000002</v>
      </c>
      <c r="G98" s="3">
        <f t="shared" si="3"/>
        <v>37.625008404232446</v>
      </c>
      <c r="I98" s="10">
        <v>0.21</v>
      </c>
      <c r="K98" s="10">
        <f t="shared" si="4"/>
        <v>15.290045589523604</v>
      </c>
    </row>
    <row r="99" spans="1:13" x14ac:dyDescent="0.2">
      <c r="A99">
        <v>519930802</v>
      </c>
      <c r="B99" t="s">
        <v>197</v>
      </c>
      <c r="C99" s="2">
        <v>34192</v>
      </c>
      <c r="D99" s="3">
        <v>14.5</v>
      </c>
      <c r="F99" s="3">
        <f t="shared" si="2"/>
        <v>4.4196</v>
      </c>
      <c r="G99" s="3">
        <f t="shared" si="3"/>
        <v>38.586031110758313</v>
      </c>
    </row>
    <row r="100" spans="1:13" x14ac:dyDescent="0.2">
      <c r="A100">
        <v>519930803</v>
      </c>
      <c r="B100" t="s">
        <v>197</v>
      </c>
      <c r="C100" s="2">
        <v>34199</v>
      </c>
      <c r="D100" s="3">
        <v>10</v>
      </c>
      <c r="F100" s="3">
        <f t="shared" si="2"/>
        <v>3.048</v>
      </c>
      <c r="G100" s="3">
        <f t="shared" si="3"/>
        <v>43.940261958950401</v>
      </c>
      <c r="I100" s="10">
        <v>2.9</v>
      </c>
      <c r="K100" s="10">
        <f t="shared" si="4"/>
        <v>41.04481232989572</v>
      </c>
    </row>
    <row r="101" spans="1:13" x14ac:dyDescent="0.2">
      <c r="A101">
        <v>519930804</v>
      </c>
      <c r="B101" t="s">
        <v>197</v>
      </c>
      <c r="C101" s="2">
        <v>34207</v>
      </c>
      <c r="D101" s="3">
        <v>9.5</v>
      </c>
      <c r="F101" s="3">
        <f t="shared" si="2"/>
        <v>2.8956</v>
      </c>
      <c r="G101" s="3">
        <f t="shared" si="3"/>
        <v>44.679398331074999</v>
      </c>
    </row>
    <row r="102" spans="1:13" x14ac:dyDescent="0.2">
      <c r="A102">
        <v>519930901</v>
      </c>
      <c r="B102" t="s">
        <v>197</v>
      </c>
      <c r="C102" s="2">
        <v>34228</v>
      </c>
      <c r="D102" s="3">
        <v>14</v>
      </c>
      <c r="F102" s="3">
        <f t="shared" si="2"/>
        <v>4.2671999999999999</v>
      </c>
      <c r="G102" s="3">
        <f t="shared" si="3"/>
        <v>39.091697029238723</v>
      </c>
      <c r="I102" s="10">
        <v>0.96</v>
      </c>
      <c r="K102" s="10">
        <f t="shared" si="4"/>
        <v>30.199536233756298</v>
      </c>
    </row>
    <row r="103" spans="1:13" x14ac:dyDescent="0.2">
      <c r="A103">
        <v>519930902</v>
      </c>
      <c r="B103" t="s">
        <v>197</v>
      </c>
      <c r="C103" s="2">
        <v>34238</v>
      </c>
      <c r="D103" s="3">
        <v>14.5</v>
      </c>
      <c r="F103" s="3">
        <f t="shared" si="2"/>
        <v>4.4196</v>
      </c>
      <c r="G103" s="3">
        <f t="shared" si="3"/>
        <v>38.586031110758313</v>
      </c>
    </row>
    <row r="104" spans="1:13" x14ac:dyDescent="0.2">
      <c r="A104">
        <v>519930903</v>
      </c>
      <c r="B104" t="s">
        <v>197</v>
      </c>
      <c r="C104" s="2">
        <v>34242</v>
      </c>
      <c r="D104" s="3">
        <v>14</v>
      </c>
      <c r="E104" s="3">
        <f>AVERAGE(D90:D101)</f>
        <v>12.666666666666666</v>
      </c>
      <c r="F104" s="3">
        <f t="shared" si="2"/>
        <v>4.2671999999999999</v>
      </c>
      <c r="G104" s="3">
        <f t="shared" si="3"/>
        <v>39.091697029238723</v>
      </c>
      <c r="H104" s="3">
        <f>AVERAGE(G90:G101)</f>
        <v>40.70617857664859</v>
      </c>
      <c r="I104" s="10">
        <v>4.0999999999999996</v>
      </c>
      <c r="J104" s="3">
        <f>AVERAGE(I90:I101)</f>
        <v>1.9683333333333335</v>
      </c>
      <c r="K104" s="10">
        <f t="shared" si="4"/>
        <v>44.441782212097671</v>
      </c>
      <c r="L104" s="3">
        <f>AVERAGE(K90:K101)</f>
        <v>30.867911410006059</v>
      </c>
      <c r="M104" s="10">
        <f>AVERAGE(L104,H104)</f>
        <v>35.787044993327328</v>
      </c>
    </row>
    <row r="105" spans="1:13" x14ac:dyDescent="0.2">
      <c r="A105">
        <v>519940601</v>
      </c>
      <c r="B105" t="s">
        <v>197</v>
      </c>
      <c r="C105" s="2">
        <v>34500</v>
      </c>
      <c r="D105" s="3">
        <v>11.5</v>
      </c>
      <c r="F105" s="3">
        <f t="shared" si="2"/>
        <v>3.5052000000000003</v>
      </c>
      <c r="G105" s="3">
        <f t="shared" si="3"/>
        <v>41.926292369324358</v>
      </c>
    </row>
    <row r="106" spans="1:13" x14ac:dyDescent="0.2">
      <c r="A106">
        <v>519940602</v>
      </c>
      <c r="B106" t="s">
        <v>197</v>
      </c>
      <c r="C106" s="2">
        <v>34511</v>
      </c>
      <c r="D106" s="3">
        <v>14.5</v>
      </c>
      <c r="F106" s="3">
        <f t="shared" si="2"/>
        <v>4.4196</v>
      </c>
      <c r="G106" s="3">
        <f t="shared" si="3"/>
        <v>38.586031110758313</v>
      </c>
      <c r="I106" s="10">
        <v>1.44</v>
      </c>
      <c r="K106" s="10">
        <f>(9.81*(LN(I106)))+30.6</f>
        <v>34.177148944297393</v>
      </c>
    </row>
    <row r="107" spans="1:13" x14ac:dyDescent="0.2">
      <c r="A107">
        <v>519940701</v>
      </c>
      <c r="B107" t="s">
        <v>197</v>
      </c>
      <c r="C107" s="2">
        <v>34518</v>
      </c>
      <c r="D107" s="3">
        <v>13.5</v>
      </c>
      <c r="F107" s="3">
        <f t="shared" si="2"/>
        <v>4.1147999999999998</v>
      </c>
      <c r="G107" s="3">
        <f t="shared" si="3"/>
        <v>39.615754781741025</v>
      </c>
    </row>
    <row r="108" spans="1:13" x14ac:dyDescent="0.2">
      <c r="A108">
        <v>519940702</v>
      </c>
      <c r="B108" t="s">
        <v>197</v>
      </c>
      <c r="C108" s="2">
        <v>34528</v>
      </c>
      <c r="D108" s="3">
        <v>12</v>
      </c>
      <c r="F108" s="3">
        <f t="shared" si="2"/>
        <v>3.6576000000000004</v>
      </c>
      <c r="G108" s="3">
        <f t="shared" si="3"/>
        <v>41.313008325549511</v>
      </c>
      <c r="I108" s="10">
        <v>2.44</v>
      </c>
      <c r="K108" s="10">
        <f>(9.81*(LN(I108)))+30.6</f>
        <v>39.350500765583135</v>
      </c>
    </row>
    <row r="109" spans="1:13" x14ac:dyDescent="0.2">
      <c r="A109">
        <v>519940703</v>
      </c>
      <c r="B109" t="s">
        <v>197</v>
      </c>
      <c r="C109" s="2">
        <v>34533</v>
      </c>
      <c r="D109" s="3">
        <v>15.5</v>
      </c>
      <c r="F109" s="3">
        <f t="shared" si="2"/>
        <v>4.7244000000000002</v>
      </c>
      <c r="G109" s="3">
        <f t="shared" si="3"/>
        <v>37.625008404232446</v>
      </c>
    </row>
    <row r="110" spans="1:13" x14ac:dyDescent="0.2">
      <c r="A110">
        <v>519940704</v>
      </c>
      <c r="B110" t="s">
        <v>197</v>
      </c>
      <c r="C110" s="2">
        <v>34542</v>
      </c>
      <c r="D110" s="3">
        <v>13.5</v>
      </c>
      <c r="F110" s="3">
        <f t="shared" si="2"/>
        <v>4.1147999999999998</v>
      </c>
      <c r="G110" s="3">
        <f t="shared" si="3"/>
        <v>39.615754781741025</v>
      </c>
      <c r="I110" s="10">
        <v>2.19</v>
      </c>
      <c r="K110" s="10">
        <f>(9.81*(LN(I110)))+30.6</f>
        <v>38.290074144956698</v>
      </c>
    </row>
    <row r="111" spans="1:13" x14ac:dyDescent="0.2">
      <c r="A111">
        <v>519940801</v>
      </c>
      <c r="B111" t="s">
        <v>197</v>
      </c>
      <c r="C111" s="2">
        <v>34552</v>
      </c>
      <c r="D111" s="3">
        <v>11</v>
      </c>
      <c r="F111" s="3">
        <f t="shared" si="2"/>
        <v>3.3528000000000002</v>
      </c>
      <c r="G111" s="3">
        <f t="shared" si="3"/>
        <v>42.566842267970074</v>
      </c>
    </row>
    <row r="112" spans="1:13" x14ac:dyDescent="0.2">
      <c r="A112">
        <v>519940802</v>
      </c>
      <c r="B112" t="s">
        <v>197</v>
      </c>
      <c r="C112" s="2">
        <v>34561</v>
      </c>
      <c r="D112" s="3">
        <v>12</v>
      </c>
      <c r="F112" s="3">
        <f t="shared" si="2"/>
        <v>3.6576000000000004</v>
      </c>
      <c r="G112" s="3">
        <f t="shared" si="3"/>
        <v>41.313008325549511</v>
      </c>
      <c r="I112" s="10">
        <v>2.02</v>
      </c>
      <c r="K112" s="10">
        <f>(9.81*(LN(I112)))+30.6</f>
        <v>37.497386586962648</v>
      </c>
    </row>
    <row r="113" spans="1:13" x14ac:dyDescent="0.2">
      <c r="A113">
        <v>519940803</v>
      </c>
      <c r="B113" t="s">
        <v>197</v>
      </c>
      <c r="C113" s="2">
        <v>34569</v>
      </c>
      <c r="D113" s="3">
        <v>13</v>
      </c>
      <c r="E113" s="3">
        <f>AVERAGE(D105:D113)</f>
        <v>12.944444444444445</v>
      </c>
      <c r="F113" s="3">
        <f t="shared" si="2"/>
        <v>3.9624000000000001</v>
      </c>
      <c r="G113" s="3">
        <f t="shared" si="3"/>
        <v>40.159592907973853</v>
      </c>
      <c r="H113" s="3">
        <f>AVERAGE(G105:G113)</f>
        <v>40.302365919426677</v>
      </c>
      <c r="J113" s="3">
        <f>AVERAGE(I105:I113)</f>
        <v>2.0225</v>
      </c>
      <c r="L113" s="3">
        <f>AVERAGE(K105:K113)</f>
        <v>37.328777610449968</v>
      </c>
      <c r="M113" s="10">
        <f>AVERAGE(H113,L113)</f>
        <v>38.815571764938326</v>
      </c>
    </row>
    <row r="114" spans="1:13" x14ac:dyDescent="0.2">
      <c r="A114">
        <v>519950701</v>
      </c>
      <c r="B114" t="s">
        <v>197</v>
      </c>
      <c r="C114" s="2">
        <v>34901</v>
      </c>
      <c r="D114" s="3">
        <v>13</v>
      </c>
      <c r="F114" s="3">
        <f t="shared" si="2"/>
        <v>3.9624000000000001</v>
      </c>
      <c r="G114" s="3">
        <f t="shared" si="3"/>
        <v>40.159592907973853</v>
      </c>
    </row>
    <row r="115" spans="1:13" x14ac:dyDescent="0.2">
      <c r="A115">
        <v>519950801</v>
      </c>
      <c r="B115" t="s">
        <v>197</v>
      </c>
      <c r="C115" s="2">
        <v>34916</v>
      </c>
      <c r="D115" s="3">
        <v>14</v>
      </c>
      <c r="F115" s="3">
        <f t="shared" si="2"/>
        <v>4.2671999999999999</v>
      </c>
      <c r="G115" s="3">
        <f t="shared" si="3"/>
        <v>39.091697029238723</v>
      </c>
    </row>
    <row r="116" spans="1:13" x14ac:dyDescent="0.2">
      <c r="A116">
        <v>519950802</v>
      </c>
      <c r="B116" t="s">
        <v>197</v>
      </c>
      <c r="C116" s="2">
        <v>34930</v>
      </c>
      <c r="D116" s="3">
        <v>9</v>
      </c>
      <c r="F116" s="3">
        <f t="shared" si="2"/>
        <v>2.7432000000000003</v>
      </c>
      <c r="G116" s="3">
        <f t="shared" si="3"/>
        <v>45.458506989579675</v>
      </c>
    </row>
    <row r="117" spans="1:13" x14ac:dyDescent="0.2">
      <c r="A117">
        <v>519960601</v>
      </c>
      <c r="B117" t="s">
        <v>197</v>
      </c>
      <c r="C117" s="2">
        <v>35237</v>
      </c>
      <c r="D117" s="3">
        <v>25</v>
      </c>
      <c r="F117" s="3">
        <f t="shared" si="2"/>
        <v>7.62</v>
      </c>
      <c r="G117" s="3">
        <f t="shared" si="3"/>
        <v>30.736512512643824</v>
      </c>
    </row>
    <row r="118" spans="1:13" x14ac:dyDescent="0.2">
      <c r="A118">
        <v>519960602</v>
      </c>
      <c r="B118" t="s">
        <v>197</v>
      </c>
      <c r="C118" s="2">
        <v>35244</v>
      </c>
      <c r="D118" s="3">
        <v>16.5</v>
      </c>
      <c r="F118" s="3">
        <f t="shared" si="2"/>
        <v>5.0292000000000003</v>
      </c>
      <c r="G118" s="3">
        <f t="shared" si="3"/>
        <v>36.724090060131431</v>
      </c>
      <c r="I118" s="10">
        <v>0.85</v>
      </c>
      <c r="K118" s="10">
        <f>(9.81*(LN(I118)))+30.6</f>
        <v>29.00568930162683</v>
      </c>
    </row>
    <row r="119" spans="1:13" x14ac:dyDescent="0.2">
      <c r="A119">
        <v>519960701</v>
      </c>
      <c r="B119" t="s">
        <v>197</v>
      </c>
      <c r="C119" s="2">
        <v>35251</v>
      </c>
      <c r="D119" s="3">
        <v>14.5</v>
      </c>
      <c r="F119" s="3">
        <f t="shared" si="2"/>
        <v>4.4196</v>
      </c>
      <c r="G119" s="3">
        <f t="shared" si="3"/>
        <v>38.586031110758313</v>
      </c>
    </row>
    <row r="120" spans="1:13" x14ac:dyDescent="0.2">
      <c r="A120">
        <v>519960702</v>
      </c>
      <c r="B120" t="s">
        <v>197</v>
      </c>
      <c r="C120" s="2">
        <v>35258</v>
      </c>
      <c r="D120" s="3">
        <v>14</v>
      </c>
      <c r="F120" s="3">
        <f t="shared" si="2"/>
        <v>4.2671999999999999</v>
      </c>
      <c r="G120" s="3">
        <f t="shared" si="3"/>
        <v>39.091697029238723</v>
      </c>
      <c r="I120" s="10">
        <v>0.05</v>
      </c>
      <c r="K120" s="10">
        <f>(9.81*(LN(I120)))+30.6</f>
        <v>1.2118663964353509</v>
      </c>
    </row>
    <row r="121" spans="1:13" x14ac:dyDescent="0.2">
      <c r="A121">
        <v>519960703</v>
      </c>
      <c r="B121" t="s">
        <v>197</v>
      </c>
      <c r="C121" s="2">
        <v>35265</v>
      </c>
      <c r="D121" s="3">
        <v>14.5</v>
      </c>
      <c r="F121" s="3">
        <f t="shared" si="2"/>
        <v>4.4196</v>
      </c>
      <c r="G121" s="3">
        <f t="shared" si="3"/>
        <v>38.586031110758313</v>
      </c>
    </row>
    <row r="122" spans="1:13" x14ac:dyDescent="0.2">
      <c r="A122">
        <v>519960704</v>
      </c>
      <c r="B122" t="s">
        <v>197</v>
      </c>
      <c r="C122" s="2">
        <v>35272</v>
      </c>
      <c r="D122" s="3">
        <v>14.5</v>
      </c>
      <c r="F122" s="3">
        <f t="shared" si="2"/>
        <v>4.4196</v>
      </c>
      <c r="G122" s="3">
        <f t="shared" si="3"/>
        <v>38.586031110758313</v>
      </c>
      <c r="I122" s="10">
        <v>1.6</v>
      </c>
      <c r="K122" s="10">
        <f>(9.81*(LN(I122)))+30.6</f>
        <v>35.21073560290067</v>
      </c>
    </row>
    <row r="123" spans="1:13" x14ac:dyDescent="0.2">
      <c r="A123">
        <v>519960801</v>
      </c>
      <c r="B123" t="s">
        <v>197</v>
      </c>
      <c r="C123" s="2">
        <v>35279</v>
      </c>
      <c r="D123" s="3">
        <v>15.5</v>
      </c>
      <c r="F123" s="3">
        <f t="shared" si="2"/>
        <v>4.7244000000000002</v>
      </c>
      <c r="G123" s="3">
        <f t="shared" si="3"/>
        <v>37.625008404232446</v>
      </c>
    </row>
    <row r="124" spans="1:13" x14ac:dyDescent="0.2">
      <c r="A124">
        <v>519960802</v>
      </c>
      <c r="B124" t="s">
        <v>197</v>
      </c>
      <c r="C124" s="2">
        <v>35286</v>
      </c>
      <c r="D124" s="3">
        <v>10.5</v>
      </c>
      <c r="F124" s="3">
        <f t="shared" si="2"/>
        <v>3.2004000000000001</v>
      </c>
      <c r="G124" s="3">
        <f t="shared" si="3"/>
        <v>43.237195693268887</v>
      </c>
      <c r="I124" s="10">
        <v>1.9</v>
      </c>
      <c r="K124" s="10">
        <f>(9.81*(LN(I124)))+30.6</f>
        <v>36.896586623351197</v>
      </c>
    </row>
    <row r="125" spans="1:13" x14ac:dyDescent="0.2">
      <c r="A125">
        <v>519960803</v>
      </c>
      <c r="B125" t="s">
        <v>197</v>
      </c>
      <c r="C125" s="2">
        <v>35293</v>
      </c>
      <c r="D125" s="3">
        <v>9.5</v>
      </c>
      <c r="F125" s="3">
        <f t="shared" si="2"/>
        <v>2.8956</v>
      </c>
      <c r="G125" s="3">
        <f t="shared" si="3"/>
        <v>44.679398331074999</v>
      </c>
    </row>
    <row r="126" spans="1:13" x14ac:dyDescent="0.2">
      <c r="A126">
        <v>519960804</v>
      </c>
      <c r="B126" t="s">
        <v>197</v>
      </c>
      <c r="C126" s="2">
        <v>35300</v>
      </c>
      <c r="D126" s="3">
        <v>8.5</v>
      </c>
      <c r="F126" s="3">
        <f t="shared" si="2"/>
        <v>2.5908000000000002</v>
      </c>
      <c r="G126" s="3">
        <f t="shared" si="3"/>
        <v>46.28215973301333</v>
      </c>
      <c r="I126" s="10">
        <v>1.2</v>
      </c>
      <c r="K126" s="10">
        <f>(9.81*(LN(I126)))+30.6</f>
        <v>32.388574472148697</v>
      </c>
    </row>
    <row r="127" spans="1:13" x14ac:dyDescent="0.2">
      <c r="A127">
        <v>519960805</v>
      </c>
      <c r="B127" t="s">
        <v>197</v>
      </c>
      <c r="C127" s="2">
        <v>35307</v>
      </c>
      <c r="D127" s="3">
        <v>11</v>
      </c>
      <c r="F127" s="3">
        <f t="shared" si="2"/>
        <v>3.3528000000000002</v>
      </c>
      <c r="G127" s="3">
        <f t="shared" si="3"/>
        <v>42.566842267970074</v>
      </c>
    </row>
    <row r="128" spans="1:13" x14ac:dyDescent="0.2">
      <c r="A128">
        <v>519960901</v>
      </c>
      <c r="B128" t="s">
        <v>197</v>
      </c>
      <c r="C128" s="2">
        <v>35314</v>
      </c>
      <c r="D128" s="3">
        <v>14</v>
      </c>
      <c r="F128" s="3">
        <f t="shared" si="2"/>
        <v>4.2671999999999999</v>
      </c>
      <c r="G128" s="3">
        <f t="shared" si="3"/>
        <v>39.091697029238723</v>
      </c>
      <c r="I128" s="10">
        <v>1.5</v>
      </c>
      <c r="K128" s="10">
        <f>(9.81*(LN(I128)))+30.6</f>
        <v>34.577612710541096</v>
      </c>
    </row>
    <row r="129" spans="1:13" x14ac:dyDescent="0.2">
      <c r="A129">
        <v>519960902</v>
      </c>
      <c r="B129" t="s">
        <v>197</v>
      </c>
      <c r="C129" s="2">
        <v>35321</v>
      </c>
      <c r="D129" s="3">
        <v>13</v>
      </c>
      <c r="F129" s="3">
        <f t="shared" si="2"/>
        <v>3.9624000000000001</v>
      </c>
      <c r="G129" s="3">
        <f t="shared" si="3"/>
        <v>40.159592907973853</v>
      </c>
    </row>
    <row r="130" spans="1:13" x14ac:dyDescent="0.2">
      <c r="A130">
        <v>519960903</v>
      </c>
      <c r="B130" t="s">
        <v>197</v>
      </c>
      <c r="C130" s="2">
        <v>35328</v>
      </c>
      <c r="D130" s="3">
        <v>12</v>
      </c>
      <c r="E130" s="3">
        <f>AVERAGE(D117:D127)</f>
        <v>14</v>
      </c>
      <c r="F130" s="3">
        <f t="shared" si="2"/>
        <v>3.6576000000000004</v>
      </c>
      <c r="G130" s="3">
        <f t="shared" si="3"/>
        <v>41.313008325549511</v>
      </c>
      <c r="H130" s="3">
        <f>AVERAGE(G117:G127)</f>
        <v>39.700090669440783</v>
      </c>
      <c r="I130" s="10">
        <v>1.9</v>
      </c>
      <c r="J130" s="3">
        <f>AVERAGE(I117:I127)</f>
        <v>1.1200000000000001</v>
      </c>
      <c r="K130" s="10">
        <f>(9.81*(LN(I130)))+30.6</f>
        <v>36.896586623351197</v>
      </c>
      <c r="L130" s="3">
        <f>AVERAGE(K117:K127)</f>
        <v>26.942690479292548</v>
      </c>
      <c r="M130" s="10">
        <f>AVERAGE(H130,L130)</f>
        <v>33.321390574366667</v>
      </c>
    </row>
    <row r="131" spans="1:13" x14ac:dyDescent="0.2">
      <c r="A131">
        <v>519970601</v>
      </c>
      <c r="B131" t="s">
        <v>197</v>
      </c>
      <c r="C131" s="2">
        <v>35587</v>
      </c>
      <c r="D131" s="3">
        <v>17</v>
      </c>
      <c r="F131" s="3">
        <f t="shared" ref="F131:F261" si="5">D131*0.3048</f>
        <v>5.1816000000000004</v>
      </c>
      <c r="G131" s="3">
        <f t="shared" ref="G131:G261" si="6" xml:space="preserve"> 60-(14.41*(LN(F131)))</f>
        <v>36.293908861144516</v>
      </c>
    </row>
    <row r="132" spans="1:13" x14ac:dyDescent="0.2">
      <c r="A132">
        <v>519970602</v>
      </c>
      <c r="B132" t="s">
        <v>197</v>
      </c>
      <c r="C132" s="2">
        <v>35596</v>
      </c>
      <c r="D132" s="3">
        <v>14.5</v>
      </c>
      <c r="F132" s="3">
        <f t="shared" si="5"/>
        <v>4.4196</v>
      </c>
      <c r="G132" s="3">
        <f t="shared" si="6"/>
        <v>38.586031110758313</v>
      </c>
      <c r="I132" s="10">
        <v>0.6</v>
      </c>
      <c r="K132" s="10">
        <f>(9.81*(LN(I132)))+30.6</f>
        <v>25.588800630855634</v>
      </c>
    </row>
    <row r="133" spans="1:13" x14ac:dyDescent="0.2">
      <c r="A133">
        <v>519970603</v>
      </c>
      <c r="B133" t="s">
        <v>197</v>
      </c>
      <c r="C133" s="2">
        <v>35604</v>
      </c>
      <c r="D133" s="3">
        <v>17</v>
      </c>
      <c r="F133" s="3">
        <f t="shared" si="5"/>
        <v>5.1816000000000004</v>
      </c>
      <c r="G133" s="3">
        <f t="shared" si="6"/>
        <v>36.293908861144516</v>
      </c>
    </row>
    <row r="134" spans="1:13" x14ac:dyDescent="0.2">
      <c r="A134">
        <v>519970604</v>
      </c>
      <c r="B134" t="s">
        <v>197</v>
      </c>
      <c r="C134" s="2">
        <v>35611</v>
      </c>
      <c r="D134" s="3">
        <v>17</v>
      </c>
      <c r="F134" s="3">
        <f t="shared" si="5"/>
        <v>5.1816000000000004</v>
      </c>
      <c r="G134" s="3">
        <f t="shared" si="6"/>
        <v>36.293908861144516</v>
      </c>
      <c r="I134" s="10">
        <v>1.9</v>
      </c>
      <c r="K134" s="10">
        <f>(9.81*(LN(I134)))+30.6</f>
        <v>36.896586623351197</v>
      </c>
    </row>
    <row r="135" spans="1:13" x14ac:dyDescent="0.2">
      <c r="A135">
        <v>519970701</v>
      </c>
      <c r="B135" t="s">
        <v>197</v>
      </c>
      <c r="C135" s="2">
        <v>35621</v>
      </c>
      <c r="D135" s="3">
        <v>16.5</v>
      </c>
      <c r="F135" s="3">
        <f t="shared" si="5"/>
        <v>5.0292000000000003</v>
      </c>
      <c r="G135" s="3">
        <f t="shared" si="6"/>
        <v>36.724090060131431</v>
      </c>
    </row>
    <row r="136" spans="1:13" x14ac:dyDescent="0.2">
      <c r="A136">
        <v>519970702</v>
      </c>
      <c r="B136" t="s">
        <v>197</v>
      </c>
      <c r="C136" s="2">
        <v>35627</v>
      </c>
      <c r="D136" s="3">
        <v>15</v>
      </c>
      <c r="F136" s="3">
        <f t="shared" si="5"/>
        <v>4.5720000000000001</v>
      </c>
      <c r="G136" s="3">
        <f t="shared" si="6"/>
        <v>38.097509751111744</v>
      </c>
    </row>
    <row r="137" spans="1:13" x14ac:dyDescent="0.2">
      <c r="A137">
        <v>519970703</v>
      </c>
      <c r="B137" t="s">
        <v>197</v>
      </c>
      <c r="C137" s="2">
        <v>35635</v>
      </c>
      <c r="D137" s="3">
        <v>14.5</v>
      </c>
      <c r="F137" s="3">
        <f t="shared" si="5"/>
        <v>4.4196</v>
      </c>
      <c r="G137" s="3">
        <f t="shared" si="6"/>
        <v>38.586031110758313</v>
      </c>
    </row>
    <row r="138" spans="1:13" x14ac:dyDescent="0.2">
      <c r="A138">
        <v>519970704</v>
      </c>
      <c r="B138" t="s">
        <v>197</v>
      </c>
      <c r="C138" s="2">
        <v>35642</v>
      </c>
      <c r="D138" s="3">
        <v>13</v>
      </c>
      <c r="F138" s="3">
        <f t="shared" si="5"/>
        <v>3.9624000000000001</v>
      </c>
      <c r="G138" s="3">
        <f t="shared" si="6"/>
        <v>40.159592907973853</v>
      </c>
      <c r="I138" s="10">
        <v>0.48</v>
      </c>
      <c r="K138" s="10">
        <f>(9.81*(LN(I138)))+30.6</f>
        <v>23.399762392463234</v>
      </c>
    </row>
    <row r="139" spans="1:13" x14ac:dyDescent="0.2">
      <c r="A139">
        <v>519970801</v>
      </c>
      <c r="B139" t="s">
        <v>197</v>
      </c>
      <c r="C139" s="2">
        <v>35648</v>
      </c>
      <c r="D139" s="3">
        <v>14</v>
      </c>
      <c r="F139" s="3">
        <f t="shared" si="5"/>
        <v>4.2671999999999999</v>
      </c>
      <c r="G139" s="3">
        <f t="shared" si="6"/>
        <v>39.091697029238723</v>
      </c>
    </row>
    <row r="140" spans="1:13" x14ac:dyDescent="0.2">
      <c r="A140">
        <v>519970802</v>
      </c>
      <c r="B140" t="s">
        <v>197</v>
      </c>
      <c r="C140" s="2">
        <v>35656</v>
      </c>
      <c r="D140" s="3">
        <v>12</v>
      </c>
      <c r="F140" s="3">
        <f t="shared" si="5"/>
        <v>3.6576000000000004</v>
      </c>
      <c r="G140" s="3">
        <f t="shared" si="6"/>
        <v>41.313008325549511</v>
      </c>
    </row>
    <row r="141" spans="1:13" x14ac:dyDescent="0.2">
      <c r="A141">
        <v>519970803</v>
      </c>
      <c r="B141" t="s">
        <v>197</v>
      </c>
      <c r="C141" s="2">
        <v>35661</v>
      </c>
      <c r="D141" s="3">
        <v>13</v>
      </c>
      <c r="F141" s="3">
        <f t="shared" si="5"/>
        <v>3.9624000000000001</v>
      </c>
      <c r="G141" s="3">
        <f t="shared" si="6"/>
        <v>40.159592907973853</v>
      </c>
      <c r="I141" s="10">
        <v>2</v>
      </c>
      <c r="K141" s="10">
        <f>(9.81*(LN(I141)))+30.6</f>
        <v>37.399773841293069</v>
      </c>
    </row>
    <row r="142" spans="1:13" x14ac:dyDescent="0.2">
      <c r="A142">
        <v>519970804</v>
      </c>
      <c r="B142" t="s">
        <v>197</v>
      </c>
      <c r="C142" s="2">
        <v>35671</v>
      </c>
      <c r="D142" s="3">
        <v>11</v>
      </c>
      <c r="F142" s="3">
        <f t="shared" si="5"/>
        <v>3.3528000000000002</v>
      </c>
      <c r="G142" s="3">
        <f t="shared" si="6"/>
        <v>42.566842267970074</v>
      </c>
      <c r="I142" s="10">
        <v>1.7</v>
      </c>
      <c r="K142" s="10">
        <f>(9.81*(LN(I142)))+30.6</f>
        <v>35.805463142919891</v>
      </c>
    </row>
    <row r="143" spans="1:13" x14ac:dyDescent="0.2">
      <c r="A143">
        <v>519970901</v>
      </c>
      <c r="B143" t="s">
        <v>197</v>
      </c>
      <c r="C143" s="2">
        <v>35681</v>
      </c>
      <c r="D143" s="3">
        <v>13</v>
      </c>
      <c r="E143" s="3">
        <f>AVERAGE(D131:D142)</f>
        <v>14.541666666666666</v>
      </c>
      <c r="F143" s="3">
        <f t="shared" si="5"/>
        <v>3.9624000000000001</v>
      </c>
      <c r="G143" s="3">
        <f t="shared" si="6"/>
        <v>40.159592907973853</v>
      </c>
      <c r="H143" s="3">
        <f>AVERAGE(G131:G142)</f>
        <v>38.680510171241608</v>
      </c>
      <c r="J143" s="3">
        <f>AVERAGE(I131:I142)</f>
        <v>1.3360000000000001</v>
      </c>
      <c r="L143" s="3">
        <f>AVERAGE(K131:K142)</f>
        <v>31.818077326176603</v>
      </c>
      <c r="M143" s="10">
        <f>AVERAGE(H143,L143)</f>
        <v>35.249293748709107</v>
      </c>
    </row>
    <row r="144" spans="1:13" x14ac:dyDescent="0.2">
      <c r="A144">
        <v>520000701</v>
      </c>
      <c r="B144" t="s">
        <v>197</v>
      </c>
      <c r="C144" s="2">
        <v>36713</v>
      </c>
      <c r="D144" s="3">
        <v>8.1</v>
      </c>
      <c r="F144" s="3">
        <f t="shared" si="5"/>
        <v>2.46888</v>
      </c>
      <c r="G144" s="3">
        <f t="shared" si="6"/>
        <v>46.976752020208949</v>
      </c>
    </row>
    <row r="145" spans="1:16" x14ac:dyDescent="0.2">
      <c r="A145">
        <v>520000702</v>
      </c>
      <c r="B145" t="s">
        <v>197</v>
      </c>
      <c r="C145" s="2">
        <v>36721</v>
      </c>
      <c r="D145" s="3">
        <v>8.5</v>
      </c>
      <c r="F145" s="3">
        <f t="shared" si="5"/>
        <v>2.5908000000000002</v>
      </c>
      <c r="G145" s="3">
        <f t="shared" si="6"/>
        <v>46.28215973301333</v>
      </c>
    </row>
    <row r="146" spans="1:16" x14ac:dyDescent="0.2">
      <c r="A146">
        <v>520000703</v>
      </c>
      <c r="B146" t="s">
        <v>197</v>
      </c>
      <c r="C146" s="2">
        <v>36728</v>
      </c>
      <c r="D146" s="3">
        <v>9.5</v>
      </c>
      <c r="F146" s="3">
        <f t="shared" si="5"/>
        <v>2.8956</v>
      </c>
      <c r="G146" s="3">
        <f t="shared" si="6"/>
        <v>44.679398331074999</v>
      </c>
    </row>
    <row r="147" spans="1:16" x14ac:dyDescent="0.2">
      <c r="A147">
        <v>520000801</v>
      </c>
      <c r="B147" t="s">
        <v>197</v>
      </c>
      <c r="C147" s="2">
        <v>36743</v>
      </c>
      <c r="D147" s="3">
        <v>11</v>
      </c>
      <c r="F147" s="3">
        <f t="shared" si="5"/>
        <v>3.3528000000000002</v>
      </c>
      <c r="G147" s="3">
        <f t="shared" si="6"/>
        <v>42.566842267970074</v>
      </c>
    </row>
    <row r="148" spans="1:16" x14ac:dyDescent="0.2">
      <c r="A148">
        <v>520000802</v>
      </c>
      <c r="B148" t="s">
        <v>197</v>
      </c>
      <c r="C148" s="2">
        <v>36749</v>
      </c>
      <c r="D148" s="3">
        <v>11</v>
      </c>
      <c r="F148" s="3">
        <f t="shared" si="5"/>
        <v>3.3528000000000002</v>
      </c>
      <c r="G148" s="3">
        <f t="shared" si="6"/>
        <v>42.566842267970074</v>
      </c>
    </row>
    <row r="149" spans="1:16" x14ac:dyDescent="0.2">
      <c r="A149">
        <v>520000803</v>
      </c>
      <c r="B149" t="s">
        <v>197</v>
      </c>
      <c r="C149" s="2">
        <v>36758</v>
      </c>
      <c r="D149" s="3">
        <v>9</v>
      </c>
      <c r="F149" s="3">
        <f t="shared" si="5"/>
        <v>2.7432000000000003</v>
      </c>
      <c r="G149" s="3">
        <f t="shared" si="6"/>
        <v>45.458506989579675</v>
      </c>
    </row>
    <row r="150" spans="1:16" x14ac:dyDescent="0.2">
      <c r="A150">
        <v>520000804</v>
      </c>
      <c r="B150" t="s">
        <v>197</v>
      </c>
      <c r="C150" s="2">
        <v>36762</v>
      </c>
      <c r="D150" s="3">
        <v>9.5</v>
      </c>
      <c r="F150" s="3">
        <f t="shared" si="5"/>
        <v>2.8956</v>
      </c>
      <c r="G150" s="3">
        <f t="shared" si="6"/>
        <v>44.679398331074999</v>
      </c>
    </row>
    <row r="151" spans="1:16" x14ac:dyDescent="0.2">
      <c r="A151">
        <v>520000901</v>
      </c>
      <c r="B151" t="s">
        <v>197</v>
      </c>
      <c r="C151" s="2">
        <v>36791</v>
      </c>
      <c r="D151" s="3">
        <v>8.5</v>
      </c>
      <c r="F151" s="3">
        <f t="shared" si="5"/>
        <v>2.5908000000000002</v>
      </c>
      <c r="G151" s="3">
        <f t="shared" si="6"/>
        <v>46.28215973301333</v>
      </c>
    </row>
    <row r="152" spans="1:16" ht="13.5" x14ac:dyDescent="0.25">
      <c r="A152">
        <v>520010601</v>
      </c>
      <c r="B152" t="s">
        <v>197</v>
      </c>
      <c r="C152" s="2">
        <v>37066</v>
      </c>
      <c r="D152" s="3">
        <v>14</v>
      </c>
      <c r="F152" s="3">
        <f t="shared" si="5"/>
        <v>4.2671999999999999</v>
      </c>
      <c r="G152" s="3">
        <f t="shared" si="6"/>
        <v>39.091697029238723</v>
      </c>
      <c r="L152" s="20"/>
    </row>
    <row r="153" spans="1:16" ht="13.5" x14ac:dyDescent="0.25">
      <c r="A153">
        <v>520010601</v>
      </c>
      <c r="B153" t="s">
        <v>197</v>
      </c>
      <c r="C153" s="2">
        <v>37070</v>
      </c>
      <c r="I153" s="10">
        <v>0.46</v>
      </c>
      <c r="K153" s="10">
        <f>(9.81*(LN(I153)))+30.6</f>
        <v>22.982252575014847</v>
      </c>
      <c r="L153" s="20"/>
    </row>
    <row r="154" spans="1:16" ht="13.5" x14ac:dyDescent="0.25">
      <c r="A154">
        <v>520010601</v>
      </c>
      <c r="B154" t="s">
        <v>197</v>
      </c>
      <c r="C154" s="2">
        <v>37083</v>
      </c>
      <c r="I154" s="10">
        <v>0.01</v>
      </c>
      <c r="K154" s="10">
        <f>(9.81*(LN(I154)))+30.6</f>
        <v>-14.576719524543172</v>
      </c>
      <c r="L154" s="20"/>
    </row>
    <row r="155" spans="1:16" ht="13.5" x14ac:dyDescent="0.25">
      <c r="A155">
        <v>520010701</v>
      </c>
      <c r="B155" t="s">
        <v>197</v>
      </c>
      <c r="C155" s="2">
        <v>37091</v>
      </c>
      <c r="D155" s="3">
        <v>9</v>
      </c>
      <c r="F155" s="3">
        <f t="shared" si="5"/>
        <v>2.7432000000000003</v>
      </c>
      <c r="G155" s="3">
        <f t="shared" si="6"/>
        <v>45.458506989579675</v>
      </c>
      <c r="I155" s="10">
        <v>1.2999999999999999E-2</v>
      </c>
      <c r="K155" s="10">
        <f>(9.81*(LN(I155)))+30.6</f>
        <v>-12.002926090117093</v>
      </c>
      <c r="L155" s="20"/>
    </row>
    <row r="156" spans="1:16" ht="13.5" x14ac:dyDescent="0.25">
      <c r="A156">
        <v>520010702</v>
      </c>
      <c r="B156" t="s">
        <v>197</v>
      </c>
      <c r="C156" s="2">
        <v>37099</v>
      </c>
      <c r="D156" s="3">
        <v>9</v>
      </c>
      <c r="F156" s="3">
        <f t="shared" si="5"/>
        <v>2.7432000000000003</v>
      </c>
      <c r="G156" s="3">
        <f t="shared" si="6"/>
        <v>45.458506989579675</v>
      </c>
      <c r="L156" s="20"/>
    </row>
    <row r="157" spans="1:16" ht="13.5" x14ac:dyDescent="0.25">
      <c r="A157">
        <v>520010801</v>
      </c>
      <c r="B157" t="s">
        <v>197</v>
      </c>
      <c r="C157" s="2">
        <v>37106</v>
      </c>
      <c r="D157" s="3">
        <v>9</v>
      </c>
      <c r="F157" s="3">
        <f t="shared" si="5"/>
        <v>2.7432000000000003</v>
      </c>
      <c r="G157" s="3">
        <f t="shared" si="6"/>
        <v>45.458506989579675</v>
      </c>
      <c r="I157" s="10">
        <v>0.1</v>
      </c>
      <c r="K157" s="10">
        <f>(9.81*(LN(I157)))+30.6</f>
        <v>8.0116402377284146</v>
      </c>
      <c r="L157" s="20"/>
    </row>
    <row r="158" spans="1:16" ht="13.5" x14ac:dyDescent="0.25">
      <c r="A158">
        <v>520010802</v>
      </c>
      <c r="B158" t="s">
        <v>197</v>
      </c>
      <c r="C158" s="2">
        <v>37117</v>
      </c>
      <c r="D158" s="3">
        <v>9.5</v>
      </c>
      <c r="F158" s="3">
        <f t="shared" si="5"/>
        <v>2.8956</v>
      </c>
      <c r="G158" s="3">
        <f t="shared" si="6"/>
        <v>44.679398331074999</v>
      </c>
      <c r="L158" s="20"/>
      <c r="O158" s="3">
        <v>21.11</v>
      </c>
      <c r="P158" t="s">
        <v>274</v>
      </c>
    </row>
    <row r="159" spans="1:16" x14ac:dyDescent="0.2">
      <c r="A159">
        <v>520010803</v>
      </c>
      <c r="B159" t="s">
        <v>197</v>
      </c>
      <c r="C159" s="2">
        <v>37124</v>
      </c>
      <c r="D159" s="3">
        <v>10.8</v>
      </c>
      <c r="F159" s="3">
        <f t="shared" si="5"/>
        <v>3.2918400000000005</v>
      </c>
      <c r="G159" s="3">
        <f t="shared" si="6"/>
        <v>42.831253356178792</v>
      </c>
      <c r="O159" s="3">
        <v>23.88</v>
      </c>
    </row>
    <row r="160" spans="1:16" x14ac:dyDescent="0.2">
      <c r="A160">
        <v>520010804</v>
      </c>
      <c r="B160" t="s">
        <v>197</v>
      </c>
      <c r="C160" s="2">
        <v>37132</v>
      </c>
      <c r="I160" s="10">
        <v>1.85</v>
      </c>
      <c r="K160" s="10">
        <f>(9.81*(LN(I160)))+30.6</f>
        <v>36.634971119475196</v>
      </c>
      <c r="O160" s="3">
        <v>23.88</v>
      </c>
    </row>
    <row r="161" spans="1:15" x14ac:dyDescent="0.2">
      <c r="A161">
        <v>520010901</v>
      </c>
      <c r="B161" t="s">
        <v>197</v>
      </c>
      <c r="C161" s="2">
        <v>37139</v>
      </c>
      <c r="D161" s="3">
        <v>13</v>
      </c>
      <c r="F161" s="3">
        <f t="shared" si="5"/>
        <v>3.9624000000000001</v>
      </c>
      <c r="G161" s="3">
        <f t="shared" si="6"/>
        <v>40.159592907973853</v>
      </c>
      <c r="O161" s="3">
        <v>18.329999999999998</v>
      </c>
    </row>
    <row r="162" spans="1:15" x14ac:dyDescent="0.2">
      <c r="A162">
        <v>520010902</v>
      </c>
      <c r="B162" t="s">
        <v>197</v>
      </c>
      <c r="C162" s="2">
        <v>37148</v>
      </c>
      <c r="D162" s="3">
        <v>13</v>
      </c>
      <c r="F162" s="3">
        <f t="shared" si="5"/>
        <v>3.9624000000000001</v>
      </c>
      <c r="G162" s="3">
        <f t="shared" si="6"/>
        <v>40.159592907973853</v>
      </c>
      <c r="J162" s="3">
        <f>AVERAGE(I152:I160)</f>
        <v>0.48660000000000003</v>
      </c>
      <c r="L162" s="3">
        <f>AVERAGE(K152:K160)</f>
        <v>8.2098436635116379</v>
      </c>
      <c r="M162" s="10">
        <f>AVERAGE(L162,H162)</f>
        <v>8.2098436635116379</v>
      </c>
    </row>
    <row r="163" spans="1:15" x14ac:dyDescent="0.2">
      <c r="A163" s="9">
        <v>520020601</v>
      </c>
      <c r="B163" t="s">
        <v>197</v>
      </c>
      <c r="C163" s="2">
        <v>37434</v>
      </c>
      <c r="D163" s="3">
        <v>14.5</v>
      </c>
      <c r="F163" s="3">
        <f t="shared" si="5"/>
        <v>4.4196</v>
      </c>
      <c r="G163" s="3">
        <f t="shared" si="6"/>
        <v>38.586031110758313</v>
      </c>
    </row>
    <row r="164" spans="1:15" x14ac:dyDescent="0.2">
      <c r="A164" s="9">
        <v>520020701</v>
      </c>
      <c r="B164" t="s">
        <v>197</v>
      </c>
      <c r="C164" s="2">
        <v>37448</v>
      </c>
      <c r="D164" s="3">
        <v>14</v>
      </c>
      <c r="F164" s="3">
        <f t="shared" si="5"/>
        <v>4.2671999999999999</v>
      </c>
      <c r="G164" s="3">
        <f t="shared" si="6"/>
        <v>39.091697029238723</v>
      </c>
    </row>
    <row r="165" spans="1:15" x14ac:dyDescent="0.2">
      <c r="A165" s="9">
        <v>520020702</v>
      </c>
      <c r="B165" t="s">
        <v>197</v>
      </c>
      <c r="C165" s="2">
        <v>37457</v>
      </c>
      <c r="D165" s="3">
        <v>11.5</v>
      </c>
      <c r="F165" s="3">
        <f t="shared" si="5"/>
        <v>3.5052000000000003</v>
      </c>
      <c r="G165" s="3">
        <f t="shared" si="6"/>
        <v>41.926292369324358</v>
      </c>
    </row>
    <row r="166" spans="1:15" x14ac:dyDescent="0.2">
      <c r="A166" s="9">
        <v>520020801</v>
      </c>
      <c r="B166" t="s">
        <v>197</v>
      </c>
      <c r="C166" s="2">
        <v>37471</v>
      </c>
      <c r="D166" s="3">
        <v>11.5</v>
      </c>
      <c r="F166" s="3">
        <f t="shared" si="5"/>
        <v>3.5052000000000003</v>
      </c>
      <c r="G166" s="3">
        <f t="shared" si="6"/>
        <v>41.926292369324358</v>
      </c>
    </row>
    <row r="167" spans="1:15" x14ac:dyDescent="0.2">
      <c r="A167" s="9">
        <v>520020802</v>
      </c>
      <c r="B167" t="s">
        <v>197</v>
      </c>
      <c r="C167" s="2">
        <v>37497</v>
      </c>
      <c r="D167" s="3">
        <v>11.5</v>
      </c>
      <c r="F167" s="3">
        <f t="shared" si="5"/>
        <v>3.5052000000000003</v>
      </c>
      <c r="G167" s="3">
        <f t="shared" si="6"/>
        <v>41.926292369324358</v>
      </c>
    </row>
    <row r="168" spans="1:15" x14ac:dyDescent="0.2">
      <c r="A168">
        <v>520030701</v>
      </c>
      <c r="B168" t="s">
        <v>197</v>
      </c>
      <c r="C168" s="2">
        <v>37808</v>
      </c>
      <c r="D168" s="5">
        <v>12.5</v>
      </c>
      <c r="F168" s="3">
        <f t="shared" si="5"/>
        <v>3.81</v>
      </c>
      <c r="G168" s="3">
        <f t="shared" si="6"/>
        <v>40.724763384512634</v>
      </c>
    </row>
    <row r="169" spans="1:15" x14ac:dyDescent="0.2">
      <c r="A169">
        <v>520030702</v>
      </c>
      <c r="B169" t="s">
        <v>197</v>
      </c>
      <c r="C169" s="2">
        <v>37815</v>
      </c>
      <c r="D169" s="5">
        <v>14</v>
      </c>
      <c r="F169" s="3">
        <f t="shared" si="5"/>
        <v>4.2671999999999999</v>
      </c>
      <c r="G169" s="3">
        <f t="shared" si="6"/>
        <v>39.091697029238723</v>
      </c>
    </row>
    <row r="170" spans="1:15" x14ac:dyDescent="0.2">
      <c r="A170">
        <v>520030801</v>
      </c>
      <c r="B170" t="s">
        <v>197</v>
      </c>
      <c r="C170" s="2">
        <v>37847</v>
      </c>
      <c r="D170" s="5">
        <v>12</v>
      </c>
      <c r="F170" s="3">
        <f t="shared" si="5"/>
        <v>3.6576000000000004</v>
      </c>
      <c r="G170" s="3">
        <f t="shared" si="6"/>
        <v>41.313008325549511</v>
      </c>
    </row>
    <row r="171" spans="1:15" x14ac:dyDescent="0.2">
      <c r="A171">
        <v>520030802</v>
      </c>
      <c r="B171" t="s">
        <v>197</v>
      </c>
      <c r="C171" s="2">
        <v>37856</v>
      </c>
      <c r="D171" s="5">
        <v>12.5</v>
      </c>
      <c r="F171" s="3">
        <f t="shared" si="5"/>
        <v>3.81</v>
      </c>
      <c r="G171" s="3">
        <f t="shared" si="6"/>
        <v>40.724763384512634</v>
      </c>
    </row>
    <row r="172" spans="1:15" x14ac:dyDescent="0.2">
      <c r="A172">
        <v>520030901</v>
      </c>
      <c r="B172" t="s">
        <v>197</v>
      </c>
      <c r="C172" s="2">
        <v>37871</v>
      </c>
      <c r="D172" s="5">
        <v>13</v>
      </c>
      <c r="F172" s="3">
        <f t="shared" si="5"/>
        <v>3.9624000000000001</v>
      </c>
      <c r="G172" s="3">
        <f t="shared" si="6"/>
        <v>40.159592907973853</v>
      </c>
    </row>
    <row r="173" spans="1:15" x14ac:dyDescent="0.2">
      <c r="A173">
        <v>520040601</v>
      </c>
      <c r="B173" t="s">
        <v>197</v>
      </c>
      <c r="C173" s="2">
        <v>38174</v>
      </c>
      <c r="D173" s="5"/>
      <c r="I173" s="10">
        <v>0.11</v>
      </c>
      <c r="K173" s="10">
        <f>(9.81*(LN(I173)))+30.6</f>
        <v>8.946633101608839</v>
      </c>
    </row>
    <row r="174" spans="1:15" x14ac:dyDescent="0.2">
      <c r="A174">
        <v>520040701</v>
      </c>
      <c r="B174" t="s">
        <v>197</v>
      </c>
      <c r="C174" s="2">
        <v>38178</v>
      </c>
      <c r="D174" s="3">
        <v>12</v>
      </c>
      <c r="F174" s="3">
        <f t="shared" si="5"/>
        <v>3.6576000000000004</v>
      </c>
      <c r="G174" s="3">
        <f t="shared" si="6"/>
        <v>41.313008325549511</v>
      </c>
      <c r="I174" s="10">
        <v>0.49</v>
      </c>
      <c r="K174" s="10">
        <f>(9.81*(LN(I174)))+30.6</f>
        <v>23.60203759992207</v>
      </c>
    </row>
    <row r="175" spans="1:15" x14ac:dyDescent="0.2">
      <c r="A175">
        <v>520040702</v>
      </c>
      <c r="B175" t="s">
        <v>197</v>
      </c>
      <c r="C175" s="2">
        <v>38186</v>
      </c>
      <c r="D175" s="3">
        <v>12</v>
      </c>
      <c r="F175" s="3">
        <f t="shared" si="5"/>
        <v>3.6576000000000004</v>
      </c>
      <c r="G175" s="3">
        <f t="shared" si="6"/>
        <v>41.313008325549511</v>
      </c>
      <c r="N175" s="3">
        <v>23</v>
      </c>
    </row>
    <row r="176" spans="1:15" x14ac:dyDescent="0.2">
      <c r="A176">
        <v>520040703</v>
      </c>
      <c r="B176" t="s">
        <v>197</v>
      </c>
      <c r="C176" s="2">
        <v>38192</v>
      </c>
      <c r="D176" s="3">
        <v>11.5</v>
      </c>
      <c r="F176" s="3">
        <f t="shared" si="5"/>
        <v>3.5052000000000003</v>
      </c>
      <c r="G176" s="3">
        <f t="shared" si="6"/>
        <v>41.926292369324358</v>
      </c>
      <c r="I176" s="10">
        <v>0.25</v>
      </c>
      <c r="K176" s="10">
        <f>(9.81*(LN(I176)))+30.6</f>
        <v>17.000452317413874</v>
      </c>
    </row>
    <row r="177" spans="1:16" x14ac:dyDescent="0.2">
      <c r="A177">
        <v>520040801</v>
      </c>
      <c r="B177" t="s">
        <v>197</v>
      </c>
      <c r="C177" s="2">
        <v>38200</v>
      </c>
      <c r="D177" s="3">
        <v>11</v>
      </c>
      <c r="F177" s="3">
        <f t="shared" si="5"/>
        <v>3.3528000000000002</v>
      </c>
      <c r="G177" s="3">
        <f t="shared" si="6"/>
        <v>42.566842267970074</v>
      </c>
    </row>
    <row r="178" spans="1:16" x14ac:dyDescent="0.2">
      <c r="A178">
        <v>520040802</v>
      </c>
      <c r="B178" t="s">
        <v>197</v>
      </c>
      <c r="C178" s="2">
        <v>38206</v>
      </c>
      <c r="D178" s="3">
        <v>10.75</v>
      </c>
      <c r="F178" s="3">
        <f t="shared" si="5"/>
        <v>3.2766000000000002</v>
      </c>
      <c r="G178" s="3">
        <f t="shared" si="6"/>
        <v>42.898121225587985</v>
      </c>
      <c r="I178" s="10">
        <v>0.79</v>
      </c>
      <c r="K178" s="10">
        <f>(9.81*(LN(I178)))+30.6</f>
        <v>28.287563908158305</v>
      </c>
    </row>
    <row r="179" spans="1:16" x14ac:dyDescent="0.2">
      <c r="A179">
        <v>520040803</v>
      </c>
      <c r="B179" t="s">
        <v>197</v>
      </c>
      <c r="C179" s="2">
        <v>38213</v>
      </c>
      <c r="I179" s="10">
        <v>1.3</v>
      </c>
      <c r="K179" s="10">
        <f>(9.81*(LN(I179)))+30.6</f>
        <v>33.173793434426088</v>
      </c>
      <c r="M179" s="10" t="e">
        <f>AVERAGE(H179,L179)</f>
        <v>#DIV/0!</v>
      </c>
    </row>
    <row r="180" spans="1:16" x14ac:dyDescent="0.2">
      <c r="A180">
        <v>520050701</v>
      </c>
      <c r="B180" t="s">
        <v>197</v>
      </c>
      <c r="C180" s="2">
        <v>38549</v>
      </c>
      <c r="D180" s="3">
        <v>14</v>
      </c>
      <c r="F180" s="3">
        <f t="shared" si="5"/>
        <v>4.2671999999999999</v>
      </c>
      <c r="G180" s="3">
        <f t="shared" si="6"/>
        <v>39.091697029238723</v>
      </c>
    </row>
    <row r="181" spans="1:16" x14ac:dyDescent="0.2">
      <c r="A181">
        <v>520050702</v>
      </c>
      <c r="B181" t="s">
        <v>197</v>
      </c>
      <c r="C181" s="2">
        <v>38556</v>
      </c>
      <c r="D181" s="3">
        <v>13.5</v>
      </c>
      <c r="F181" s="3">
        <f t="shared" si="5"/>
        <v>4.1147999999999998</v>
      </c>
      <c r="G181" s="3">
        <f t="shared" si="6"/>
        <v>39.615754781741025</v>
      </c>
      <c r="P181" t="s">
        <v>360</v>
      </c>
    </row>
    <row r="182" spans="1:16" x14ac:dyDescent="0.2">
      <c r="A182">
        <v>520050703</v>
      </c>
      <c r="B182" t="s">
        <v>197</v>
      </c>
      <c r="C182" s="2">
        <v>38563</v>
      </c>
      <c r="D182" s="3">
        <v>13</v>
      </c>
      <c r="F182" s="3">
        <f t="shared" si="5"/>
        <v>3.9624000000000001</v>
      </c>
      <c r="G182" s="3">
        <f t="shared" si="6"/>
        <v>40.159592907973853</v>
      </c>
      <c r="P182" t="s">
        <v>360</v>
      </c>
    </row>
    <row r="183" spans="1:16" x14ac:dyDescent="0.2">
      <c r="A183">
        <v>520050801</v>
      </c>
      <c r="B183" t="s">
        <v>197</v>
      </c>
      <c r="C183" s="2">
        <v>38570</v>
      </c>
      <c r="D183" s="3">
        <v>14</v>
      </c>
      <c r="F183" s="3">
        <f t="shared" si="5"/>
        <v>4.2671999999999999</v>
      </c>
      <c r="G183" s="3">
        <f t="shared" si="6"/>
        <v>39.091697029238723</v>
      </c>
      <c r="I183" s="30">
        <v>0.28000000000000003</v>
      </c>
      <c r="K183" s="10">
        <f>(9.81*(LN(I183)))+30.6</f>
        <v>18.112206720275577</v>
      </c>
    </row>
    <row r="184" spans="1:16" x14ac:dyDescent="0.2">
      <c r="A184">
        <v>520050802</v>
      </c>
      <c r="B184" t="s">
        <v>197</v>
      </c>
      <c r="C184" s="2">
        <v>38577</v>
      </c>
      <c r="D184" s="3">
        <v>13.5</v>
      </c>
      <c r="F184" s="3">
        <f t="shared" si="5"/>
        <v>4.1147999999999998</v>
      </c>
      <c r="G184" s="3">
        <f t="shared" si="6"/>
        <v>39.615754781741025</v>
      </c>
      <c r="L184" s="3"/>
      <c r="M184" s="10" t="e">
        <f>AVERAGE(H184,L184)</f>
        <v>#DIV/0!</v>
      </c>
    </row>
    <row r="185" spans="1:16" x14ac:dyDescent="0.2">
      <c r="A185" s="9">
        <v>520060601</v>
      </c>
      <c r="B185" t="s">
        <v>197</v>
      </c>
      <c r="C185" s="2">
        <v>38893</v>
      </c>
      <c r="D185" s="3">
        <v>14</v>
      </c>
      <c r="F185" s="3">
        <f t="shared" si="5"/>
        <v>4.2671999999999999</v>
      </c>
      <c r="G185" s="3">
        <f t="shared" si="6"/>
        <v>39.091697029238723</v>
      </c>
      <c r="I185">
        <v>0.33</v>
      </c>
      <c r="K185" s="10">
        <f>(9.81*(LN(I185)))+30.6</f>
        <v>19.724019653442994</v>
      </c>
      <c r="N185" s="3">
        <v>19</v>
      </c>
      <c r="P185" t="s">
        <v>388</v>
      </c>
    </row>
    <row r="186" spans="1:16" x14ac:dyDescent="0.2">
      <c r="A186" s="9">
        <v>520060602</v>
      </c>
      <c r="B186" t="s">
        <v>197</v>
      </c>
      <c r="C186" s="2">
        <v>38898</v>
      </c>
      <c r="D186" s="3">
        <v>14</v>
      </c>
      <c r="F186" s="3">
        <f t="shared" si="5"/>
        <v>4.2671999999999999</v>
      </c>
      <c r="G186" s="3">
        <f t="shared" si="6"/>
        <v>39.091697029238723</v>
      </c>
      <c r="N186" s="3">
        <v>19</v>
      </c>
      <c r="P186" t="s">
        <v>388</v>
      </c>
    </row>
    <row r="187" spans="1:16" x14ac:dyDescent="0.2">
      <c r="A187" s="9">
        <v>520060701</v>
      </c>
      <c r="B187" t="s">
        <v>197</v>
      </c>
      <c r="C187" s="2">
        <v>38905</v>
      </c>
      <c r="D187" s="3">
        <v>14</v>
      </c>
      <c r="F187" s="3">
        <f t="shared" si="5"/>
        <v>4.2671999999999999</v>
      </c>
      <c r="G187" s="3">
        <f t="shared" si="6"/>
        <v>39.091697029238723</v>
      </c>
      <c r="I187">
        <v>0.28000000000000003</v>
      </c>
      <c r="K187" s="10">
        <f>(9.81*(LN(I187)))+30.6</f>
        <v>18.112206720275577</v>
      </c>
      <c r="N187" s="3">
        <v>20</v>
      </c>
      <c r="P187" t="s">
        <v>389</v>
      </c>
    </row>
    <row r="188" spans="1:16" x14ac:dyDescent="0.2">
      <c r="A188" s="9">
        <v>520060702</v>
      </c>
      <c r="B188" t="s">
        <v>197</v>
      </c>
      <c r="C188" s="2">
        <v>38912</v>
      </c>
      <c r="D188" s="3">
        <v>15</v>
      </c>
      <c r="F188" s="3">
        <f t="shared" si="5"/>
        <v>4.5720000000000001</v>
      </c>
      <c r="G188" s="3">
        <f t="shared" si="6"/>
        <v>38.097509751111744</v>
      </c>
      <c r="N188" s="3">
        <v>22</v>
      </c>
      <c r="P188" t="s">
        <v>390</v>
      </c>
    </row>
    <row r="189" spans="1:16" x14ac:dyDescent="0.2">
      <c r="A189" s="9">
        <v>520060703</v>
      </c>
      <c r="B189" t="s">
        <v>197</v>
      </c>
      <c r="C189" s="2">
        <v>38919</v>
      </c>
      <c r="D189" s="3">
        <v>16</v>
      </c>
      <c r="F189" s="3">
        <f t="shared" si="5"/>
        <v>4.8768000000000002</v>
      </c>
      <c r="G189" s="3">
        <f t="shared" si="6"/>
        <v>37.167509661519347</v>
      </c>
      <c r="I189">
        <v>0.3</v>
      </c>
      <c r="K189" s="10">
        <f>(9.81*(LN(I189)))+30.6</f>
        <v>18.78902678956257</v>
      </c>
      <c r="N189" s="3">
        <v>22</v>
      </c>
      <c r="P189" t="s">
        <v>391</v>
      </c>
    </row>
    <row r="190" spans="1:16" x14ac:dyDescent="0.2">
      <c r="A190" s="9">
        <v>520060704</v>
      </c>
      <c r="B190" t="s">
        <v>197</v>
      </c>
      <c r="C190" s="2">
        <v>38925</v>
      </c>
      <c r="D190" s="3">
        <v>16</v>
      </c>
      <c r="F190" s="3">
        <f t="shared" si="5"/>
        <v>4.8768000000000002</v>
      </c>
      <c r="G190" s="3">
        <f t="shared" si="6"/>
        <v>37.167509661519347</v>
      </c>
      <c r="N190" s="3">
        <v>22</v>
      </c>
      <c r="P190" t="s">
        <v>391</v>
      </c>
    </row>
    <row r="191" spans="1:16" x14ac:dyDescent="0.2">
      <c r="A191">
        <v>520060801</v>
      </c>
      <c r="B191" t="s">
        <v>197</v>
      </c>
      <c r="C191" s="2">
        <v>38932</v>
      </c>
      <c r="D191" s="3">
        <v>15</v>
      </c>
      <c r="F191" s="3">
        <f t="shared" si="5"/>
        <v>4.5720000000000001</v>
      </c>
      <c r="G191" s="3">
        <f t="shared" si="6"/>
        <v>38.097509751111744</v>
      </c>
      <c r="I191">
        <v>0.4</v>
      </c>
      <c r="K191" s="10">
        <f>(9.81*(LN(I191)))+30.6</f>
        <v>21.611187920314542</v>
      </c>
      <c r="N191" s="3">
        <v>23</v>
      </c>
      <c r="P191" t="s">
        <v>392</v>
      </c>
    </row>
    <row r="192" spans="1:16" x14ac:dyDescent="0.2">
      <c r="A192">
        <v>520060802</v>
      </c>
      <c r="B192" t="s">
        <v>197</v>
      </c>
      <c r="C192" s="2">
        <v>38937</v>
      </c>
      <c r="D192" s="3">
        <v>15</v>
      </c>
      <c r="F192" s="3">
        <f t="shared" si="5"/>
        <v>4.5720000000000001</v>
      </c>
      <c r="G192" s="3">
        <f t="shared" si="6"/>
        <v>38.097509751111744</v>
      </c>
      <c r="N192" s="3">
        <v>23</v>
      </c>
      <c r="P192" t="s">
        <v>393</v>
      </c>
    </row>
    <row r="193" spans="1:16" x14ac:dyDescent="0.2">
      <c r="A193">
        <v>520060803</v>
      </c>
      <c r="B193" t="s">
        <v>197</v>
      </c>
      <c r="C193" s="2">
        <v>38945</v>
      </c>
      <c r="D193" s="3">
        <v>15.5</v>
      </c>
      <c r="F193" s="3">
        <f t="shared" si="5"/>
        <v>4.7244000000000002</v>
      </c>
      <c r="G193" s="3">
        <f t="shared" si="6"/>
        <v>37.625008404232446</v>
      </c>
      <c r="I193">
        <v>0.28999999999999998</v>
      </c>
      <c r="K193" s="10">
        <f>(9.81*(LN(I193)))+30.6</f>
        <v>18.456452567624133</v>
      </c>
      <c r="N193" s="3">
        <v>20</v>
      </c>
      <c r="P193" t="s">
        <v>394</v>
      </c>
    </row>
    <row r="194" spans="1:16" x14ac:dyDescent="0.2">
      <c r="A194">
        <v>520060804</v>
      </c>
      <c r="B194" t="s">
        <v>197</v>
      </c>
      <c r="C194" s="2">
        <v>38951</v>
      </c>
      <c r="D194" s="3">
        <v>15</v>
      </c>
      <c r="F194" s="3">
        <f t="shared" si="5"/>
        <v>4.5720000000000001</v>
      </c>
      <c r="G194" s="3">
        <f t="shared" si="6"/>
        <v>38.097509751111744</v>
      </c>
      <c r="I194">
        <v>0.05</v>
      </c>
      <c r="K194" s="10">
        <f>(9.81*(LN(I194)))+30.6</f>
        <v>1.2118663964353509</v>
      </c>
      <c r="N194" s="3">
        <v>20</v>
      </c>
      <c r="P194" t="s">
        <v>394</v>
      </c>
    </row>
    <row r="195" spans="1:16" x14ac:dyDescent="0.2">
      <c r="A195">
        <v>520060805</v>
      </c>
      <c r="B195" t="s">
        <v>197</v>
      </c>
      <c r="C195" s="2">
        <v>38958</v>
      </c>
      <c r="D195" s="3">
        <v>15.5</v>
      </c>
      <c r="F195" s="3">
        <f t="shared" si="5"/>
        <v>4.7244000000000002</v>
      </c>
      <c r="G195" s="3">
        <f t="shared" si="6"/>
        <v>37.625008404232446</v>
      </c>
      <c r="N195" s="3">
        <v>19</v>
      </c>
      <c r="P195" t="s">
        <v>395</v>
      </c>
    </row>
    <row r="196" spans="1:16" x14ac:dyDescent="0.2">
      <c r="A196">
        <v>520060901</v>
      </c>
      <c r="B196" t="s">
        <v>197</v>
      </c>
      <c r="C196" s="2">
        <v>38965</v>
      </c>
      <c r="D196" s="3">
        <v>17</v>
      </c>
      <c r="F196" s="3">
        <f t="shared" si="5"/>
        <v>5.1816000000000004</v>
      </c>
      <c r="G196" s="3">
        <f t="shared" si="6"/>
        <v>36.293908861144516</v>
      </c>
      <c r="I196">
        <v>0.23</v>
      </c>
      <c r="K196" s="10">
        <f>(9.81*(LN(I196)))+30.6</f>
        <v>16.182478733721783</v>
      </c>
      <c r="N196" s="3">
        <v>19</v>
      </c>
      <c r="P196" t="s">
        <v>394</v>
      </c>
    </row>
    <row r="197" spans="1:16" x14ac:dyDescent="0.2">
      <c r="A197">
        <v>520060902</v>
      </c>
      <c r="B197" t="s">
        <v>197</v>
      </c>
      <c r="C197" s="2">
        <v>38974</v>
      </c>
      <c r="D197" s="3">
        <v>16</v>
      </c>
      <c r="F197" s="3">
        <f t="shared" si="5"/>
        <v>4.8768000000000002</v>
      </c>
      <c r="G197" s="3">
        <f t="shared" si="6"/>
        <v>37.167509661519347</v>
      </c>
      <c r="N197" s="3">
        <v>16</v>
      </c>
      <c r="P197" t="s">
        <v>396</v>
      </c>
    </row>
    <row r="198" spans="1:16" x14ac:dyDescent="0.2">
      <c r="A198">
        <v>520060903</v>
      </c>
      <c r="B198" t="s">
        <v>197</v>
      </c>
      <c r="C198" s="2">
        <v>38983</v>
      </c>
      <c r="D198" s="3">
        <v>13</v>
      </c>
      <c r="E198" s="3">
        <f>AVERAGE(D185:D195)</f>
        <v>15</v>
      </c>
      <c r="F198" s="3">
        <f t="shared" si="5"/>
        <v>3.9624000000000001</v>
      </c>
      <c r="G198" s="3">
        <f t="shared" si="6"/>
        <v>40.159592907973853</v>
      </c>
      <c r="H198" s="3">
        <f>AVERAGE(G185:G195)</f>
        <v>38.1136514748788</v>
      </c>
      <c r="I198">
        <v>0.33</v>
      </c>
      <c r="J198" s="3">
        <f>AVERAGE(I185:I195)</f>
        <v>0.27500000000000002</v>
      </c>
      <c r="K198" s="10">
        <f>(9.81*(LN(I198)))+30.6</f>
        <v>19.724019653442994</v>
      </c>
      <c r="L198" s="3">
        <f>AVERAGE(K185:K195)</f>
        <v>16.317460007942525</v>
      </c>
      <c r="M198" s="10">
        <f>AVERAGE(H198,L198)</f>
        <v>27.215555741410661</v>
      </c>
      <c r="N198" s="3">
        <v>15</v>
      </c>
      <c r="P198" t="s">
        <v>397</v>
      </c>
    </row>
    <row r="199" spans="1:16" x14ac:dyDescent="0.2">
      <c r="A199" s="9">
        <v>520070501</v>
      </c>
      <c r="B199" t="s">
        <v>197</v>
      </c>
      <c r="C199" s="2">
        <v>39232</v>
      </c>
      <c r="D199" s="3">
        <v>15</v>
      </c>
      <c r="F199" s="3">
        <f t="shared" si="5"/>
        <v>4.5720000000000001</v>
      </c>
      <c r="G199" s="3">
        <f t="shared" si="6"/>
        <v>38.097509751111744</v>
      </c>
      <c r="I199"/>
      <c r="L199" s="3"/>
      <c r="P199" t="s">
        <v>693</v>
      </c>
    </row>
    <row r="200" spans="1:16" x14ac:dyDescent="0.2">
      <c r="A200" s="9">
        <v>520070601</v>
      </c>
      <c r="B200" t="s">
        <v>197</v>
      </c>
      <c r="C200" s="2">
        <v>39244</v>
      </c>
      <c r="D200" s="3">
        <v>18</v>
      </c>
      <c r="F200" s="3">
        <f t="shared" si="5"/>
        <v>5.4864000000000006</v>
      </c>
      <c r="G200" s="3">
        <f t="shared" si="6"/>
        <v>35.470256117710861</v>
      </c>
      <c r="I200">
        <v>0.25</v>
      </c>
      <c r="K200" s="10">
        <f>(9.81*(LN(I200)))+30.6</f>
        <v>17.000452317413874</v>
      </c>
      <c r="L200" s="3"/>
      <c r="N200" s="3">
        <v>18</v>
      </c>
      <c r="P200" t="s">
        <v>519</v>
      </c>
    </row>
    <row r="201" spans="1:16" x14ac:dyDescent="0.2">
      <c r="A201" s="9">
        <v>520070602</v>
      </c>
      <c r="B201" t="s">
        <v>197</v>
      </c>
      <c r="C201" s="2">
        <v>39255</v>
      </c>
      <c r="D201" s="3">
        <v>14.5</v>
      </c>
      <c r="F201" s="3">
        <f t="shared" si="5"/>
        <v>4.4196</v>
      </c>
      <c r="G201" s="3">
        <f t="shared" si="6"/>
        <v>38.586031110758313</v>
      </c>
      <c r="N201" s="3">
        <v>20</v>
      </c>
      <c r="P201" t="s">
        <v>694</v>
      </c>
    </row>
    <row r="202" spans="1:16" x14ac:dyDescent="0.2">
      <c r="A202" s="9">
        <v>520070603</v>
      </c>
      <c r="B202" t="s">
        <v>197</v>
      </c>
      <c r="C202" s="2">
        <v>39262</v>
      </c>
      <c r="D202" s="3">
        <v>16</v>
      </c>
      <c r="F202" s="3">
        <f t="shared" si="5"/>
        <v>4.8768000000000002</v>
      </c>
      <c r="G202" s="3">
        <f t="shared" si="6"/>
        <v>37.167509661519347</v>
      </c>
      <c r="I202" s="10">
        <v>0.48</v>
      </c>
      <c r="K202" s="10">
        <f>(9.81*(LN(I202)))+30.6</f>
        <v>23.399762392463234</v>
      </c>
      <c r="N202" s="3">
        <v>20</v>
      </c>
      <c r="P202" t="s">
        <v>528</v>
      </c>
    </row>
    <row r="203" spans="1:16" x14ac:dyDescent="0.2">
      <c r="A203" s="9">
        <v>520070701</v>
      </c>
      <c r="B203" t="s">
        <v>197</v>
      </c>
      <c r="C203" s="2">
        <v>39269</v>
      </c>
      <c r="D203" s="3">
        <v>14</v>
      </c>
      <c r="F203" s="3">
        <f t="shared" si="5"/>
        <v>4.2671999999999999</v>
      </c>
      <c r="G203" s="3">
        <f t="shared" si="6"/>
        <v>39.091697029238723</v>
      </c>
      <c r="N203" s="3">
        <v>20</v>
      </c>
      <c r="P203" t="s">
        <v>694</v>
      </c>
    </row>
    <row r="204" spans="1:16" x14ac:dyDescent="0.2">
      <c r="A204" s="9">
        <v>520070702</v>
      </c>
      <c r="B204" t="s">
        <v>197</v>
      </c>
      <c r="C204" s="2">
        <v>39276</v>
      </c>
      <c r="D204" s="3">
        <v>14</v>
      </c>
      <c r="F204" s="3">
        <f t="shared" si="5"/>
        <v>4.2671999999999999</v>
      </c>
      <c r="G204" s="3">
        <f t="shared" si="6"/>
        <v>39.091697029238723</v>
      </c>
      <c r="I204" s="10">
        <v>0.41</v>
      </c>
      <c r="K204" s="10">
        <f>(9.81*(LN(I204)))+30.6</f>
        <v>21.853422449826084</v>
      </c>
      <c r="N204" s="3">
        <v>18</v>
      </c>
      <c r="P204" t="s">
        <v>694</v>
      </c>
    </row>
    <row r="205" spans="1:16" x14ac:dyDescent="0.2">
      <c r="A205" s="9">
        <v>520070703</v>
      </c>
      <c r="B205" t="s">
        <v>197</v>
      </c>
      <c r="C205" s="2">
        <v>39283</v>
      </c>
      <c r="D205" s="3">
        <v>15.6</v>
      </c>
      <c r="F205" s="3">
        <f t="shared" si="5"/>
        <v>4.75488</v>
      </c>
      <c r="G205" s="3">
        <f t="shared" si="6"/>
        <v>37.532339274572962</v>
      </c>
      <c r="N205" s="3">
        <v>20</v>
      </c>
      <c r="P205" t="s">
        <v>533</v>
      </c>
    </row>
    <row r="206" spans="1:16" x14ac:dyDescent="0.2">
      <c r="A206" s="9">
        <v>520070704</v>
      </c>
      <c r="B206" t="s">
        <v>197</v>
      </c>
      <c r="C206" s="2">
        <v>39290</v>
      </c>
      <c r="D206" s="3">
        <v>16</v>
      </c>
      <c r="F206" s="3">
        <f t="shared" si="5"/>
        <v>4.8768000000000002</v>
      </c>
      <c r="G206" s="3">
        <f t="shared" si="6"/>
        <v>37.167509661519347</v>
      </c>
      <c r="I206" s="10">
        <v>0.28000000000000003</v>
      </c>
      <c r="K206" s="10">
        <f>(9.81*(LN(I206)))+30.6</f>
        <v>18.112206720275577</v>
      </c>
      <c r="N206" s="3">
        <v>21</v>
      </c>
      <c r="P206" t="s">
        <v>695</v>
      </c>
    </row>
    <row r="207" spans="1:16" x14ac:dyDescent="0.2">
      <c r="A207">
        <v>520070801</v>
      </c>
      <c r="B207" t="s">
        <v>197</v>
      </c>
      <c r="C207" s="2">
        <v>39301</v>
      </c>
      <c r="D207" s="3">
        <v>15.6</v>
      </c>
      <c r="F207" s="3">
        <f t="shared" si="5"/>
        <v>4.75488</v>
      </c>
      <c r="G207" s="3">
        <f t="shared" si="6"/>
        <v>37.532339274572962</v>
      </c>
      <c r="N207" s="3">
        <v>22</v>
      </c>
      <c r="P207" t="s">
        <v>696</v>
      </c>
    </row>
    <row r="208" spans="1:16" x14ac:dyDescent="0.2">
      <c r="A208">
        <v>520070802</v>
      </c>
      <c r="B208" t="s">
        <v>197</v>
      </c>
      <c r="C208" s="2">
        <v>39310</v>
      </c>
      <c r="D208" s="3">
        <v>16</v>
      </c>
      <c r="F208" s="3">
        <f t="shared" si="5"/>
        <v>4.8768000000000002</v>
      </c>
      <c r="G208" s="3">
        <f t="shared" si="6"/>
        <v>37.167509661519347</v>
      </c>
      <c r="I208" s="10">
        <v>0.37</v>
      </c>
      <c r="K208" s="10">
        <f>(9.81*(LN(I208)))+30.6</f>
        <v>20.846385198496666</v>
      </c>
      <c r="N208" s="3">
        <v>20</v>
      </c>
      <c r="P208" t="s">
        <v>403</v>
      </c>
    </row>
    <row r="209" spans="1:16" x14ac:dyDescent="0.2">
      <c r="A209">
        <v>520070803</v>
      </c>
      <c r="B209" t="s">
        <v>197</v>
      </c>
      <c r="C209" s="2">
        <v>39317</v>
      </c>
      <c r="D209" s="3">
        <v>14</v>
      </c>
      <c r="F209" s="3">
        <f t="shared" si="5"/>
        <v>4.2671999999999999</v>
      </c>
      <c r="G209" s="3">
        <f t="shared" si="6"/>
        <v>39.091697029238723</v>
      </c>
      <c r="N209" s="3">
        <v>20</v>
      </c>
      <c r="P209" t="s">
        <v>697</v>
      </c>
    </row>
    <row r="210" spans="1:16" x14ac:dyDescent="0.2">
      <c r="A210">
        <v>520070804</v>
      </c>
      <c r="B210" t="s">
        <v>197</v>
      </c>
      <c r="C210" s="2">
        <v>39325</v>
      </c>
      <c r="D210" s="3">
        <v>14</v>
      </c>
      <c r="F210" s="3">
        <f t="shared" si="5"/>
        <v>4.2671999999999999</v>
      </c>
      <c r="G210" s="3">
        <f t="shared" si="6"/>
        <v>39.091697029238723</v>
      </c>
      <c r="I210" s="10">
        <v>0.37</v>
      </c>
      <c r="K210" s="10">
        <f>(9.81*(LN(I210)))+30.6</f>
        <v>20.846385198496666</v>
      </c>
      <c r="N210" s="3">
        <v>19.5</v>
      </c>
      <c r="P210" t="s">
        <v>698</v>
      </c>
    </row>
    <row r="211" spans="1:16" x14ac:dyDescent="0.2">
      <c r="A211">
        <v>520070901</v>
      </c>
      <c r="B211" t="s">
        <v>197</v>
      </c>
      <c r="C211" s="2">
        <v>39332</v>
      </c>
      <c r="D211" s="3">
        <v>14</v>
      </c>
      <c r="F211" s="3">
        <f t="shared" si="5"/>
        <v>4.2671999999999999</v>
      </c>
      <c r="G211" s="3">
        <f t="shared" si="6"/>
        <v>39.091697029238723</v>
      </c>
      <c r="N211" s="3">
        <v>18</v>
      </c>
      <c r="P211" t="s">
        <v>699</v>
      </c>
    </row>
    <row r="212" spans="1:16" x14ac:dyDescent="0.2">
      <c r="A212">
        <v>520070902</v>
      </c>
      <c r="B212" t="s">
        <v>197</v>
      </c>
      <c r="C212" s="2">
        <v>39339</v>
      </c>
      <c r="D212" s="3">
        <v>13</v>
      </c>
      <c r="F212" s="3">
        <f t="shared" si="5"/>
        <v>3.9624000000000001</v>
      </c>
      <c r="G212" s="3">
        <f t="shared" si="6"/>
        <v>40.159592907973853</v>
      </c>
      <c r="I212" s="10">
        <v>0.42</v>
      </c>
      <c r="K212" s="10">
        <f>(9.81*(LN(I212)))+30.6</f>
        <v>22.089819430816668</v>
      </c>
      <c r="N212" s="3">
        <v>16</v>
      </c>
      <c r="P212" t="s">
        <v>699</v>
      </c>
    </row>
    <row r="213" spans="1:16" x14ac:dyDescent="0.2">
      <c r="A213">
        <v>520070903</v>
      </c>
      <c r="B213" t="s">
        <v>197</v>
      </c>
      <c r="C213" s="2">
        <v>39346</v>
      </c>
      <c r="D213" s="3">
        <v>14</v>
      </c>
      <c r="F213" s="3">
        <f t="shared" si="5"/>
        <v>4.2671999999999999</v>
      </c>
      <c r="G213" s="3">
        <f t="shared" si="6"/>
        <v>39.091697029238723</v>
      </c>
      <c r="N213" s="3">
        <v>16</v>
      </c>
      <c r="P213" t="s">
        <v>700</v>
      </c>
    </row>
    <row r="214" spans="1:16" x14ac:dyDescent="0.2">
      <c r="A214">
        <v>520070904</v>
      </c>
      <c r="B214" t="s">
        <v>197</v>
      </c>
      <c r="C214" s="2">
        <v>39352</v>
      </c>
      <c r="D214" s="3">
        <v>14</v>
      </c>
      <c r="E214" s="3">
        <f>AVERAGE(D200:D210)</f>
        <v>15.245454545454544</v>
      </c>
      <c r="F214" s="3">
        <f t="shared" si="5"/>
        <v>4.2671999999999999</v>
      </c>
      <c r="G214" s="3">
        <f t="shared" si="6"/>
        <v>39.091697029238723</v>
      </c>
      <c r="H214" s="3">
        <f>AVERAGE(G200:G210)</f>
        <v>37.908207534466186</v>
      </c>
      <c r="I214" s="10">
        <v>0.42</v>
      </c>
      <c r="J214" s="3">
        <f>AVERAGE(I200:I210)</f>
        <v>0.36000000000000004</v>
      </c>
      <c r="K214" s="10">
        <f>(9.81*(LN(I214)))+30.6</f>
        <v>22.089819430816668</v>
      </c>
      <c r="L214" s="3">
        <f>AVERAGE(K200:K210)</f>
        <v>20.343102379495349</v>
      </c>
      <c r="M214" s="10">
        <f>AVERAGE(H214,L214)</f>
        <v>29.125654956980767</v>
      </c>
      <c r="N214" s="3">
        <v>14</v>
      </c>
      <c r="P214" t="s">
        <v>698</v>
      </c>
    </row>
    <row r="215" spans="1:16" x14ac:dyDescent="0.2">
      <c r="A215" s="9">
        <v>520080601</v>
      </c>
      <c r="B215" t="s">
        <v>197</v>
      </c>
      <c r="C215" s="2">
        <v>39601</v>
      </c>
      <c r="D215" s="3">
        <v>14</v>
      </c>
      <c r="F215" s="3">
        <f t="shared" si="5"/>
        <v>4.2671999999999999</v>
      </c>
      <c r="G215" s="3">
        <f t="shared" si="6"/>
        <v>39.091697029238723</v>
      </c>
      <c r="N215" s="3">
        <v>14</v>
      </c>
      <c r="O215" s="3">
        <v>19.444444444444446</v>
      </c>
      <c r="P215" t="s">
        <v>867</v>
      </c>
    </row>
    <row r="216" spans="1:16" x14ac:dyDescent="0.2">
      <c r="A216" s="9">
        <v>520080602</v>
      </c>
      <c r="B216" t="s">
        <v>197</v>
      </c>
      <c r="C216" s="2">
        <v>39608</v>
      </c>
      <c r="D216" s="3">
        <v>14</v>
      </c>
      <c r="F216" s="3">
        <f t="shared" si="5"/>
        <v>4.2671999999999999</v>
      </c>
      <c r="G216" s="3">
        <f t="shared" si="6"/>
        <v>39.091697029238723</v>
      </c>
      <c r="I216">
        <v>0.24</v>
      </c>
      <c r="K216" s="10">
        <f t="shared" ref="K216:K260" si="7">(9.81*(LN(I216)))+30.6</f>
        <v>16.599988551170171</v>
      </c>
      <c r="N216" s="3">
        <v>15</v>
      </c>
      <c r="O216" s="3">
        <v>21.111111111111111</v>
      </c>
      <c r="P216" t="s">
        <v>868</v>
      </c>
    </row>
    <row r="217" spans="1:16" x14ac:dyDescent="0.2">
      <c r="A217" s="9">
        <v>520080603</v>
      </c>
      <c r="B217" t="s">
        <v>197</v>
      </c>
      <c r="C217" s="2">
        <v>39617</v>
      </c>
      <c r="D217" s="3">
        <v>12</v>
      </c>
      <c r="F217" s="3">
        <f t="shared" si="5"/>
        <v>3.6576000000000004</v>
      </c>
      <c r="G217" s="3">
        <f t="shared" si="6"/>
        <v>41.313008325549511</v>
      </c>
      <c r="N217" s="3">
        <v>14</v>
      </c>
      <c r="O217" s="3">
        <v>15</v>
      </c>
      <c r="P217" t="s">
        <v>869</v>
      </c>
    </row>
    <row r="218" spans="1:16" x14ac:dyDescent="0.2">
      <c r="A218" s="9">
        <v>520080604</v>
      </c>
      <c r="B218" t="s">
        <v>197</v>
      </c>
      <c r="C218" s="2">
        <v>39623</v>
      </c>
      <c r="D218" s="3">
        <v>14</v>
      </c>
      <c r="F218" s="3">
        <f t="shared" si="5"/>
        <v>4.2671999999999999</v>
      </c>
      <c r="G218" s="3">
        <f t="shared" si="6"/>
        <v>39.091697029238723</v>
      </c>
      <c r="I218">
        <v>0.26</v>
      </c>
      <c r="K218" s="10">
        <f t="shared" si="7"/>
        <v>17.385207513447565</v>
      </c>
      <c r="N218" s="3">
        <v>16</v>
      </c>
      <c r="O218" s="3">
        <v>21.111111111111111</v>
      </c>
      <c r="P218" t="s">
        <v>870</v>
      </c>
    </row>
    <row r="219" spans="1:16" x14ac:dyDescent="0.2">
      <c r="A219" s="9">
        <v>520080605</v>
      </c>
      <c r="B219" t="s">
        <v>197</v>
      </c>
      <c r="C219" s="2">
        <v>39629</v>
      </c>
      <c r="D219" s="3">
        <v>14</v>
      </c>
      <c r="F219" s="3">
        <f t="shared" si="5"/>
        <v>4.2671999999999999</v>
      </c>
      <c r="G219" s="3">
        <f t="shared" si="6"/>
        <v>39.091697029238723</v>
      </c>
      <c r="N219" s="3">
        <v>19</v>
      </c>
      <c r="O219" s="3">
        <v>22.222222222222221</v>
      </c>
      <c r="P219" t="s">
        <v>871</v>
      </c>
    </row>
    <row r="220" spans="1:16" x14ac:dyDescent="0.2">
      <c r="A220" s="9">
        <v>520080701</v>
      </c>
      <c r="B220" t="s">
        <v>197</v>
      </c>
      <c r="C220" s="2">
        <v>39638</v>
      </c>
      <c r="D220" s="3">
        <v>13</v>
      </c>
      <c r="F220" s="3">
        <f t="shared" si="5"/>
        <v>3.9624000000000001</v>
      </c>
      <c r="G220" s="3">
        <f t="shared" si="6"/>
        <v>40.159592907973853</v>
      </c>
      <c r="N220" s="3">
        <v>19</v>
      </c>
      <c r="O220" s="3">
        <v>19.444444444444443</v>
      </c>
      <c r="P220" t="s">
        <v>872</v>
      </c>
    </row>
    <row r="221" spans="1:16" x14ac:dyDescent="0.2">
      <c r="A221" s="9">
        <v>520080702</v>
      </c>
      <c r="B221" t="s">
        <v>197</v>
      </c>
      <c r="C221" s="2">
        <v>39645</v>
      </c>
      <c r="D221" s="3">
        <v>16.5</v>
      </c>
      <c r="F221" s="3">
        <f t="shared" si="5"/>
        <v>5.0292000000000003</v>
      </c>
      <c r="G221" s="3">
        <f t="shared" si="6"/>
        <v>36.724090060131431</v>
      </c>
      <c r="N221" s="3">
        <v>20</v>
      </c>
      <c r="O221" s="3">
        <v>26.5</v>
      </c>
      <c r="P221" t="s">
        <v>694</v>
      </c>
    </row>
    <row r="222" spans="1:16" x14ac:dyDescent="0.2">
      <c r="A222" s="9">
        <v>520080703</v>
      </c>
      <c r="B222" t="s">
        <v>197</v>
      </c>
      <c r="C222" s="2">
        <v>39652</v>
      </c>
      <c r="D222" s="3">
        <v>17.5</v>
      </c>
      <c r="F222" s="3">
        <f t="shared" si="5"/>
        <v>5.3340000000000005</v>
      </c>
      <c r="G222" s="3">
        <f t="shared" si="6"/>
        <v>35.876198454800956</v>
      </c>
      <c r="I222">
        <v>0.27</v>
      </c>
      <c r="K222" s="10">
        <f t="shared" si="7"/>
        <v>17.755440130959293</v>
      </c>
      <c r="N222" s="3">
        <v>20</v>
      </c>
      <c r="O222" s="3">
        <v>22.777777777777779</v>
      </c>
      <c r="P222" t="s">
        <v>528</v>
      </c>
    </row>
    <row r="223" spans="1:16" x14ac:dyDescent="0.2">
      <c r="A223" s="9">
        <v>520080704</v>
      </c>
      <c r="B223" t="s">
        <v>197</v>
      </c>
      <c r="C223" s="2">
        <v>39659</v>
      </c>
      <c r="D223" s="3">
        <v>16</v>
      </c>
      <c r="F223" s="3">
        <f t="shared" si="5"/>
        <v>4.8768000000000002</v>
      </c>
      <c r="G223" s="3">
        <f t="shared" si="6"/>
        <v>37.167509661519347</v>
      </c>
      <c r="N223" s="3">
        <v>20</v>
      </c>
      <c r="O223" s="3">
        <v>25.555555555555557</v>
      </c>
      <c r="P223" t="s">
        <v>873</v>
      </c>
    </row>
    <row r="224" spans="1:16" x14ac:dyDescent="0.2">
      <c r="A224">
        <v>520080801</v>
      </c>
      <c r="B224" t="s">
        <v>197</v>
      </c>
      <c r="C224" s="2">
        <v>39666</v>
      </c>
      <c r="D224" s="3">
        <v>15</v>
      </c>
      <c r="F224" s="3">
        <f t="shared" si="5"/>
        <v>4.5720000000000001</v>
      </c>
      <c r="G224" s="3">
        <f t="shared" si="6"/>
        <v>38.097509751111744</v>
      </c>
      <c r="I224">
        <v>0.02</v>
      </c>
      <c r="K224" s="10">
        <f t="shared" si="7"/>
        <v>-7.776945683250112</v>
      </c>
      <c r="N224" s="3">
        <v>21</v>
      </c>
      <c r="O224" s="3">
        <v>21.666666666666668</v>
      </c>
      <c r="P224" t="s">
        <v>873</v>
      </c>
    </row>
    <row r="225" spans="1:19" x14ac:dyDescent="0.2">
      <c r="A225">
        <v>520080802</v>
      </c>
      <c r="B225" t="s">
        <v>197</v>
      </c>
      <c r="C225" s="2">
        <v>39673</v>
      </c>
      <c r="D225" s="3">
        <v>15</v>
      </c>
      <c r="F225" s="3">
        <f t="shared" si="5"/>
        <v>4.5720000000000001</v>
      </c>
      <c r="G225" s="3">
        <f t="shared" si="6"/>
        <v>38.097509751111744</v>
      </c>
      <c r="N225" s="3">
        <v>21</v>
      </c>
      <c r="O225" s="3">
        <v>20.555555555555557</v>
      </c>
      <c r="P225" t="s">
        <v>873</v>
      </c>
    </row>
    <row r="226" spans="1:19" x14ac:dyDescent="0.2">
      <c r="A226">
        <v>520080803</v>
      </c>
      <c r="B226" t="s">
        <v>197</v>
      </c>
      <c r="C226" s="2">
        <v>39681</v>
      </c>
      <c r="D226" s="3">
        <v>13</v>
      </c>
      <c r="F226" s="3">
        <f t="shared" si="5"/>
        <v>3.9624000000000001</v>
      </c>
      <c r="G226" s="3">
        <f t="shared" si="6"/>
        <v>40.159592907973853</v>
      </c>
      <c r="I226">
        <v>0.28999999999999998</v>
      </c>
      <c r="K226" s="10">
        <f t="shared" si="7"/>
        <v>18.456452567624133</v>
      </c>
      <c r="N226" s="3">
        <v>20</v>
      </c>
      <c r="O226" s="3">
        <v>21.111111111111111</v>
      </c>
      <c r="P226" t="s">
        <v>874</v>
      </c>
    </row>
    <row r="227" spans="1:19" x14ac:dyDescent="0.2">
      <c r="A227">
        <v>520080804</v>
      </c>
      <c r="B227" t="s">
        <v>197</v>
      </c>
      <c r="C227" s="2">
        <v>39686</v>
      </c>
      <c r="D227" s="3">
        <v>14</v>
      </c>
      <c r="F227" s="3">
        <f t="shared" si="5"/>
        <v>4.2671999999999999</v>
      </c>
      <c r="G227" s="3">
        <f t="shared" si="6"/>
        <v>39.091697029238723</v>
      </c>
      <c r="N227" s="3">
        <v>20</v>
      </c>
      <c r="O227" s="3">
        <v>23.888888888888889</v>
      </c>
      <c r="P227" t="s">
        <v>875</v>
      </c>
    </row>
    <row r="228" spans="1:19" x14ac:dyDescent="0.2">
      <c r="A228">
        <v>520080901</v>
      </c>
      <c r="B228" t="s">
        <v>197</v>
      </c>
      <c r="C228" s="2">
        <v>39694</v>
      </c>
      <c r="D228" s="3">
        <v>13</v>
      </c>
      <c r="F228" s="3">
        <f t="shared" si="5"/>
        <v>3.9624000000000001</v>
      </c>
      <c r="G228" s="3">
        <f t="shared" si="6"/>
        <v>40.159592907973853</v>
      </c>
      <c r="I228">
        <v>0.67</v>
      </c>
      <c r="K228" s="10">
        <f t="shared" si="7"/>
        <v>26.671315071682201</v>
      </c>
      <c r="N228" s="3">
        <v>20</v>
      </c>
      <c r="O228" s="3">
        <v>21.666666666666668</v>
      </c>
      <c r="P228" t="s">
        <v>876</v>
      </c>
    </row>
    <row r="229" spans="1:19" x14ac:dyDescent="0.2">
      <c r="A229">
        <v>520080902</v>
      </c>
      <c r="B229" t="s">
        <v>197</v>
      </c>
      <c r="C229" s="2">
        <v>39702</v>
      </c>
      <c r="D229" s="3">
        <v>14</v>
      </c>
      <c r="F229" s="3">
        <f t="shared" si="5"/>
        <v>4.2671999999999999</v>
      </c>
      <c r="G229" s="3">
        <f t="shared" si="6"/>
        <v>39.091697029238723</v>
      </c>
      <c r="I229">
        <v>0.55000000000000004</v>
      </c>
      <c r="K229" s="10">
        <f t="shared" si="7"/>
        <v>24.735219022587366</v>
      </c>
      <c r="N229" s="3">
        <v>18</v>
      </c>
      <c r="O229" s="3">
        <v>23.888888888888889</v>
      </c>
      <c r="P229" t="s">
        <v>528</v>
      </c>
    </row>
    <row r="230" spans="1:19" x14ac:dyDescent="0.2">
      <c r="A230">
        <v>520080903</v>
      </c>
      <c r="B230" t="s">
        <v>197</v>
      </c>
      <c r="C230" s="2">
        <v>39709</v>
      </c>
      <c r="D230" s="3">
        <v>19</v>
      </c>
      <c r="E230" s="3">
        <f>AVERAGE(D215:D227)</f>
        <v>14.461538461538462</v>
      </c>
      <c r="F230" s="3">
        <f t="shared" si="5"/>
        <v>5.7911999999999999</v>
      </c>
      <c r="G230" s="3">
        <f t="shared" si="6"/>
        <v>34.691147459206192</v>
      </c>
      <c r="H230" s="3">
        <f>AVERAGE(G215:G227)</f>
        <v>38.696422843566616</v>
      </c>
      <c r="I230">
        <v>0.35</v>
      </c>
      <c r="J230" s="3">
        <f>AVERAGE(I215:I227)</f>
        <v>0.21600000000000003</v>
      </c>
      <c r="K230" s="10">
        <f t="shared" si="7"/>
        <v>20.301244958667972</v>
      </c>
      <c r="L230" s="3">
        <f>AVERAGE(K215:K227)</f>
        <v>12.48402861599021</v>
      </c>
      <c r="M230" s="10">
        <f>AVERAGE(H230,L230)</f>
        <v>25.590225729778414</v>
      </c>
      <c r="N230" s="3">
        <v>16</v>
      </c>
      <c r="O230" s="3">
        <v>13.888888888888889</v>
      </c>
      <c r="P230" t="s">
        <v>403</v>
      </c>
    </row>
    <row r="231" spans="1:19" x14ac:dyDescent="0.2">
      <c r="A231" s="9">
        <v>520090603</v>
      </c>
      <c r="B231" t="s">
        <v>197</v>
      </c>
      <c r="C231" s="2">
        <v>39983</v>
      </c>
      <c r="D231" s="3">
        <v>12</v>
      </c>
      <c r="F231" s="3">
        <f t="shared" si="5"/>
        <v>3.6576000000000004</v>
      </c>
      <c r="G231" s="3">
        <f t="shared" si="6"/>
        <v>41.313008325549511</v>
      </c>
      <c r="I231">
        <v>0.2</v>
      </c>
      <c r="K231" s="10">
        <f t="shared" si="7"/>
        <v>14.811414079021477</v>
      </c>
      <c r="N231" s="3">
        <v>19</v>
      </c>
      <c r="O231" s="3">
        <v>21.111111111111111</v>
      </c>
      <c r="P231" t="s">
        <v>528</v>
      </c>
      <c r="R231">
        <v>70</v>
      </c>
      <c r="S231">
        <f>(R231-32)*(5/9)</f>
        <v>21.111111111111111</v>
      </c>
    </row>
    <row r="232" spans="1:19" x14ac:dyDescent="0.2">
      <c r="A232" s="9">
        <v>520090604</v>
      </c>
      <c r="B232" t="s">
        <v>197</v>
      </c>
      <c r="C232" s="2">
        <v>39990</v>
      </c>
      <c r="D232" s="3">
        <v>12.5</v>
      </c>
      <c r="F232" s="3">
        <f t="shared" si="5"/>
        <v>3.81</v>
      </c>
      <c r="G232" s="3">
        <f t="shared" si="6"/>
        <v>40.724763384512634</v>
      </c>
      <c r="I232" s="2"/>
      <c r="N232" s="3">
        <v>21</v>
      </c>
      <c r="O232" s="3">
        <v>23.888888888888889</v>
      </c>
      <c r="P232" t="s">
        <v>528</v>
      </c>
      <c r="R232">
        <v>75</v>
      </c>
      <c r="S232">
        <f t="shared" ref="S232:S245" si="8">(R232-32)*(5/9)</f>
        <v>23.888888888888889</v>
      </c>
    </row>
    <row r="233" spans="1:19" x14ac:dyDescent="0.2">
      <c r="A233" s="9">
        <v>520090605</v>
      </c>
      <c r="B233" t="s">
        <v>197</v>
      </c>
      <c r="C233" s="2">
        <v>39997</v>
      </c>
      <c r="D233" s="3">
        <v>12.5</v>
      </c>
      <c r="F233" s="3">
        <f t="shared" si="5"/>
        <v>3.81</v>
      </c>
      <c r="G233" s="3">
        <f t="shared" si="6"/>
        <v>40.724763384512634</v>
      </c>
      <c r="I233">
        <v>0.2</v>
      </c>
      <c r="K233" s="10">
        <f t="shared" si="7"/>
        <v>14.811414079021477</v>
      </c>
      <c r="N233" s="3">
        <v>20</v>
      </c>
      <c r="O233" s="3">
        <v>15.555555555555557</v>
      </c>
      <c r="P233" t="s">
        <v>1085</v>
      </c>
      <c r="R233">
        <v>60</v>
      </c>
      <c r="S233">
        <f t="shared" si="8"/>
        <v>15.555555555555557</v>
      </c>
    </row>
    <row r="234" spans="1:19" x14ac:dyDescent="0.2">
      <c r="A234" s="9">
        <v>520090701</v>
      </c>
      <c r="B234" t="s">
        <v>197</v>
      </c>
      <c r="C234" s="2">
        <v>40005</v>
      </c>
      <c r="D234" s="3">
        <v>14</v>
      </c>
      <c r="F234" s="3">
        <f t="shared" si="5"/>
        <v>4.2671999999999999</v>
      </c>
      <c r="G234" s="3">
        <f t="shared" si="6"/>
        <v>39.091697029238723</v>
      </c>
      <c r="I234">
        <v>0.23</v>
      </c>
      <c r="K234" s="10">
        <f t="shared" si="7"/>
        <v>16.182478733721783</v>
      </c>
      <c r="N234" s="3">
        <v>16</v>
      </c>
      <c r="O234" s="3">
        <v>21.111111111111111</v>
      </c>
      <c r="P234" t="s">
        <v>1086</v>
      </c>
      <c r="R234">
        <v>70</v>
      </c>
      <c r="S234">
        <f t="shared" si="8"/>
        <v>21.111111111111111</v>
      </c>
    </row>
    <row r="235" spans="1:19" x14ac:dyDescent="0.2">
      <c r="A235" s="9">
        <v>520090702</v>
      </c>
      <c r="B235" t="s">
        <v>197</v>
      </c>
      <c r="C235" s="2">
        <v>40010</v>
      </c>
      <c r="D235" s="3">
        <v>15</v>
      </c>
      <c r="F235" s="3">
        <f t="shared" si="5"/>
        <v>4.5720000000000001</v>
      </c>
      <c r="G235" s="3">
        <f t="shared" si="6"/>
        <v>38.097509751111744</v>
      </c>
      <c r="I235" s="2"/>
      <c r="N235" s="3">
        <v>18</v>
      </c>
      <c r="O235" s="3">
        <v>19.444444444444446</v>
      </c>
      <c r="P235" t="s">
        <v>1087</v>
      </c>
      <c r="R235">
        <v>67</v>
      </c>
      <c r="S235">
        <f t="shared" si="8"/>
        <v>19.444444444444446</v>
      </c>
    </row>
    <row r="236" spans="1:19" x14ac:dyDescent="0.2">
      <c r="A236" s="9">
        <v>520090703</v>
      </c>
      <c r="B236" t="s">
        <v>197</v>
      </c>
      <c r="C236" s="2">
        <v>40017</v>
      </c>
      <c r="D236" s="3">
        <v>16</v>
      </c>
      <c r="F236" s="3">
        <f t="shared" si="5"/>
        <v>4.8768000000000002</v>
      </c>
      <c r="G236" s="3">
        <f t="shared" si="6"/>
        <v>37.167509661519347</v>
      </c>
      <c r="I236">
        <v>0.24</v>
      </c>
      <c r="K236" s="10">
        <f t="shared" si="7"/>
        <v>16.599988551170171</v>
      </c>
      <c r="N236" s="3">
        <v>18</v>
      </c>
      <c r="O236" s="3">
        <v>21.666666666666668</v>
      </c>
      <c r="P236" t="s">
        <v>1088</v>
      </c>
      <c r="R236">
        <v>71</v>
      </c>
      <c r="S236">
        <f t="shared" si="8"/>
        <v>21.666666666666668</v>
      </c>
    </row>
    <row r="237" spans="1:19" x14ac:dyDescent="0.2">
      <c r="A237" s="9">
        <v>520090704</v>
      </c>
      <c r="B237" t="s">
        <v>197</v>
      </c>
      <c r="C237" s="2">
        <v>40025</v>
      </c>
      <c r="D237" s="3">
        <v>15</v>
      </c>
      <c r="F237" s="3">
        <f t="shared" si="5"/>
        <v>4.5720000000000001</v>
      </c>
      <c r="G237" s="3">
        <f t="shared" si="6"/>
        <v>38.097509751111744</v>
      </c>
      <c r="I237" s="2"/>
      <c r="N237" s="3">
        <v>19</v>
      </c>
      <c r="O237" s="3">
        <v>20.555555555555557</v>
      </c>
      <c r="P237" t="s">
        <v>1089</v>
      </c>
      <c r="R237">
        <v>69</v>
      </c>
      <c r="S237">
        <f t="shared" si="8"/>
        <v>20.555555555555557</v>
      </c>
    </row>
    <row r="238" spans="1:19" x14ac:dyDescent="0.2">
      <c r="A238">
        <v>520090801</v>
      </c>
      <c r="B238" t="s">
        <v>197</v>
      </c>
      <c r="C238" s="2">
        <v>40031</v>
      </c>
      <c r="D238" s="3">
        <v>14.5</v>
      </c>
      <c r="F238" s="3">
        <f t="shared" si="5"/>
        <v>4.4196</v>
      </c>
      <c r="G238" s="3">
        <f t="shared" si="6"/>
        <v>38.586031110758313</v>
      </c>
      <c r="I238">
        <v>0.26</v>
      </c>
      <c r="K238" s="10">
        <f t="shared" si="7"/>
        <v>17.385207513447565</v>
      </c>
      <c r="N238" s="3">
        <v>18</v>
      </c>
      <c r="O238" s="3">
        <v>19.444444444444446</v>
      </c>
      <c r="P238" t="s">
        <v>451</v>
      </c>
      <c r="R238">
        <v>67</v>
      </c>
      <c r="S238">
        <f t="shared" si="8"/>
        <v>19.444444444444446</v>
      </c>
    </row>
    <row r="239" spans="1:19" x14ac:dyDescent="0.2">
      <c r="A239">
        <v>520090802</v>
      </c>
      <c r="B239" t="s">
        <v>197</v>
      </c>
      <c r="C239" s="2">
        <v>40040</v>
      </c>
      <c r="D239" s="3">
        <v>14</v>
      </c>
      <c r="F239" s="3">
        <f t="shared" si="5"/>
        <v>4.2671999999999999</v>
      </c>
      <c r="G239" s="3">
        <f t="shared" si="6"/>
        <v>39.091697029238723</v>
      </c>
      <c r="N239" s="3">
        <v>19</v>
      </c>
      <c r="O239" s="3">
        <v>26.666666666666668</v>
      </c>
      <c r="P239" t="s">
        <v>1090</v>
      </c>
      <c r="R239">
        <v>80</v>
      </c>
      <c r="S239">
        <f t="shared" si="8"/>
        <v>26.666666666666668</v>
      </c>
    </row>
    <row r="240" spans="1:19" x14ac:dyDescent="0.2">
      <c r="A240">
        <v>520090803</v>
      </c>
      <c r="B240" t="s">
        <v>197</v>
      </c>
      <c r="C240" s="2">
        <v>40044</v>
      </c>
      <c r="D240" s="3">
        <v>12</v>
      </c>
      <c r="F240" s="3">
        <f t="shared" si="5"/>
        <v>3.6576000000000004</v>
      </c>
      <c r="G240" s="3">
        <f t="shared" si="6"/>
        <v>41.313008325549511</v>
      </c>
      <c r="I240">
        <v>0.42</v>
      </c>
      <c r="K240" s="10">
        <f t="shared" si="7"/>
        <v>22.089819430816668</v>
      </c>
      <c r="N240" s="3">
        <v>20</v>
      </c>
      <c r="O240" s="3">
        <v>23.888888888888889</v>
      </c>
      <c r="P240" t="s">
        <v>1091</v>
      </c>
      <c r="R240">
        <v>75</v>
      </c>
      <c r="S240">
        <f t="shared" si="8"/>
        <v>23.888888888888889</v>
      </c>
    </row>
    <row r="241" spans="1:19" x14ac:dyDescent="0.2">
      <c r="A241">
        <v>520090804</v>
      </c>
      <c r="B241" t="s">
        <v>197</v>
      </c>
      <c r="C241" s="2">
        <v>40051</v>
      </c>
      <c r="D241" s="3">
        <v>13</v>
      </c>
      <c r="F241" s="3">
        <f t="shared" si="5"/>
        <v>3.9624000000000001</v>
      </c>
      <c r="G241" s="3">
        <f t="shared" si="6"/>
        <v>40.159592907973853</v>
      </c>
      <c r="N241" s="3">
        <v>19</v>
      </c>
      <c r="O241" s="3">
        <v>17.777777777777779</v>
      </c>
      <c r="P241" t="s">
        <v>1092</v>
      </c>
      <c r="R241">
        <v>64</v>
      </c>
      <c r="S241">
        <f t="shared" si="8"/>
        <v>17.777777777777779</v>
      </c>
    </row>
    <row r="242" spans="1:19" x14ac:dyDescent="0.2">
      <c r="A242">
        <v>520090901</v>
      </c>
      <c r="B242" t="s">
        <v>197</v>
      </c>
      <c r="C242" s="2">
        <v>40058</v>
      </c>
      <c r="D242" s="3">
        <v>14.5</v>
      </c>
      <c r="F242" s="3">
        <f t="shared" si="5"/>
        <v>4.4196</v>
      </c>
      <c r="G242" s="3">
        <f t="shared" si="6"/>
        <v>38.586031110758313</v>
      </c>
      <c r="I242">
        <v>1.1000000000000001</v>
      </c>
      <c r="K242" s="10">
        <f t="shared" si="7"/>
        <v>31.534992863880429</v>
      </c>
      <c r="N242" s="3">
        <v>19</v>
      </c>
      <c r="O242" s="3">
        <v>21.666666666666668</v>
      </c>
      <c r="P242" t="s">
        <v>403</v>
      </c>
      <c r="R242">
        <v>71</v>
      </c>
      <c r="S242">
        <f t="shared" si="8"/>
        <v>21.666666666666668</v>
      </c>
    </row>
    <row r="243" spans="1:19" x14ac:dyDescent="0.2">
      <c r="A243">
        <v>520090902</v>
      </c>
      <c r="B243" t="s">
        <v>197</v>
      </c>
      <c r="C243" s="2">
        <v>40065</v>
      </c>
      <c r="D243" s="3">
        <v>14.5</v>
      </c>
      <c r="F243" s="3">
        <f t="shared" si="5"/>
        <v>4.4196</v>
      </c>
      <c r="G243" s="3">
        <f t="shared" si="6"/>
        <v>38.586031110758313</v>
      </c>
      <c r="N243" s="3">
        <v>19</v>
      </c>
      <c r="O243" s="3">
        <v>27.777777777777779</v>
      </c>
      <c r="P243" t="s">
        <v>694</v>
      </c>
      <c r="R243">
        <v>82</v>
      </c>
      <c r="S243">
        <f t="shared" si="8"/>
        <v>27.777777777777779</v>
      </c>
    </row>
    <row r="244" spans="1:19" x14ac:dyDescent="0.2">
      <c r="A244">
        <v>520090903</v>
      </c>
      <c r="B244" t="s">
        <v>197</v>
      </c>
      <c r="C244" s="2">
        <v>40071</v>
      </c>
      <c r="D244" s="3">
        <v>14</v>
      </c>
      <c r="F244" s="3">
        <f t="shared" si="5"/>
        <v>4.2671999999999999</v>
      </c>
      <c r="G244" s="3">
        <f t="shared" si="6"/>
        <v>39.091697029238723</v>
      </c>
      <c r="I244">
        <v>0.52</v>
      </c>
      <c r="K244" s="10">
        <f t="shared" si="7"/>
        <v>24.184981354740628</v>
      </c>
      <c r="N244" s="3">
        <v>19</v>
      </c>
      <c r="O244" s="3">
        <v>18.333333333333336</v>
      </c>
      <c r="P244" t="s">
        <v>693</v>
      </c>
      <c r="R244">
        <v>65</v>
      </c>
      <c r="S244">
        <f t="shared" si="8"/>
        <v>18.333333333333336</v>
      </c>
    </row>
    <row r="245" spans="1:19" x14ac:dyDescent="0.2">
      <c r="A245">
        <v>520090904</v>
      </c>
      <c r="B245" t="s">
        <v>197</v>
      </c>
      <c r="C245" s="2">
        <v>40079</v>
      </c>
      <c r="D245" s="3">
        <v>14.5</v>
      </c>
      <c r="E245" s="3">
        <f>AVERAGE(D231:D241)</f>
        <v>13.681818181818182</v>
      </c>
      <c r="F245" s="3">
        <f t="shared" si="5"/>
        <v>4.4196</v>
      </c>
      <c r="G245" s="3">
        <f t="shared" si="6"/>
        <v>38.586031110758313</v>
      </c>
      <c r="H245" s="3">
        <f>AVERAGE(G231:G241)</f>
        <v>39.487917332825155</v>
      </c>
      <c r="J245" s="3">
        <f>AVERAGE(I231:I241)</f>
        <v>0.2583333333333333</v>
      </c>
      <c r="L245" s="3">
        <f>AVERAGE(K231:K241)</f>
        <v>16.980053731199856</v>
      </c>
      <c r="M245" s="10">
        <f>AVERAGE(H245,L245)</f>
        <v>28.233985532012504</v>
      </c>
      <c r="N245" s="3">
        <v>19</v>
      </c>
      <c r="O245" s="3">
        <v>19.444444444444446</v>
      </c>
      <c r="P245" t="s">
        <v>693</v>
      </c>
      <c r="R245">
        <v>67</v>
      </c>
      <c r="S245">
        <f t="shared" si="8"/>
        <v>19.444444444444446</v>
      </c>
    </row>
    <row r="246" spans="1:19" x14ac:dyDescent="0.2">
      <c r="A246" s="9">
        <v>520100601</v>
      </c>
      <c r="B246" t="s">
        <v>197</v>
      </c>
      <c r="C246" s="2">
        <v>40333</v>
      </c>
      <c r="D246" s="3">
        <v>12.5</v>
      </c>
      <c r="F246" s="3">
        <f t="shared" si="5"/>
        <v>3.81</v>
      </c>
      <c r="G246" s="3">
        <f t="shared" si="6"/>
        <v>40.724763384512634</v>
      </c>
      <c r="I246" s="12">
        <v>1.3</v>
      </c>
      <c r="K246" s="10">
        <f t="shared" si="7"/>
        <v>33.173793434426088</v>
      </c>
      <c r="N246" s="3">
        <v>18</v>
      </c>
      <c r="O246" s="3">
        <v>20</v>
      </c>
      <c r="P246" t="s">
        <v>451</v>
      </c>
    </row>
    <row r="247" spans="1:19" x14ac:dyDescent="0.2">
      <c r="A247" s="9">
        <v>520100602</v>
      </c>
      <c r="B247" t="s">
        <v>197</v>
      </c>
      <c r="C247" s="2">
        <v>40339</v>
      </c>
      <c r="D247" s="3">
        <v>12</v>
      </c>
      <c r="F247" s="3">
        <f t="shared" si="5"/>
        <v>3.6576000000000004</v>
      </c>
      <c r="G247" s="3">
        <f t="shared" si="6"/>
        <v>41.313008325549511</v>
      </c>
      <c r="N247" s="3">
        <v>18</v>
      </c>
      <c r="O247" s="3">
        <v>21.11</v>
      </c>
      <c r="P247" t="s">
        <v>447</v>
      </c>
    </row>
    <row r="248" spans="1:19" x14ac:dyDescent="0.2">
      <c r="A248" s="9">
        <v>520100603</v>
      </c>
      <c r="B248" t="s">
        <v>197</v>
      </c>
      <c r="C248" s="2">
        <v>40346</v>
      </c>
      <c r="D248" s="3">
        <v>15.5</v>
      </c>
      <c r="F248" s="3">
        <f t="shared" si="5"/>
        <v>4.7244000000000002</v>
      </c>
      <c r="G248" s="3">
        <f t="shared" si="6"/>
        <v>37.625008404232446</v>
      </c>
      <c r="I248" s="12">
        <v>0.1</v>
      </c>
      <c r="K248" s="10">
        <f t="shared" si="7"/>
        <v>8.0116402377284146</v>
      </c>
      <c r="N248" s="3">
        <v>19</v>
      </c>
      <c r="O248" s="3">
        <v>22.22</v>
      </c>
      <c r="P248" t="s">
        <v>403</v>
      </c>
    </row>
    <row r="249" spans="1:19" x14ac:dyDescent="0.2">
      <c r="A249" s="9">
        <v>520100604</v>
      </c>
      <c r="B249" t="s">
        <v>197</v>
      </c>
      <c r="C249" s="2">
        <v>40353</v>
      </c>
      <c r="D249" s="3">
        <v>13.5</v>
      </c>
      <c r="F249" s="3">
        <f t="shared" si="5"/>
        <v>4.1147999999999998</v>
      </c>
      <c r="G249" s="3">
        <f t="shared" si="6"/>
        <v>39.615754781741025</v>
      </c>
      <c r="H249"/>
      <c r="N249" s="3">
        <v>19</v>
      </c>
      <c r="O249" s="3">
        <v>22.22</v>
      </c>
      <c r="P249" t="s">
        <v>447</v>
      </c>
    </row>
    <row r="250" spans="1:19" x14ac:dyDescent="0.2">
      <c r="A250" s="9">
        <v>520100605</v>
      </c>
      <c r="B250" t="s">
        <v>197</v>
      </c>
      <c r="C250" s="2">
        <v>40360</v>
      </c>
      <c r="D250" s="3">
        <v>15</v>
      </c>
      <c r="F250" s="3">
        <f t="shared" si="5"/>
        <v>4.5720000000000001</v>
      </c>
      <c r="G250" s="3">
        <f t="shared" si="6"/>
        <v>38.097509751111744</v>
      </c>
      <c r="H250"/>
      <c r="I250" s="12">
        <v>1.5</v>
      </c>
      <c r="K250" s="10">
        <f t="shared" si="7"/>
        <v>34.577612710541096</v>
      </c>
      <c r="N250" s="3">
        <v>19</v>
      </c>
      <c r="O250" s="3">
        <v>20</v>
      </c>
      <c r="P250" t="s">
        <v>390</v>
      </c>
    </row>
    <row r="251" spans="1:19" x14ac:dyDescent="0.2">
      <c r="A251" s="9">
        <v>520100701</v>
      </c>
      <c r="B251" t="s">
        <v>197</v>
      </c>
      <c r="C251" s="2">
        <v>40366</v>
      </c>
      <c r="D251" s="3">
        <v>16</v>
      </c>
      <c r="F251" s="3">
        <f t="shared" si="5"/>
        <v>4.8768000000000002</v>
      </c>
      <c r="G251" s="3">
        <f t="shared" si="6"/>
        <v>37.167509661519347</v>
      </c>
      <c r="H251"/>
      <c r="N251" s="3">
        <v>22</v>
      </c>
      <c r="O251" s="3">
        <v>27.78</v>
      </c>
      <c r="P251" t="s">
        <v>403</v>
      </c>
    </row>
    <row r="252" spans="1:19" x14ac:dyDescent="0.2">
      <c r="A252" s="9">
        <v>520100702</v>
      </c>
      <c r="B252" t="s">
        <v>197</v>
      </c>
      <c r="C252" s="2">
        <v>40374</v>
      </c>
      <c r="D252" s="3">
        <v>11</v>
      </c>
      <c r="F252" s="3">
        <f t="shared" si="5"/>
        <v>3.3528000000000002</v>
      </c>
      <c r="G252" s="3">
        <f t="shared" si="6"/>
        <v>42.566842267970074</v>
      </c>
      <c r="H252"/>
      <c r="I252" s="12">
        <v>0.3</v>
      </c>
      <c r="K252" s="10">
        <f t="shared" si="7"/>
        <v>18.78902678956257</v>
      </c>
      <c r="N252" s="3">
        <v>22</v>
      </c>
      <c r="O252" s="3">
        <v>26.67</v>
      </c>
      <c r="P252" t="s">
        <v>1221</v>
      </c>
    </row>
    <row r="253" spans="1:19" x14ac:dyDescent="0.2">
      <c r="A253" s="9">
        <v>520100703</v>
      </c>
      <c r="B253" t="s">
        <v>197</v>
      </c>
      <c r="C253" s="2">
        <v>40381</v>
      </c>
      <c r="D253" s="3">
        <v>11</v>
      </c>
      <c r="F253" s="3">
        <f t="shared" si="5"/>
        <v>3.3528000000000002</v>
      </c>
      <c r="G253" s="3">
        <f t="shared" si="6"/>
        <v>42.566842267970074</v>
      </c>
      <c r="H253"/>
      <c r="N253" s="3">
        <v>22</v>
      </c>
      <c r="O253" s="3">
        <v>23.89</v>
      </c>
      <c r="P253" t="s">
        <v>1222</v>
      </c>
    </row>
    <row r="254" spans="1:19" x14ac:dyDescent="0.2">
      <c r="A254" s="9">
        <v>520100704</v>
      </c>
      <c r="B254" t="s">
        <v>197</v>
      </c>
      <c r="C254" s="2">
        <v>40388</v>
      </c>
      <c r="D254" s="3">
        <v>11</v>
      </c>
      <c r="F254" s="3">
        <f t="shared" si="5"/>
        <v>3.3528000000000002</v>
      </c>
      <c r="G254" s="3">
        <f t="shared" si="6"/>
        <v>42.566842267970074</v>
      </c>
      <c r="H254"/>
      <c r="I254" s="12">
        <v>7.3</v>
      </c>
      <c r="K254" s="10">
        <f t="shared" si="7"/>
        <v>50.10104735539413</v>
      </c>
      <c r="N254" s="3">
        <v>22</v>
      </c>
      <c r="O254" s="3">
        <v>27.22</v>
      </c>
      <c r="P254" t="s">
        <v>1223</v>
      </c>
    </row>
    <row r="255" spans="1:19" x14ac:dyDescent="0.2">
      <c r="A255">
        <v>520100801</v>
      </c>
      <c r="B255" t="s">
        <v>197</v>
      </c>
      <c r="C255" s="2">
        <v>40394</v>
      </c>
      <c r="D255" s="3">
        <v>11</v>
      </c>
      <c r="F255" s="3">
        <f t="shared" si="5"/>
        <v>3.3528000000000002</v>
      </c>
      <c r="G255" s="3">
        <f t="shared" si="6"/>
        <v>42.566842267970074</v>
      </c>
      <c r="H255"/>
      <c r="N255" s="3">
        <v>22</v>
      </c>
      <c r="O255" s="3">
        <v>26.55</v>
      </c>
      <c r="P255" t="s">
        <v>1224</v>
      </c>
    </row>
    <row r="256" spans="1:19" x14ac:dyDescent="0.2">
      <c r="A256">
        <v>520100802</v>
      </c>
      <c r="B256" t="s">
        <v>197</v>
      </c>
      <c r="C256" s="2">
        <v>40401</v>
      </c>
      <c r="D256" s="3">
        <v>13</v>
      </c>
      <c r="F256" s="3">
        <f t="shared" si="5"/>
        <v>3.9624000000000001</v>
      </c>
      <c r="G256" s="3">
        <f t="shared" si="6"/>
        <v>40.159592907973853</v>
      </c>
      <c r="H256"/>
      <c r="I256" s="12">
        <v>0.4</v>
      </c>
      <c r="K256" s="10">
        <f t="shared" si="7"/>
        <v>21.611187920314542</v>
      </c>
      <c r="N256" s="3">
        <v>24</v>
      </c>
      <c r="O256" s="3">
        <v>21.67</v>
      </c>
      <c r="P256" t="s">
        <v>1225</v>
      </c>
    </row>
    <row r="257" spans="1:19" x14ac:dyDescent="0.2">
      <c r="A257">
        <v>520100803</v>
      </c>
      <c r="B257" t="s">
        <v>197</v>
      </c>
      <c r="C257" s="2">
        <v>40408</v>
      </c>
      <c r="D257" s="3">
        <v>11</v>
      </c>
      <c r="F257" s="3">
        <f t="shared" si="5"/>
        <v>3.3528000000000002</v>
      </c>
      <c r="G257" s="3">
        <f t="shared" si="6"/>
        <v>42.566842267970074</v>
      </c>
      <c r="N257" s="3">
        <v>24</v>
      </c>
      <c r="O257" s="3">
        <v>23.33</v>
      </c>
      <c r="P257" t="s">
        <v>1226</v>
      </c>
    </row>
    <row r="258" spans="1:19" x14ac:dyDescent="0.2">
      <c r="A258">
        <v>520100804</v>
      </c>
      <c r="B258" t="s">
        <v>197</v>
      </c>
      <c r="C258" s="2">
        <v>40415</v>
      </c>
      <c r="D258" s="3">
        <v>10</v>
      </c>
      <c r="F258" s="3">
        <f t="shared" si="5"/>
        <v>3.048</v>
      </c>
      <c r="G258" s="3">
        <f t="shared" si="6"/>
        <v>43.940261958950401</v>
      </c>
      <c r="I258" s="12">
        <v>0.1</v>
      </c>
      <c r="K258" s="10">
        <f t="shared" si="7"/>
        <v>8.0116402377284146</v>
      </c>
      <c r="N258" s="3">
        <v>19</v>
      </c>
      <c r="O258" s="3">
        <v>21.11</v>
      </c>
      <c r="P258" t="s">
        <v>1224</v>
      </c>
    </row>
    <row r="259" spans="1:19" x14ac:dyDescent="0.2">
      <c r="A259">
        <v>520100901</v>
      </c>
      <c r="B259" t="s">
        <v>197</v>
      </c>
      <c r="C259" s="2">
        <v>40421</v>
      </c>
      <c r="D259" s="3">
        <v>12</v>
      </c>
      <c r="F259" s="3">
        <f t="shared" si="5"/>
        <v>3.6576000000000004</v>
      </c>
      <c r="G259" s="3">
        <f t="shared" si="6"/>
        <v>41.313008325549511</v>
      </c>
      <c r="N259" s="3">
        <v>23</v>
      </c>
      <c r="O259" s="3">
        <v>30.56</v>
      </c>
      <c r="P259" t="s">
        <v>1087</v>
      </c>
    </row>
    <row r="260" spans="1:19" x14ac:dyDescent="0.2">
      <c r="A260">
        <v>520100902</v>
      </c>
      <c r="B260" t="s">
        <v>197</v>
      </c>
      <c r="C260" s="2">
        <v>40431</v>
      </c>
      <c r="D260" s="3">
        <v>12</v>
      </c>
      <c r="F260" s="3">
        <f t="shared" si="5"/>
        <v>3.6576000000000004</v>
      </c>
      <c r="G260" s="3">
        <f t="shared" si="6"/>
        <v>41.313008325549511</v>
      </c>
      <c r="I260" s="12">
        <v>0.05</v>
      </c>
      <c r="K260" s="10">
        <f t="shared" si="7"/>
        <v>1.2118663964353509</v>
      </c>
      <c r="N260" s="3">
        <v>19</v>
      </c>
      <c r="O260" s="3">
        <v>16.11</v>
      </c>
      <c r="P260" t="s">
        <v>1227</v>
      </c>
    </row>
    <row r="261" spans="1:19" s="40" customFormat="1" x14ac:dyDescent="0.2">
      <c r="A261" s="40">
        <v>520100903</v>
      </c>
      <c r="B261" s="40" t="s">
        <v>197</v>
      </c>
      <c r="C261" s="41">
        <v>40436</v>
      </c>
      <c r="D261" s="42">
        <v>16</v>
      </c>
      <c r="E261" s="42">
        <f>AVERAGE(D246:D259)</f>
        <v>12.464285714285714</v>
      </c>
      <c r="F261" s="42">
        <f t="shared" si="5"/>
        <v>4.8768000000000002</v>
      </c>
      <c r="G261" s="42">
        <f t="shared" si="6"/>
        <v>37.167509661519347</v>
      </c>
      <c r="H261" s="42">
        <f>AVERAGE(G246:G259)</f>
        <v>40.913616345785051</v>
      </c>
      <c r="I261" s="44"/>
      <c r="J261" s="42">
        <f>AVERAGE(I246:I259)</f>
        <v>1.5714285714285714</v>
      </c>
      <c r="K261" s="44"/>
      <c r="L261" s="42">
        <f>AVERAGE(K246:K259)</f>
        <v>24.89656409795646</v>
      </c>
      <c r="M261" s="44">
        <f>AVERAGE(H261,L261)</f>
        <v>32.905090221870758</v>
      </c>
      <c r="N261" s="42">
        <v>18</v>
      </c>
      <c r="O261" s="42">
        <v>17.22</v>
      </c>
      <c r="P261" s="40" t="s">
        <v>706</v>
      </c>
    </row>
    <row r="262" spans="1:19" x14ac:dyDescent="0.2">
      <c r="A262" s="9">
        <v>520110601</v>
      </c>
      <c r="B262" t="s">
        <v>197</v>
      </c>
      <c r="C262" s="2">
        <v>40702</v>
      </c>
      <c r="D262" s="3">
        <v>14</v>
      </c>
      <c r="F262" s="3">
        <f t="shared" ref="F262:F316" si="9">D262*0.3048</f>
        <v>4.2671999999999999</v>
      </c>
      <c r="G262" s="3">
        <f t="shared" ref="G262:G316" si="10" xml:space="preserve"> 60-(14.41*(LN(F262)))</f>
        <v>39.091697029238723</v>
      </c>
      <c r="I262" s="12">
        <v>0.02</v>
      </c>
      <c r="K262" s="10">
        <f>(9.81*(LN(I262)))+30.6</f>
        <v>-7.776945683250112</v>
      </c>
      <c r="N262" s="3">
        <v>18</v>
      </c>
      <c r="O262" s="3">
        <v>18.333333333333336</v>
      </c>
      <c r="P262" s="36" t="s">
        <v>1478</v>
      </c>
      <c r="R262">
        <v>65</v>
      </c>
      <c r="S262">
        <f>(R262-32)*(5/9)</f>
        <v>18.333333333333336</v>
      </c>
    </row>
    <row r="263" spans="1:19" x14ac:dyDescent="0.2">
      <c r="A263" s="9">
        <v>520110602</v>
      </c>
      <c r="B263" t="s">
        <v>197</v>
      </c>
      <c r="C263" s="2">
        <v>40709</v>
      </c>
      <c r="D263" s="3">
        <v>14</v>
      </c>
      <c r="F263" s="3">
        <f t="shared" si="9"/>
        <v>4.2671999999999999</v>
      </c>
      <c r="G263" s="3">
        <f t="shared" si="10"/>
        <v>39.091697029238723</v>
      </c>
      <c r="N263" s="3">
        <v>18</v>
      </c>
      <c r="O263" s="3">
        <v>17.777777777777779</v>
      </c>
      <c r="P263" s="36" t="s">
        <v>1479</v>
      </c>
      <c r="R263">
        <v>64</v>
      </c>
      <c r="S263">
        <f t="shared" ref="S263:S290" si="11">(R263-32)*(5/9)</f>
        <v>17.777777777777779</v>
      </c>
    </row>
    <row r="264" spans="1:19" x14ac:dyDescent="0.2">
      <c r="A264" s="9">
        <v>520110603</v>
      </c>
      <c r="B264" t="s">
        <v>197</v>
      </c>
      <c r="C264" s="2">
        <v>40717</v>
      </c>
      <c r="D264" s="3">
        <v>14</v>
      </c>
      <c r="F264" s="3">
        <f t="shared" si="9"/>
        <v>4.2671999999999999</v>
      </c>
      <c r="G264" s="3">
        <f t="shared" si="10"/>
        <v>39.091697029238723</v>
      </c>
      <c r="I264" s="12">
        <v>1.5</v>
      </c>
      <c r="K264" s="10">
        <f>(9.81*(LN(I264)))+30.6</f>
        <v>34.577612710541096</v>
      </c>
      <c r="N264" s="3">
        <v>20</v>
      </c>
      <c r="O264" s="3">
        <v>22.222222222222221</v>
      </c>
      <c r="P264" s="36" t="s">
        <v>1479</v>
      </c>
      <c r="R264">
        <v>72</v>
      </c>
      <c r="S264">
        <f t="shared" si="11"/>
        <v>22.222222222222221</v>
      </c>
    </row>
    <row r="265" spans="1:19" x14ac:dyDescent="0.2">
      <c r="A265" s="9">
        <v>520110604</v>
      </c>
      <c r="B265" t="s">
        <v>197</v>
      </c>
      <c r="C265" s="2">
        <v>40723</v>
      </c>
      <c r="D265" s="3">
        <v>14</v>
      </c>
      <c r="F265" s="3">
        <f t="shared" si="9"/>
        <v>4.2671999999999999</v>
      </c>
      <c r="G265" s="3">
        <f t="shared" si="10"/>
        <v>39.091697029238723</v>
      </c>
      <c r="H265"/>
      <c r="N265" s="3">
        <v>19</v>
      </c>
      <c r="O265" s="3">
        <v>21.111111111111111</v>
      </c>
      <c r="P265" s="36" t="s">
        <v>1480</v>
      </c>
      <c r="R265">
        <v>70</v>
      </c>
      <c r="S265">
        <f t="shared" si="11"/>
        <v>21.111111111111111</v>
      </c>
    </row>
    <row r="266" spans="1:19" x14ac:dyDescent="0.2">
      <c r="A266" s="9">
        <v>520110701</v>
      </c>
      <c r="B266" t="s">
        <v>197</v>
      </c>
      <c r="C266" s="2">
        <v>40730</v>
      </c>
      <c r="D266" s="3">
        <v>13</v>
      </c>
      <c r="F266" s="3">
        <f t="shared" si="9"/>
        <v>3.9624000000000001</v>
      </c>
      <c r="G266" s="3">
        <f t="shared" si="10"/>
        <v>40.159592907973853</v>
      </c>
      <c r="H266"/>
      <c r="I266" s="12">
        <v>2.09</v>
      </c>
      <c r="K266" s="10">
        <f>(9.81*(LN(I266)))+30.6</f>
        <v>37.831579487231622</v>
      </c>
      <c r="N266" s="3">
        <v>22</v>
      </c>
      <c r="O266" s="3">
        <v>23.888888888888889</v>
      </c>
      <c r="P266" s="36" t="s">
        <v>1481</v>
      </c>
      <c r="R266">
        <v>75</v>
      </c>
      <c r="S266">
        <f t="shared" si="11"/>
        <v>23.888888888888889</v>
      </c>
    </row>
    <row r="267" spans="1:19" x14ac:dyDescent="0.2">
      <c r="A267" s="9">
        <v>520110702</v>
      </c>
      <c r="B267" t="s">
        <v>197</v>
      </c>
      <c r="C267" s="2">
        <v>40737</v>
      </c>
      <c r="D267" s="3">
        <v>14</v>
      </c>
      <c r="F267" s="3">
        <f t="shared" si="9"/>
        <v>4.2671999999999999</v>
      </c>
      <c r="G267" s="3">
        <f t="shared" si="10"/>
        <v>39.091697029238723</v>
      </c>
      <c r="H267"/>
      <c r="N267" s="3">
        <v>23</v>
      </c>
      <c r="O267" s="3">
        <v>25</v>
      </c>
      <c r="P267" s="36" t="s">
        <v>1481</v>
      </c>
      <c r="R267">
        <v>77</v>
      </c>
      <c r="S267">
        <f t="shared" si="11"/>
        <v>25</v>
      </c>
    </row>
    <row r="268" spans="1:19" x14ac:dyDescent="0.2">
      <c r="A268" s="9">
        <v>520110703</v>
      </c>
      <c r="B268" t="s">
        <v>197</v>
      </c>
      <c r="C268" s="2">
        <v>40745</v>
      </c>
      <c r="D268" s="3">
        <v>13</v>
      </c>
      <c r="F268" s="3">
        <f t="shared" si="9"/>
        <v>3.9624000000000001</v>
      </c>
      <c r="G268" s="3">
        <f t="shared" si="10"/>
        <v>40.159592907973853</v>
      </c>
      <c r="H268"/>
      <c r="I268" s="12">
        <v>3.61</v>
      </c>
      <c r="K268" s="10">
        <f>(9.81*(LN(I268)))+30.6</f>
        <v>43.193173246702386</v>
      </c>
      <c r="N268" s="3">
        <v>24</v>
      </c>
      <c r="O268" s="3">
        <v>31.666666666666668</v>
      </c>
      <c r="P268" s="36" t="s">
        <v>1482</v>
      </c>
      <c r="R268">
        <v>89</v>
      </c>
      <c r="S268">
        <f t="shared" si="11"/>
        <v>31.666666666666668</v>
      </c>
    </row>
    <row r="269" spans="1:19" x14ac:dyDescent="0.2">
      <c r="A269" s="9">
        <v>520110704</v>
      </c>
      <c r="B269" t="s">
        <v>197</v>
      </c>
      <c r="C269" s="2">
        <v>40752</v>
      </c>
      <c r="D269" s="3">
        <v>11</v>
      </c>
      <c r="F269" s="3">
        <f t="shared" si="9"/>
        <v>3.3528000000000002</v>
      </c>
      <c r="G269" s="3">
        <f t="shared" si="10"/>
        <v>42.566842267970074</v>
      </c>
      <c r="H269"/>
      <c r="N269" s="3">
        <v>24</v>
      </c>
      <c r="O269" s="3">
        <v>23.333333333333336</v>
      </c>
      <c r="P269" s="36" t="s">
        <v>1483</v>
      </c>
      <c r="R269">
        <v>74</v>
      </c>
      <c r="S269">
        <f t="shared" si="11"/>
        <v>23.333333333333336</v>
      </c>
    </row>
    <row r="270" spans="1:19" x14ac:dyDescent="0.2">
      <c r="A270">
        <v>520110801</v>
      </c>
      <c r="B270" t="s">
        <v>197</v>
      </c>
      <c r="C270" s="2">
        <v>40759</v>
      </c>
      <c r="D270" s="3">
        <v>14</v>
      </c>
      <c r="F270" s="3">
        <f t="shared" si="9"/>
        <v>4.2671999999999999</v>
      </c>
      <c r="G270" s="3">
        <f t="shared" si="10"/>
        <v>39.091697029238723</v>
      </c>
      <c r="H270"/>
      <c r="I270" s="12">
        <v>2.2200000000000002</v>
      </c>
      <c r="K270" s="10">
        <f>(9.81*(LN(I270)))+30.6</f>
        <v>38.423545591623885</v>
      </c>
      <c r="N270" s="3">
        <v>24</v>
      </c>
      <c r="O270" s="3">
        <v>28.333333333333336</v>
      </c>
      <c r="P270" s="36" t="s">
        <v>394</v>
      </c>
      <c r="R270">
        <v>83</v>
      </c>
      <c r="S270">
        <f t="shared" si="11"/>
        <v>28.333333333333336</v>
      </c>
    </row>
    <row r="271" spans="1:19" x14ac:dyDescent="0.2">
      <c r="A271">
        <v>520110802</v>
      </c>
      <c r="B271" t="s">
        <v>197</v>
      </c>
      <c r="C271" s="2">
        <v>40766</v>
      </c>
      <c r="D271" s="3">
        <v>13</v>
      </c>
      <c r="F271" s="3">
        <f t="shared" si="9"/>
        <v>3.9624000000000001</v>
      </c>
      <c r="G271" s="3">
        <f t="shared" si="10"/>
        <v>40.159592907973853</v>
      </c>
      <c r="H271"/>
      <c r="N271" s="3">
        <v>22</v>
      </c>
      <c r="O271" s="3">
        <v>26.111111111111111</v>
      </c>
      <c r="P271" s="36" t="s">
        <v>1481</v>
      </c>
      <c r="R271">
        <v>79</v>
      </c>
      <c r="S271">
        <f t="shared" si="11"/>
        <v>26.111111111111111</v>
      </c>
    </row>
    <row r="272" spans="1:19" x14ac:dyDescent="0.2">
      <c r="A272">
        <v>520110803</v>
      </c>
      <c r="B272" t="s">
        <v>197</v>
      </c>
      <c r="C272" s="2">
        <v>40773</v>
      </c>
      <c r="D272" s="3">
        <v>15</v>
      </c>
      <c r="F272" s="3">
        <f t="shared" si="9"/>
        <v>4.5720000000000001</v>
      </c>
      <c r="G272" s="3">
        <f t="shared" si="10"/>
        <v>38.097509751111744</v>
      </c>
      <c r="H272"/>
      <c r="I272" s="12">
        <v>0.04</v>
      </c>
      <c r="K272" s="10">
        <f>(9.81*(LN(I272)))+30.6</f>
        <v>-0.97717184195704831</v>
      </c>
      <c r="N272" s="3">
        <v>22</v>
      </c>
      <c r="O272" s="3">
        <v>27.777777777777779</v>
      </c>
      <c r="P272" s="36" t="s">
        <v>1484</v>
      </c>
      <c r="R272">
        <v>82</v>
      </c>
      <c r="S272">
        <f t="shared" si="11"/>
        <v>27.777777777777779</v>
      </c>
    </row>
    <row r="273" spans="1:19" x14ac:dyDescent="0.2">
      <c r="A273">
        <v>520110804</v>
      </c>
      <c r="B273" t="s">
        <v>197</v>
      </c>
      <c r="C273" s="2">
        <v>40781</v>
      </c>
      <c r="D273" s="3">
        <v>16</v>
      </c>
      <c r="F273" s="3">
        <f t="shared" si="9"/>
        <v>4.8768000000000002</v>
      </c>
      <c r="G273" s="3">
        <f t="shared" si="10"/>
        <v>37.167509661519347</v>
      </c>
      <c r="N273" s="3">
        <v>22</v>
      </c>
      <c r="O273" s="3">
        <v>26.111111111111111</v>
      </c>
      <c r="P273" s="36" t="s">
        <v>1485</v>
      </c>
      <c r="R273">
        <v>79</v>
      </c>
      <c r="S273">
        <f t="shared" si="11"/>
        <v>26.111111111111111</v>
      </c>
    </row>
    <row r="274" spans="1:19" x14ac:dyDescent="0.2">
      <c r="A274">
        <v>520110901</v>
      </c>
      <c r="B274" t="s">
        <v>197</v>
      </c>
      <c r="C274" s="2">
        <v>40790</v>
      </c>
      <c r="D274" s="3">
        <v>13</v>
      </c>
      <c r="F274" s="3">
        <f t="shared" si="9"/>
        <v>3.9624000000000001</v>
      </c>
      <c r="G274" s="3">
        <f t="shared" si="10"/>
        <v>40.159592907973853</v>
      </c>
      <c r="I274" s="12">
        <v>0.03</v>
      </c>
      <c r="K274" s="10">
        <f>(9.81*(LN(I274)))+30.6</f>
        <v>-3.7993329727090241</v>
      </c>
      <c r="N274" s="3">
        <v>20</v>
      </c>
      <c r="O274" s="3">
        <v>23.888888888888889</v>
      </c>
      <c r="P274" s="36" t="s">
        <v>1486</v>
      </c>
      <c r="R274">
        <v>75</v>
      </c>
      <c r="S274">
        <f t="shared" si="11"/>
        <v>23.888888888888889</v>
      </c>
    </row>
    <row r="275" spans="1:19" x14ac:dyDescent="0.2">
      <c r="A275">
        <v>520110902</v>
      </c>
      <c r="B275" t="s">
        <v>197</v>
      </c>
      <c r="C275" s="2">
        <v>40795</v>
      </c>
      <c r="D275" s="3">
        <v>15</v>
      </c>
      <c r="F275" s="3">
        <f t="shared" si="9"/>
        <v>4.5720000000000001</v>
      </c>
      <c r="G275" s="3">
        <f t="shared" si="10"/>
        <v>38.097509751111744</v>
      </c>
      <c r="N275" s="3">
        <v>21</v>
      </c>
      <c r="O275" s="3">
        <v>23.333333333333336</v>
      </c>
      <c r="P275" s="36" t="s">
        <v>1487</v>
      </c>
      <c r="R275">
        <v>74</v>
      </c>
      <c r="S275">
        <f t="shared" si="11"/>
        <v>23.333333333333336</v>
      </c>
    </row>
    <row r="276" spans="1:19" x14ac:dyDescent="0.2">
      <c r="A276">
        <v>520110903</v>
      </c>
      <c r="B276" t="s">
        <v>197</v>
      </c>
      <c r="C276" s="2">
        <v>40804</v>
      </c>
      <c r="D276" s="3">
        <v>14</v>
      </c>
      <c r="E276" s="3">
        <f>AVERAGE(D262:D273)</f>
        <v>13.75</v>
      </c>
      <c r="F276" s="3">
        <f t="shared" si="9"/>
        <v>4.2671999999999999</v>
      </c>
      <c r="G276" s="3">
        <f t="shared" si="10"/>
        <v>39.091697029238723</v>
      </c>
      <c r="H276" s="3">
        <f>AVERAGE(G262:G273)</f>
        <v>39.405068548329588</v>
      </c>
      <c r="I276" s="10">
        <v>0.55000000000000004</v>
      </c>
      <c r="J276" s="3">
        <f>AVERAGE(I262:I273)</f>
        <v>1.5799999999999998</v>
      </c>
      <c r="K276" s="10">
        <f>(9.81*(LN(I276)))+30.6</f>
        <v>24.735219022587366</v>
      </c>
      <c r="L276" s="3">
        <f>AVERAGE(K262:K273)</f>
        <v>24.211965585148636</v>
      </c>
      <c r="M276" s="58">
        <f>AVERAGE(H276,L276)</f>
        <v>31.808517066739114</v>
      </c>
      <c r="N276" s="3">
        <v>21</v>
      </c>
      <c r="O276" s="3">
        <v>24.444444444444446</v>
      </c>
      <c r="P276" s="36" t="s">
        <v>1488</v>
      </c>
      <c r="R276">
        <v>76</v>
      </c>
      <c r="S276">
        <f t="shared" si="11"/>
        <v>24.444444444444446</v>
      </c>
    </row>
    <row r="277" spans="1:19" x14ac:dyDescent="0.2">
      <c r="A277" s="9">
        <v>520120601</v>
      </c>
      <c r="B277" t="s">
        <v>197</v>
      </c>
      <c r="C277" s="2">
        <v>41067</v>
      </c>
      <c r="D277" s="3">
        <v>14</v>
      </c>
      <c r="F277" s="3">
        <f t="shared" si="9"/>
        <v>4.2671999999999999</v>
      </c>
      <c r="G277" s="3">
        <f t="shared" si="10"/>
        <v>39.091697029238723</v>
      </c>
      <c r="I277" s="10">
        <v>1.04</v>
      </c>
      <c r="K277" s="10">
        <f>(9.81*(LN(I277)))+30.6</f>
        <v>30.984755196033692</v>
      </c>
      <c r="N277" s="3">
        <v>19</v>
      </c>
      <c r="O277" s="3">
        <v>26.666666666666668</v>
      </c>
      <c r="P277" s="49" t="s">
        <v>1751</v>
      </c>
      <c r="R277">
        <v>80</v>
      </c>
      <c r="S277">
        <f t="shared" si="11"/>
        <v>26.666666666666668</v>
      </c>
    </row>
    <row r="278" spans="1:19" x14ac:dyDescent="0.2">
      <c r="A278" s="9">
        <v>520120602</v>
      </c>
      <c r="B278" t="s">
        <v>197</v>
      </c>
      <c r="C278" s="2">
        <v>41073</v>
      </c>
      <c r="D278" s="3">
        <v>19</v>
      </c>
      <c r="F278" s="3">
        <f t="shared" si="9"/>
        <v>5.7911999999999999</v>
      </c>
      <c r="G278" s="3">
        <f t="shared" si="10"/>
        <v>34.691147459206192</v>
      </c>
      <c r="N278" s="3">
        <v>20</v>
      </c>
      <c r="O278" s="3">
        <v>21.111111111111111</v>
      </c>
      <c r="P278" s="49" t="s">
        <v>403</v>
      </c>
      <c r="R278">
        <v>70</v>
      </c>
      <c r="S278">
        <f t="shared" si="11"/>
        <v>21.111111111111111</v>
      </c>
    </row>
    <row r="279" spans="1:19" x14ac:dyDescent="0.2">
      <c r="A279" s="9">
        <v>520120603</v>
      </c>
      <c r="B279" t="s">
        <v>197</v>
      </c>
      <c r="C279" s="2">
        <v>41080</v>
      </c>
      <c r="D279" s="3">
        <v>16</v>
      </c>
      <c r="F279" s="3">
        <f t="shared" si="9"/>
        <v>4.8768000000000002</v>
      </c>
      <c r="G279" s="3">
        <f t="shared" si="10"/>
        <v>37.167509661519347</v>
      </c>
      <c r="I279" s="10">
        <v>1.07</v>
      </c>
      <c r="K279" s="10">
        <f>(9.81*(LN(I279)))+30.6</f>
        <v>31.263731341528125</v>
      </c>
      <c r="N279" s="3">
        <v>20</v>
      </c>
      <c r="O279" s="3">
        <v>31.666666666666668</v>
      </c>
      <c r="P279" s="49" t="s">
        <v>1752</v>
      </c>
      <c r="R279">
        <v>89</v>
      </c>
      <c r="S279">
        <f t="shared" si="11"/>
        <v>31.666666666666668</v>
      </c>
    </row>
    <row r="280" spans="1:19" x14ac:dyDescent="0.2">
      <c r="A280" s="9">
        <v>520120604</v>
      </c>
      <c r="B280" t="s">
        <v>197</v>
      </c>
      <c r="C280" s="2">
        <v>41088</v>
      </c>
      <c r="D280" s="3">
        <v>14</v>
      </c>
      <c r="F280" s="3">
        <f t="shared" si="9"/>
        <v>4.2671999999999999</v>
      </c>
      <c r="G280" s="3">
        <f t="shared" si="10"/>
        <v>39.091697029238723</v>
      </c>
      <c r="N280" s="3">
        <v>22</v>
      </c>
      <c r="O280" s="3">
        <v>29.444444444444446</v>
      </c>
      <c r="P280" s="49" t="s">
        <v>694</v>
      </c>
      <c r="R280">
        <v>85</v>
      </c>
      <c r="S280">
        <f t="shared" si="11"/>
        <v>29.444444444444446</v>
      </c>
    </row>
    <row r="281" spans="1:19" x14ac:dyDescent="0.2">
      <c r="A281" s="9">
        <v>520120701</v>
      </c>
      <c r="B281" t="s">
        <v>197</v>
      </c>
      <c r="C281" s="2">
        <v>41094</v>
      </c>
      <c r="D281" s="3">
        <v>11</v>
      </c>
      <c r="F281" s="3">
        <f t="shared" si="9"/>
        <v>3.3528000000000002</v>
      </c>
      <c r="G281" s="3">
        <f t="shared" si="10"/>
        <v>42.566842267970074</v>
      </c>
      <c r="I281" s="10">
        <v>4.38</v>
      </c>
      <c r="K281" s="10">
        <f>(9.81*(LN(I281)))+30.6</f>
        <v>45.089847986249765</v>
      </c>
      <c r="N281" s="3">
        <v>24</v>
      </c>
      <c r="O281" s="3">
        <v>28.888888888888889</v>
      </c>
      <c r="P281" s="49" t="s">
        <v>694</v>
      </c>
      <c r="R281">
        <v>84</v>
      </c>
      <c r="S281">
        <f t="shared" si="11"/>
        <v>28.888888888888889</v>
      </c>
    </row>
    <row r="282" spans="1:19" x14ac:dyDescent="0.2">
      <c r="A282" s="9">
        <v>520120702</v>
      </c>
      <c r="B282" t="s">
        <v>197</v>
      </c>
      <c r="C282" s="2">
        <v>41101</v>
      </c>
      <c r="D282" s="3">
        <v>13</v>
      </c>
      <c r="F282" s="3">
        <f t="shared" si="9"/>
        <v>3.9624000000000001</v>
      </c>
      <c r="G282" s="3">
        <f t="shared" si="10"/>
        <v>40.159592907973853</v>
      </c>
      <c r="N282" s="3">
        <v>25</v>
      </c>
      <c r="O282" s="3">
        <v>29.444444444444446</v>
      </c>
      <c r="P282" s="49" t="s">
        <v>528</v>
      </c>
      <c r="R282">
        <v>85</v>
      </c>
      <c r="S282">
        <f t="shared" si="11"/>
        <v>29.444444444444446</v>
      </c>
    </row>
    <row r="283" spans="1:19" x14ac:dyDescent="0.2">
      <c r="A283" s="9">
        <v>520120703</v>
      </c>
      <c r="B283" t="s">
        <v>197</v>
      </c>
      <c r="C283" s="2">
        <v>41106</v>
      </c>
      <c r="D283" s="3">
        <v>12</v>
      </c>
      <c r="F283" s="3">
        <f t="shared" si="9"/>
        <v>3.6576000000000004</v>
      </c>
      <c r="G283" s="3">
        <f t="shared" si="10"/>
        <v>41.313008325549511</v>
      </c>
      <c r="I283" s="10">
        <v>2.1800000000000002</v>
      </c>
      <c r="K283" s="10">
        <f>(9.81*(LN(I283)))+30.6</f>
        <v>38.24517704141779</v>
      </c>
      <c r="N283" s="3">
        <v>26</v>
      </c>
      <c r="O283" s="3">
        <v>30</v>
      </c>
      <c r="P283" s="49" t="s">
        <v>403</v>
      </c>
      <c r="R283">
        <v>86</v>
      </c>
      <c r="S283">
        <f t="shared" si="11"/>
        <v>30</v>
      </c>
    </row>
    <row r="284" spans="1:19" x14ac:dyDescent="0.2">
      <c r="A284" s="9">
        <v>520120704</v>
      </c>
      <c r="B284" t="s">
        <v>197</v>
      </c>
      <c r="C284" s="2">
        <v>41116</v>
      </c>
      <c r="D284" s="3">
        <v>13</v>
      </c>
      <c r="F284" s="3">
        <f t="shared" si="9"/>
        <v>3.9624000000000001</v>
      </c>
      <c r="G284" s="3">
        <f t="shared" si="10"/>
        <v>40.159592907973853</v>
      </c>
      <c r="N284" s="3">
        <v>24</v>
      </c>
      <c r="O284" s="3">
        <v>27.777777777777779</v>
      </c>
      <c r="P284" s="49" t="s">
        <v>403</v>
      </c>
      <c r="R284">
        <v>82</v>
      </c>
      <c r="S284">
        <f t="shared" si="11"/>
        <v>27.777777777777779</v>
      </c>
    </row>
    <row r="285" spans="1:19" x14ac:dyDescent="0.2">
      <c r="A285">
        <v>520120801</v>
      </c>
      <c r="B285" t="s">
        <v>197</v>
      </c>
      <c r="C285" s="2">
        <v>41122</v>
      </c>
      <c r="D285" s="3">
        <v>12</v>
      </c>
      <c r="F285" s="3">
        <f t="shared" si="9"/>
        <v>3.6576000000000004</v>
      </c>
      <c r="G285" s="3">
        <f t="shared" si="10"/>
        <v>41.313008325549511</v>
      </c>
      <c r="I285" s="10">
        <v>1.44</v>
      </c>
      <c r="K285" s="10">
        <f>(9.81*(LN(I285)))+30.6</f>
        <v>34.177148944297393</v>
      </c>
      <c r="N285" s="3">
        <v>22</v>
      </c>
      <c r="O285" s="3">
        <v>25.555555555555557</v>
      </c>
      <c r="P285" s="49" t="s">
        <v>708</v>
      </c>
      <c r="R285">
        <v>78</v>
      </c>
      <c r="S285">
        <f t="shared" si="11"/>
        <v>25.555555555555557</v>
      </c>
    </row>
    <row r="286" spans="1:19" x14ac:dyDescent="0.2">
      <c r="A286">
        <v>520120802</v>
      </c>
      <c r="B286" t="s">
        <v>197</v>
      </c>
      <c r="C286" s="2">
        <v>41129</v>
      </c>
      <c r="D286" s="3">
        <v>11</v>
      </c>
      <c r="F286" s="3">
        <f t="shared" si="9"/>
        <v>3.3528000000000002</v>
      </c>
      <c r="G286" s="3">
        <f t="shared" si="10"/>
        <v>42.566842267970074</v>
      </c>
      <c r="N286" s="3">
        <v>21</v>
      </c>
      <c r="O286" s="3">
        <v>23.333333333333336</v>
      </c>
      <c r="P286" s="49" t="s">
        <v>1753</v>
      </c>
      <c r="R286">
        <v>74</v>
      </c>
      <c r="S286">
        <f t="shared" si="11"/>
        <v>23.333333333333336</v>
      </c>
    </row>
    <row r="287" spans="1:19" x14ac:dyDescent="0.2">
      <c r="A287">
        <v>520120803</v>
      </c>
      <c r="B287" t="s">
        <v>197</v>
      </c>
      <c r="C287" s="2">
        <v>41136</v>
      </c>
      <c r="D287" s="3">
        <v>12.5</v>
      </c>
      <c r="F287" s="3">
        <f t="shared" si="9"/>
        <v>3.81</v>
      </c>
      <c r="G287" s="3">
        <f t="shared" si="10"/>
        <v>40.724763384512634</v>
      </c>
      <c r="I287" s="10">
        <v>3.05</v>
      </c>
      <c r="K287" s="10">
        <f>(9.81*(LN(I287)))+30.6</f>
        <v>41.539539003975534</v>
      </c>
      <c r="N287" s="3">
        <v>21</v>
      </c>
      <c r="O287" s="3">
        <v>21.666666666666668</v>
      </c>
      <c r="P287" s="49" t="s">
        <v>528</v>
      </c>
      <c r="R287">
        <v>71</v>
      </c>
      <c r="S287">
        <f t="shared" si="11"/>
        <v>21.666666666666668</v>
      </c>
    </row>
    <row r="288" spans="1:19" x14ac:dyDescent="0.2">
      <c r="A288">
        <v>520120804</v>
      </c>
      <c r="B288" t="s">
        <v>197</v>
      </c>
      <c r="C288" s="2">
        <v>41143</v>
      </c>
      <c r="D288" s="3">
        <v>12</v>
      </c>
      <c r="F288" s="3">
        <f t="shared" si="9"/>
        <v>3.6576000000000004</v>
      </c>
      <c r="G288" s="3">
        <f t="shared" si="10"/>
        <v>41.313008325549511</v>
      </c>
      <c r="N288" s="3">
        <v>20</v>
      </c>
      <c r="O288" s="3">
        <v>26.111111111111111</v>
      </c>
      <c r="P288" s="49" t="s">
        <v>1751</v>
      </c>
      <c r="R288">
        <v>79</v>
      </c>
      <c r="S288">
        <f t="shared" si="11"/>
        <v>26.111111111111111</v>
      </c>
    </row>
    <row r="289" spans="1:19" x14ac:dyDescent="0.2">
      <c r="A289">
        <v>520120805</v>
      </c>
      <c r="B289" t="s">
        <v>197</v>
      </c>
      <c r="C289" s="2">
        <v>41150</v>
      </c>
      <c r="D289" s="3">
        <v>11.5</v>
      </c>
      <c r="F289" s="3">
        <f t="shared" si="9"/>
        <v>3.5052000000000003</v>
      </c>
      <c r="G289" s="3">
        <f t="shared" si="10"/>
        <v>41.926292369324358</v>
      </c>
      <c r="I289" s="10">
        <v>2.14</v>
      </c>
      <c r="K289" s="10">
        <f>(9.81*(LN(I289)))+30.6</f>
        <v>38.063505182821189</v>
      </c>
      <c r="N289" s="3">
        <v>21</v>
      </c>
      <c r="O289" s="3">
        <v>21.666666666666668</v>
      </c>
      <c r="P289" s="49" t="s">
        <v>694</v>
      </c>
      <c r="R289">
        <v>71</v>
      </c>
      <c r="S289">
        <f t="shared" si="11"/>
        <v>21.666666666666668</v>
      </c>
    </row>
    <row r="290" spans="1:19" s="40" customFormat="1" x14ac:dyDescent="0.2">
      <c r="A290" s="40">
        <v>520120901</v>
      </c>
      <c r="B290" s="40" t="s">
        <v>197</v>
      </c>
      <c r="C290" s="41">
        <v>41158</v>
      </c>
      <c r="D290" s="42">
        <v>11</v>
      </c>
      <c r="E290" s="42">
        <f>AVERAGE(D277:D289)</f>
        <v>13.153846153846153</v>
      </c>
      <c r="F290" s="42">
        <f t="shared" si="9"/>
        <v>3.3528000000000002</v>
      </c>
      <c r="G290" s="42">
        <f t="shared" si="10"/>
        <v>42.566842267970074</v>
      </c>
      <c r="H290" s="42">
        <f>AVERAGE(G277:G289)</f>
        <v>40.16038478935203</v>
      </c>
      <c r="I290" s="44"/>
      <c r="J290" s="42">
        <f>AVERAGE(I277:I289)</f>
        <v>2.1857142857142859</v>
      </c>
      <c r="K290" s="44"/>
      <c r="L290" s="42">
        <f>AVERAGE(K277:K289)</f>
        <v>37.051957813760495</v>
      </c>
      <c r="M290" s="44">
        <f>AVERAGE(H290,L290)</f>
        <v>38.606171301556259</v>
      </c>
      <c r="N290" s="42">
        <v>21</v>
      </c>
      <c r="O290" s="42">
        <v>21.666666666666668</v>
      </c>
      <c r="P290" s="341" t="s">
        <v>698</v>
      </c>
      <c r="R290" s="40">
        <v>71</v>
      </c>
      <c r="S290" s="40">
        <f t="shared" si="11"/>
        <v>21.666666666666668</v>
      </c>
    </row>
    <row r="291" spans="1:19" x14ac:dyDescent="0.2">
      <c r="A291" s="113">
        <f>IF(MONTH(C291)=MONTH(C290),(A290+1),(5*100000000+(YEAR(C291)*10000)+(MONTH(C291)*100)+1))</f>
        <v>520130601</v>
      </c>
      <c r="B291" t="s">
        <v>197</v>
      </c>
      <c r="C291" s="2">
        <v>41436</v>
      </c>
      <c r="D291" s="3">
        <v>15</v>
      </c>
      <c r="F291" s="3">
        <f t="shared" si="9"/>
        <v>4.5720000000000001</v>
      </c>
      <c r="G291" s="3">
        <f t="shared" si="10"/>
        <v>38.097509751111744</v>
      </c>
      <c r="I291" s="10">
        <v>0.46</v>
      </c>
      <c r="K291" s="10">
        <f>(9.81*(LN(I291)))+30.6</f>
        <v>22.982252575014847</v>
      </c>
      <c r="N291" s="3">
        <v>19</v>
      </c>
      <c r="O291" s="3">
        <v>22</v>
      </c>
      <c r="P291" s="49" t="s">
        <v>2155</v>
      </c>
    </row>
    <row r="292" spans="1:19" x14ac:dyDescent="0.2">
      <c r="A292" s="113">
        <f t="shared" ref="A292:A303" si="12">IF(MONTH(C292)=MONTH(C291),(A291+1),(5*100000000+(YEAR(C292)*10000)+(MONTH(C292)*100)+1))</f>
        <v>520130602</v>
      </c>
      <c r="B292" t="s">
        <v>197</v>
      </c>
      <c r="C292" s="2">
        <v>41443</v>
      </c>
      <c r="D292" s="3">
        <v>14.5</v>
      </c>
      <c r="F292" s="3">
        <f t="shared" si="9"/>
        <v>4.4196</v>
      </c>
      <c r="G292" s="3">
        <f t="shared" si="10"/>
        <v>38.586031110758313</v>
      </c>
      <c r="N292" s="3">
        <v>19</v>
      </c>
      <c r="O292" s="3">
        <v>23</v>
      </c>
      <c r="P292" s="49" t="s">
        <v>2155</v>
      </c>
    </row>
    <row r="293" spans="1:19" x14ac:dyDescent="0.2">
      <c r="A293" s="113">
        <f t="shared" si="12"/>
        <v>520130603</v>
      </c>
      <c r="B293" t="s">
        <v>197</v>
      </c>
      <c r="C293" s="2">
        <v>41449</v>
      </c>
      <c r="D293" s="3">
        <v>14</v>
      </c>
      <c r="F293" s="3">
        <f t="shared" si="9"/>
        <v>4.2671999999999999</v>
      </c>
      <c r="G293" s="3">
        <f t="shared" si="10"/>
        <v>39.091697029238723</v>
      </c>
      <c r="I293" s="10">
        <v>1.1299999999999999</v>
      </c>
      <c r="K293" s="10">
        <f>(9.81*(LN(I293)))+30.6</f>
        <v>31.798954977024884</v>
      </c>
      <c r="N293" s="3">
        <v>21</v>
      </c>
      <c r="O293" s="3">
        <v>26.7</v>
      </c>
      <c r="P293" s="49" t="s">
        <v>698</v>
      </c>
    </row>
    <row r="294" spans="1:19" x14ac:dyDescent="0.2">
      <c r="A294" s="113">
        <f t="shared" si="12"/>
        <v>520130701</v>
      </c>
      <c r="B294" t="s">
        <v>197</v>
      </c>
      <c r="C294" s="2">
        <v>41457</v>
      </c>
      <c r="D294" s="3">
        <v>13.5</v>
      </c>
      <c r="F294" s="3">
        <f t="shared" si="9"/>
        <v>4.1147999999999998</v>
      </c>
      <c r="G294" s="3">
        <f t="shared" si="10"/>
        <v>39.615754781741025</v>
      </c>
      <c r="N294" s="3">
        <v>21</v>
      </c>
      <c r="O294" s="3">
        <v>23</v>
      </c>
      <c r="P294" s="49" t="s">
        <v>2240</v>
      </c>
    </row>
    <row r="295" spans="1:19" x14ac:dyDescent="0.2">
      <c r="A295" s="113">
        <f t="shared" si="12"/>
        <v>520130702</v>
      </c>
      <c r="B295" t="s">
        <v>197</v>
      </c>
      <c r="C295" s="2">
        <v>41464</v>
      </c>
      <c r="D295" s="3">
        <v>12</v>
      </c>
      <c r="F295" s="3">
        <f t="shared" si="9"/>
        <v>3.6576000000000004</v>
      </c>
      <c r="G295" s="3">
        <f t="shared" si="10"/>
        <v>41.313008325549511</v>
      </c>
      <c r="I295" s="10">
        <v>3.13</v>
      </c>
      <c r="K295" s="10">
        <f>(9.81*(LN(I295)))+30.6</f>
        <v>41.793533774655728</v>
      </c>
      <c r="N295" s="3">
        <v>22</v>
      </c>
      <c r="O295" s="3">
        <v>23</v>
      </c>
      <c r="P295" s="49" t="s">
        <v>2241</v>
      </c>
    </row>
    <row r="296" spans="1:19" x14ac:dyDescent="0.2">
      <c r="A296" s="113">
        <f t="shared" si="12"/>
        <v>520130703</v>
      </c>
      <c r="B296" t="s">
        <v>197</v>
      </c>
      <c r="C296" s="2">
        <v>41472</v>
      </c>
      <c r="D296" s="3">
        <v>13</v>
      </c>
      <c r="F296" s="3">
        <f t="shared" si="9"/>
        <v>3.9624000000000001</v>
      </c>
      <c r="G296" s="3">
        <f t="shared" si="10"/>
        <v>40.159592907973853</v>
      </c>
      <c r="N296" s="3">
        <v>26</v>
      </c>
      <c r="O296" s="3">
        <v>30</v>
      </c>
      <c r="P296" s="49" t="s">
        <v>1225</v>
      </c>
    </row>
    <row r="297" spans="1:19" x14ac:dyDescent="0.2">
      <c r="A297" s="113">
        <f t="shared" si="12"/>
        <v>520130704</v>
      </c>
      <c r="B297" t="s">
        <v>197</v>
      </c>
      <c r="C297" s="2">
        <v>41479</v>
      </c>
      <c r="D297" s="3">
        <v>14</v>
      </c>
      <c r="F297" s="3">
        <f t="shared" si="9"/>
        <v>4.2671999999999999</v>
      </c>
      <c r="G297" s="3">
        <f t="shared" si="10"/>
        <v>39.091697029238723</v>
      </c>
      <c r="I297" s="10">
        <v>1.89</v>
      </c>
      <c r="K297" s="10">
        <f>(9.81*(LN(I297)))+30.6</f>
        <v>36.844818693191918</v>
      </c>
      <c r="N297" s="3">
        <v>22</v>
      </c>
      <c r="O297" s="3">
        <v>22</v>
      </c>
      <c r="P297" s="49" t="s">
        <v>2242</v>
      </c>
    </row>
    <row r="298" spans="1:19" x14ac:dyDescent="0.2">
      <c r="A298" s="113">
        <f t="shared" si="12"/>
        <v>520130705</v>
      </c>
      <c r="B298" t="s">
        <v>197</v>
      </c>
      <c r="C298" s="2">
        <v>41485</v>
      </c>
      <c r="D298" s="3">
        <v>14</v>
      </c>
      <c r="F298" s="3">
        <f t="shared" si="9"/>
        <v>4.2671999999999999</v>
      </c>
      <c r="G298" s="3">
        <f t="shared" si="10"/>
        <v>39.091697029238723</v>
      </c>
      <c r="N298" s="3">
        <v>20</v>
      </c>
      <c r="O298" s="3">
        <v>22</v>
      </c>
      <c r="P298" s="49" t="s">
        <v>420</v>
      </c>
    </row>
    <row r="299" spans="1:19" x14ac:dyDescent="0.2">
      <c r="A299" s="113">
        <f t="shared" si="12"/>
        <v>520130801</v>
      </c>
      <c r="B299" t="s">
        <v>197</v>
      </c>
      <c r="C299" s="2">
        <v>41492</v>
      </c>
      <c r="D299" s="3">
        <v>13</v>
      </c>
      <c r="F299" s="3">
        <f t="shared" si="9"/>
        <v>3.9624000000000001</v>
      </c>
      <c r="G299" s="3">
        <f t="shared" si="10"/>
        <v>40.159592907973853</v>
      </c>
      <c r="I299" s="10">
        <v>2.46</v>
      </c>
      <c r="K299" s="10">
        <f>(9.81*(LN(I299)))+30.6</f>
        <v>39.430582842953307</v>
      </c>
      <c r="N299" s="3">
        <v>20</v>
      </c>
      <c r="O299" s="3">
        <v>23</v>
      </c>
      <c r="P299" s="49" t="s">
        <v>2243</v>
      </c>
    </row>
    <row r="300" spans="1:19" x14ac:dyDescent="0.2">
      <c r="A300" s="113">
        <f t="shared" si="12"/>
        <v>520130802</v>
      </c>
      <c r="B300" t="s">
        <v>197</v>
      </c>
      <c r="C300" s="2">
        <v>41499</v>
      </c>
      <c r="D300" s="3">
        <v>12.5</v>
      </c>
      <c r="F300" s="3">
        <f t="shared" si="9"/>
        <v>3.81</v>
      </c>
      <c r="G300" s="3">
        <f t="shared" si="10"/>
        <v>40.724763384512634</v>
      </c>
      <c r="N300" s="3">
        <v>20</v>
      </c>
      <c r="O300" s="3">
        <v>21</v>
      </c>
      <c r="P300" s="49" t="s">
        <v>2244</v>
      </c>
    </row>
    <row r="301" spans="1:19" x14ac:dyDescent="0.2">
      <c r="A301" s="113">
        <f t="shared" si="12"/>
        <v>520130803</v>
      </c>
      <c r="B301" t="s">
        <v>197</v>
      </c>
      <c r="C301" s="2">
        <v>41507</v>
      </c>
      <c r="D301" s="3">
        <v>12</v>
      </c>
      <c r="F301" s="3">
        <f t="shared" si="9"/>
        <v>3.6576000000000004</v>
      </c>
      <c r="G301" s="3">
        <f t="shared" si="10"/>
        <v>41.313008325549511</v>
      </c>
      <c r="I301" s="346" t="s">
        <v>2239</v>
      </c>
      <c r="K301" s="10" t="e">
        <f>(9.81*(LN(I301)))+30.6</f>
        <v>#VALUE!</v>
      </c>
      <c r="N301" s="3">
        <v>22</v>
      </c>
      <c r="O301" s="3">
        <v>29</v>
      </c>
      <c r="P301" s="49" t="s">
        <v>2245</v>
      </c>
    </row>
    <row r="302" spans="1:19" x14ac:dyDescent="0.2">
      <c r="A302" s="113">
        <f t="shared" si="12"/>
        <v>520130804</v>
      </c>
      <c r="B302" t="s">
        <v>197</v>
      </c>
      <c r="C302" s="2">
        <v>41514</v>
      </c>
      <c r="D302" s="3">
        <v>10</v>
      </c>
      <c r="F302" s="3">
        <f t="shared" si="9"/>
        <v>3.048</v>
      </c>
      <c r="G302" s="3">
        <f t="shared" si="10"/>
        <v>43.940261958950401</v>
      </c>
      <c r="N302" s="3">
        <v>22</v>
      </c>
      <c r="O302" s="3">
        <v>24</v>
      </c>
      <c r="P302" s="49" t="s">
        <v>2246</v>
      </c>
    </row>
    <row r="303" spans="1:19" s="40" customFormat="1" x14ac:dyDescent="0.2">
      <c r="A303" s="379">
        <f t="shared" si="12"/>
        <v>520130901</v>
      </c>
      <c r="B303" s="40" t="s">
        <v>197</v>
      </c>
      <c r="C303" s="41">
        <v>41521</v>
      </c>
      <c r="D303" s="42">
        <v>9.5</v>
      </c>
      <c r="E303" s="42">
        <f>AVERAGE(D291:D297,D299:D302)</f>
        <v>13.045454545454545</v>
      </c>
      <c r="F303" s="42">
        <f t="shared" si="9"/>
        <v>2.8956</v>
      </c>
      <c r="G303" s="42">
        <f t="shared" si="10"/>
        <v>44.679398331074999</v>
      </c>
      <c r="H303" s="42">
        <f>AVERAGE(G291:G297,G299:G302)</f>
        <v>40.190265228418028</v>
      </c>
      <c r="I303" s="44">
        <v>1.9</v>
      </c>
      <c r="J303" s="42">
        <f>AVERAGE(I291:I303)</f>
        <v>1.8283333333333334</v>
      </c>
      <c r="K303" s="44">
        <f>(9.81*(LN(I303)))+30.6</f>
        <v>36.896586623351197</v>
      </c>
      <c r="L303" s="42" t="e">
        <f>AVERAGE(K291:K303)</f>
        <v>#VALUE!</v>
      </c>
      <c r="M303" s="387" t="e">
        <f>AVERAGE(H303,L303)</f>
        <v>#VALUE!</v>
      </c>
      <c r="N303" s="42">
        <v>20</v>
      </c>
      <c r="O303" s="42">
        <v>15</v>
      </c>
      <c r="P303" s="341" t="s">
        <v>2247</v>
      </c>
    </row>
    <row r="304" spans="1:19" x14ac:dyDescent="0.2">
      <c r="A304" s="113">
        <f t="shared" ref="A304:A316" si="13">IF(MONTH(C304)=MONTH(C303),(A303+1),(5*100000000+(YEAR(C304)*10000)+(MONTH(C304)*100)+1))</f>
        <v>520140601</v>
      </c>
      <c r="B304" t="s">
        <v>197</v>
      </c>
      <c r="C304" s="2">
        <v>41794</v>
      </c>
      <c r="D304" s="3">
        <v>13</v>
      </c>
      <c r="F304" s="3">
        <f t="shared" si="9"/>
        <v>3.9624000000000001</v>
      </c>
      <c r="G304" s="3">
        <f t="shared" si="10"/>
        <v>40.159592907973853</v>
      </c>
      <c r="N304" s="3">
        <v>6</v>
      </c>
      <c r="O304" s="3">
        <v>16</v>
      </c>
      <c r="P304" s="49" t="s">
        <v>2377</v>
      </c>
    </row>
    <row r="305" spans="1:16" x14ac:dyDescent="0.2">
      <c r="A305" s="113">
        <f t="shared" si="13"/>
        <v>520140602</v>
      </c>
      <c r="B305" t="s">
        <v>197</v>
      </c>
      <c r="C305" s="2">
        <v>41800</v>
      </c>
      <c r="D305" s="3">
        <v>17</v>
      </c>
      <c r="F305" s="3">
        <f t="shared" si="9"/>
        <v>5.1816000000000004</v>
      </c>
      <c r="G305" s="3">
        <f t="shared" si="10"/>
        <v>36.293908861144516</v>
      </c>
      <c r="N305" s="3">
        <v>20</v>
      </c>
      <c r="O305" s="3">
        <v>26</v>
      </c>
      <c r="P305" s="49" t="s">
        <v>1070</v>
      </c>
    </row>
    <row r="306" spans="1:16" x14ac:dyDescent="0.2">
      <c r="A306" s="113">
        <f t="shared" si="13"/>
        <v>520140603</v>
      </c>
      <c r="B306" t="s">
        <v>197</v>
      </c>
      <c r="C306" s="2">
        <v>41809</v>
      </c>
      <c r="D306" s="3">
        <v>14</v>
      </c>
      <c r="F306" s="3">
        <f t="shared" si="9"/>
        <v>4.2671999999999999</v>
      </c>
      <c r="G306" s="3">
        <f t="shared" si="10"/>
        <v>39.091697029238723</v>
      </c>
      <c r="N306" s="3">
        <v>20</v>
      </c>
      <c r="O306" s="3">
        <v>19</v>
      </c>
      <c r="P306" s="49" t="s">
        <v>2378</v>
      </c>
    </row>
    <row r="307" spans="1:16" x14ac:dyDescent="0.2">
      <c r="A307" s="113">
        <f t="shared" si="13"/>
        <v>520140604</v>
      </c>
      <c r="B307" t="s">
        <v>197</v>
      </c>
      <c r="C307" s="2">
        <v>41816</v>
      </c>
      <c r="D307" s="3">
        <v>22</v>
      </c>
      <c r="F307" s="3">
        <f t="shared" si="9"/>
        <v>6.7056000000000004</v>
      </c>
      <c r="G307" s="3">
        <f t="shared" si="10"/>
        <v>32.57859139610126</v>
      </c>
      <c r="N307" s="3">
        <v>22</v>
      </c>
      <c r="O307" s="3">
        <v>24</v>
      </c>
      <c r="P307" s="49" t="s">
        <v>1070</v>
      </c>
    </row>
    <row r="308" spans="1:16" x14ac:dyDescent="0.2">
      <c r="A308" s="113">
        <f t="shared" si="13"/>
        <v>520140701</v>
      </c>
      <c r="B308" t="s">
        <v>197</v>
      </c>
      <c r="C308" s="2">
        <v>41823</v>
      </c>
      <c r="D308" s="3">
        <v>16</v>
      </c>
      <c r="F308" s="3">
        <f t="shared" si="9"/>
        <v>4.8768000000000002</v>
      </c>
      <c r="G308" s="3">
        <f t="shared" si="10"/>
        <v>37.167509661519347</v>
      </c>
      <c r="N308" s="3">
        <v>20</v>
      </c>
      <c r="O308" s="3">
        <v>28</v>
      </c>
      <c r="P308" s="49" t="s">
        <v>455</v>
      </c>
    </row>
    <row r="309" spans="1:16" x14ac:dyDescent="0.2">
      <c r="A309" s="113">
        <f t="shared" si="13"/>
        <v>520140702</v>
      </c>
      <c r="B309" t="s">
        <v>197</v>
      </c>
      <c r="C309" s="2">
        <v>41830</v>
      </c>
      <c r="D309" s="3">
        <v>18</v>
      </c>
      <c r="F309" s="3">
        <f t="shared" si="9"/>
        <v>5.4864000000000006</v>
      </c>
      <c r="G309" s="3">
        <f t="shared" si="10"/>
        <v>35.470256117710861</v>
      </c>
      <c r="N309" s="3">
        <v>20</v>
      </c>
      <c r="O309" s="3">
        <v>26</v>
      </c>
      <c r="P309" s="49" t="s">
        <v>1070</v>
      </c>
    </row>
    <row r="310" spans="1:16" x14ac:dyDescent="0.2">
      <c r="A310" s="113">
        <f t="shared" si="13"/>
        <v>520140703</v>
      </c>
      <c r="B310" t="s">
        <v>197</v>
      </c>
      <c r="C310" s="2">
        <v>41837</v>
      </c>
      <c r="D310" s="3">
        <v>15</v>
      </c>
      <c r="F310" s="3">
        <f t="shared" si="9"/>
        <v>4.5720000000000001</v>
      </c>
      <c r="G310" s="3">
        <f t="shared" si="10"/>
        <v>38.097509751111744</v>
      </c>
      <c r="N310" s="3">
        <v>20</v>
      </c>
      <c r="O310" s="3">
        <v>23</v>
      </c>
      <c r="P310" s="49" t="s">
        <v>2379</v>
      </c>
    </row>
    <row r="311" spans="1:16" x14ac:dyDescent="0.2">
      <c r="A311" s="113">
        <f t="shared" si="13"/>
        <v>520140704</v>
      </c>
      <c r="B311" t="s">
        <v>197</v>
      </c>
      <c r="C311" s="2">
        <v>41844</v>
      </c>
      <c r="D311" s="3">
        <v>12</v>
      </c>
      <c r="F311" s="3">
        <f t="shared" si="9"/>
        <v>3.6576000000000004</v>
      </c>
      <c r="G311" s="3">
        <f t="shared" si="10"/>
        <v>41.313008325549511</v>
      </c>
      <c r="N311" s="3">
        <v>22</v>
      </c>
      <c r="O311" s="3">
        <v>28</v>
      </c>
      <c r="P311" s="49" t="s">
        <v>2380</v>
      </c>
    </row>
    <row r="312" spans="1:16" x14ac:dyDescent="0.2">
      <c r="A312" s="113">
        <f t="shared" si="13"/>
        <v>520140705</v>
      </c>
      <c r="B312" t="s">
        <v>197</v>
      </c>
      <c r="C312" s="2">
        <v>41850</v>
      </c>
      <c r="D312" s="3">
        <v>14</v>
      </c>
      <c r="F312" s="3">
        <f t="shared" si="9"/>
        <v>4.2671999999999999</v>
      </c>
      <c r="G312" s="3">
        <f t="shared" si="10"/>
        <v>39.091697029238723</v>
      </c>
      <c r="N312" s="3">
        <v>20</v>
      </c>
      <c r="O312" s="3">
        <v>28</v>
      </c>
      <c r="P312" s="49" t="s">
        <v>2380</v>
      </c>
    </row>
    <row r="313" spans="1:16" x14ac:dyDescent="0.2">
      <c r="A313" s="113">
        <f t="shared" si="13"/>
        <v>520140801</v>
      </c>
      <c r="B313" t="s">
        <v>197</v>
      </c>
      <c r="C313" s="2">
        <v>41857</v>
      </c>
      <c r="D313" s="3">
        <v>12</v>
      </c>
      <c r="F313" s="3">
        <f t="shared" si="9"/>
        <v>3.6576000000000004</v>
      </c>
      <c r="G313" s="3">
        <f t="shared" si="10"/>
        <v>41.313008325549511</v>
      </c>
      <c r="N313" s="3">
        <v>22</v>
      </c>
      <c r="O313" s="3">
        <v>30</v>
      </c>
      <c r="P313" s="49" t="s">
        <v>2380</v>
      </c>
    </row>
    <row r="314" spans="1:16" x14ac:dyDescent="0.2">
      <c r="A314" s="113">
        <f t="shared" si="13"/>
        <v>520140802</v>
      </c>
      <c r="B314" t="s">
        <v>197</v>
      </c>
      <c r="C314" s="2">
        <v>41866</v>
      </c>
      <c r="D314" s="3">
        <v>12</v>
      </c>
      <c r="F314" s="3">
        <f t="shared" si="9"/>
        <v>3.6576000000000004</v>
      </c>
      <c r="G314" s="3">
        <f t="shared" si="10"/>
        <v>41.313008325549511</v>
      </c>
      <c r="N314" s="3">
        <v>20</v>
      </c>
      <c r="O314" s="3">
        <v>24</v>
      </c>
      <c r="P314" s="49" t="s">
        <v>2381</v>
      </c>
    </row>
    <row r="315" spans="1:16" x14ac:dyDescent="0.2">
      <c r="A315" s="113">
        <f t="shared" si="13"/>
        <v>520140803</v>
      </c>
      <c r="B315" t="s">
        <v>197</v>
      </c>
      <c r="C315" s="2">
        <v>41871</v>
      </c>
      <c r="D315" s="3">
        <v>12</v>
      </c>
      <c r="F315" s="3">
        <f t="shared" si="9"/>
        <v>3.6576000000000004</v>
      </c>
      <c r="G315" s="3">
        <f t="shared" si="10"/>
        <v>41.313008325549511</v>
      </c>
      <c r="N315" s="3">
        <v>20</v>
      </c>
      <c r="O315" s="3">
        <v>23</v>
      </c>
      <c r="P315" s="49" t="s">
        <v>455</v>
      </c>
    </row>
    <row r="316" spans="1:16" s="40" customFormat="1" x14ac:dyDescent="0.2">
      <c r="A316" s="379">
        <f t="shared" si="13"/>
        <v>520140804</v>
      </c>
      <c r="B316" s="40" t="s">
        <v>197</v>
      </c>
      <c r="C316" s="41">
        <v>41879</v>
      </c>
      <c r="D316" s="42">
        <v>14</v>
      </c>
      <c r="E316" s="42">
        <f>AVERAGE(D304:D316)</f>
        <v>14.692307692307692</v>
      </c>
      <c r="F316" s="42">
        <f t="shared" si="9"/>
        <v>4.2671999999999999</v>
      </c>
      <c r="G316" s="42">
        <f t="shared" si="10"/>
        <v>39.091697029238723</v>
      </c>
      <c r="H316" s="42">
        <f>AVERAGE(G304:G316)</f>
        <v>38.638037929651986</v>
      </c>
      <c r="I316" s="44"/>
      <c r="J316" s="42"/>
      <c r="K316" s="44"/>
      <c r="L316" s="44"/>
      <c r="M316" s="44"/>
      <c r="N316" s="42">
        <v>20</v>
      </c>
      <c r="O316" s="42">
        <v>29</v>
      </c>
      <c r="P316" s="341" t="s">
        <v>2382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7"/>
  <sheetViews>
    <sheetView tabSelected="1" workbookViewId="0">
      <pane xSplit="3" ySplit="1" topLeftCell="N323" activePane="bottomRight" state="frozen"/>
      <selection pane="topRight" activeCell="D1" sqref="D1"/>
      <selection pane="bottomLeft" activeCell="A2" sqref="A2"/>
      <selection pane="bottomRight" activeCell="Q332" sqref="Q332"/>
    </sheetView>
  </sheetViews>
  <sheetFormatPr defaultRowHeight="12.75" x14ac:dyDescent="0.2"/>
  <cols>
    <col min="1" max="1" width="11" bestFit="1" customWidth="1"/>
    <col min="2" max="2" width="11" customWidth="1"/>
    <col min="4" max="4" width="9.140625" style="3"/>
    <col min="5" max="5" width="13.85546875" style="3" customWidth="1"/>
    <col min="6" max="6" width="9.28515625" style="3" customWidth="1"/>
    <col min="7" max="7" width="10.5703125" style="3" customWidth="1"/>
    <col min="8" max="8" width="15" style="3" customWidth="1"/>
    <col min="9" max="9" width="9.140625" style="10"/>
    <col min="10" max="10" width="13.85546875" style="3" customWidth="1"/>
    <col min="11" max="11" width="10.28515625" style="10" customWidth="1"/>
    <col min="12" max="12" width="12.28515625" style="10" customWidth="1"/>
    <col min="13" max="13" width="9.140625" style="10"/>
    <col min="14" max="14" width="15" style="3" bestFit="1" customWidth="1"/>
    <col min="15" max="15" width="12.140625" style="3" bestFit="1" customWidth="1"/>
    <col min="16" max="16" width="38" customWidth="1"/>
    <col min="18" max="18" width="10" customWidth="1"/>
  </cols>
  <sheetData>
    <row r="1" spans="1:24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692</v>
      </c>
      <c r="F1" s="14" t="s">
        <v>277</v>
      </c>
      <c r="G1" s="14" t="s">
        <v>278</v>
      </c>
      <c r="H1" s="14" t="s">
        <v>279</v>
      </c>
      <c r="I1" s="15" t="s">
        <v>177</v>
      </c>
      <c r="J1" s="14" t="s">
        <v>56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281</v>
      </c>
      <c r="P1" s="13" t="s">
        <v>264</v>
      </c>
      <c r="Q1" s="127" t="s">
        <v>176</v>
      </c>
      <c r="R1" s="131" t="s">
        <v>692</v>
      </c>
      <c r="S1" s="131" t="s">
        <v>279</v>
      </c>
      <c r="T1" s="131" t="s">
        <v>56</v>
      </c>
      <c r="U1" s="131" t="s">
        <v>2355</v>
      </c>
      <c r="V1" s="131" t="s">
        <v>2356</v>
      </c>
      <c r="W1" s="68"/>
      <c r="X1" s="68"/>
    </row>
    <row r="2" spans="1:24" x14ac:dyDescent="0.2">
      <c r="A2">
        <v>719890601</v>
      </c>
      <c r="B2" t="s">
        <v>198</v>
      </c>
      <c r="C2" s="2">
        <v>32676</v>
      </c>
      <c r="D2" s="3">
        <v>10</v>
      </c>
      <c r="F2" s="3">
        <f t="shared" ref="F2:F33" si="0">D2*0.3048</f>
        <v>3.048</v>
      </c>
      <c r="G2" s="3">
        <f t="shared" ref="G2:G33" si="1" xml:space="preserve"> 60-(14.41*(LN(F2)))</f>
        <v>43.940261958950401</v>
      </c>
      <c r="O2" s="3">
        <v>11.11</v>
      </c>
      <c r="Q2" s="130">
        <v>1989</v>
      </c>
      <c r="R2" s="129">
        <v>10.5</v>
      </c>
      <c r="S2" s="129">
        <v>43.415387747580972</v>
      </c>
      <c r="T2" s="128"/>
      <c r="U2" s="162"/>
      <c r="V2" s="162"/>
      <c r="W2" s="39"/>
      <c r="X2" s="39"/>
    </row>
    <row r="3" spans="1:24" x14ac:dyDescent="0.2">
      <c r="A3">
        <v>719890602</v>
      </c>
      <c r="B3" t="s">
        <v>198</v>
      </c>
      <c r="C3" s="2">
        <v>32682</v>
      </c>
      <c r="D3" s="3">
        <v>10</v>
      </c>
      <c r="F3" s="3">
        <f t="shared" si="0"/>
        <v>3.048</v>
      </c>
      <c r="G3" s="3">
        <f t="shared" si="1"/>
        <v>43.940261958950401</v>
      </c>
      <c r="O3" s="3">
        <v>15.55</v>
      </c>
      <c r="Q3" s="130">
        <v>1990</v>
      </c>
      <c r="R3" s="129">
        <v>9.4166666666666661</v>
      </c>
      <c r="S3" s="129">
        <v>45.008089723427283</v>
      </c>
      <c r="T3" s="129">
        <v>2.9666666666666668</v>
      </c>
      <c r="U3" s="129"/>
      <c r="V3" s="129"/>
      <c r="W3" s="39"/>
      <c r="X3" s="68"/>
    </row>
    <row r="4" spans="1:24" x14ac:dyDescent="0.2">
      <c r="A4">
        <v>719890603</v>
      </c>
      <c r="B4" t="s">
        <v>198</v>
      </c>
      <c r="C4" s="2">
        <v>32689</v>
      </c>
      <c r="D4" s="3">
        <v>10</v>
      </c>
      <c r="F4" s="3">
        <f t="shared" si="0"/>
        <v>3.048</v>
      </c>
      <c r="G4" s="3">
        <f t="shared" si="1"/>
        <v>43.940261958950401</v>
      </c>
      <c r="O4" s="3">
        <v>32.22</v>
      </c>
      <c r="Q4" s="130">
        <v>1991</v>
      </c>
      <c r="R4" s="129">
        <v>10.125</v>
      </c>
      <c r="S4" s="129">
        <v>44.206599722037446</v>
      </c>
      <c r="T4" s="129">
        <v>4.1833333333333336</v>
      </c>
      <c r="U4" s="129"/>
      <c r="V4" s="129"/>
      <c r="W4" s="39"/>
      <c r="X4" s="39"/>
    </row>
    <row r="5" spans="1:24" x14ac:dyDescent="0.2">
      <c r="A5">
        <v>719890701</v>
      </c>
      <c r="B5" t="s">
        <v>198</v>
      </c>
      <c r="C5" s="2">
        <v>32696</v>
      </c>
      <c r="D5" s="3">
        <v>8</v>
      </c>
      <c r="F5" s="3">
        <f t="shared" si="0"/>
        <v>2.4384000000000001</v>
      </c>
      <c r="G5" s="3">
        <f t="shared" si="1"/>
        <v>47.155760533388161</v>
      </c>
      <c r="O5" s="3">
        <v>26.66</v>
      </c>
      <c r="Q5" s="130">
        <v>1992</v>
      </c>
      <c r="R5" s="129">
        <v>11</v>
      </c>
      <c r="S5" s="129">
        <v>42.766639729453736</v>
      </c>
      <c r="T5" s="129">
        <v>1.6833333333333333</v>
      </c>
      <c r="U5" s="129"/>
      <c r="V5" s="129"/>
      <c r="W5" s="39"/>
      <c r="X5" s="39"/>
    </row>
    <row r="6" spans="1:24" x14ac:dyDescent="0.2">
      <c r="A6">
        <v>719890702</v>
      </c>
      <c r="B6" t="s">
        <v>198</v>
      </c>
      <c r="C6" s="2">
        <v>32704</v>
      </c>
      <c r="D6" s="3">
        <v>8.5</v>
      </c>
      <c r="F6" s="3">
        <f t="shared" si="0"/>
        <v>2.5908000000000002</v>
      </c>
      <c r="G6" s="3">
        <f t="shared" si="1"/>
        <v>46.28215973301333</v>
      </c>
      <c r="O6" s="3">
        <v>23.88</v>
      </c>
      <c r="Q6" s="130">
        <v>1993</v>
      </c>
      <c r="R6" s="129">
        <v>22.541666666666668</v>
      </c>
      <c r="S6" s="129">
        <v>32.845104078210277</v>
      </c>
      <c r="T6" s="129">
        <v>0.82000000000000006</v>
      </c>
      <c r="U6" s="129"/>
      <c r="V6" s="129"/>
      <c r="W6" s="39"/>
      <c r="X6" s="39"/>
    </row>
    <row r="7" spans="1:24" x14ac:dyDescent="0.2">
      <c r="A7">
        <v>719890703</v>
      </c>
      <c r="B7" t="s">
        <v>198</v>
      </c>
      <c r="C7" s="2">
        <v>32710</v>
      </c>
      <c r="D7" s="3">
        <v>10.5</v>
      </c>
      <c r="F7" s="3">
        <f t="shared" si="0"/>
        <v>3.2004000000000001</v>
      </c>
      <c r="G7" s="3">
        <f t="shared" si="1"/>
        <v>43.237195693268887</v>
      </c>
      <c r="O7" s="3">
        <v>23.88</v>
      </c>
      <c r="Q7" s="130">
        <v>1994</v>
      </c>
      <c r="R7" s="129"/>
      <c r="S7" s="129"/>
      <c r="T7" s="129"/>
      <c r="U7" s="129"/>
      <c r="V7" s="129"/>
      <c r="W7" s="39"/>
      <c r="X7" s="39"/>
    </row>
    <row r="8" spans="1:24" x14ac:dyDescent="0.2">
      <c r="A8">
        <v>719890704</v>
      </c>
      <c r="B8" t="s">
        <v>198</v>
      </c>
      <c r="C8" s="2">
        <v>32717</v>
      </c>
      <c r="D8" s="3">
        <v>10</v>
      </c>
      <c r="F8" s="3">
        <f t="shared" si="0"/>
        <v>3.048</v>
      </c>
      <c r="G8" s="3">
        <f t="shared" si="1"/>
        <v>43.940261958950401</v>
      </c>
      <c r="O8" s="3">
        <v>21.11</v>
      </c>
      <c r="Q8" s="130">
        <v>1995</v>
      </c>
      <c r="R8" s="129">
        <v>15.395833333333334</v>
      </c>
      <c r="S8" s="129">
        <v>38.298590601663015</v>
      </c>
      <c r="T8" s="129">
        <v>0.96333333333333337</v>
      </c>
      <c r="U8" s="129"/>
      <c r="V8" s="129"/>
      <c r="W8" s="39"/>
      <c r="X8" s="39"/>
    </row>
    <row r="9" spans="1:24" x14ac:dyDescent="0.2">
      <c r="A9">
        <v>719890801</v>
      </c>
      <c r="B9" t="s">
        <v>198</v>
      </c>
      <c r="C9" s="2">
        <v>32730</v>
      </c>
      <c r="D9" s="3">
        <v>14</v>
      </c>
      <c r="F9" s="3">
        <f t="shared" si="0"/>
        <v>4.2671999999999999</v>
      </c>
      <c r="G9" s="3">
        <f t="shared" si="1"/>
        <v>39.091697029238723</v>
      </c>
      <c r="O9" s="3">
        <v>22.22</v>
      </c>
      <c r="Q9" s="130">
        <v>1996</v>
      </c>
      <c r="R9" s="129">
        <v>14.708333333333334</v>
      </c>
      <c r="S9" s="129">
        <v>38.517872422525478</v>
      </c>
      <c r="T9" s="129">
        <v>1.3733333333333333</v>
      </c>
      <c r="U9" s="129"/>
      <c r="V9" s="129"/>
      <c r="W9" s="39"/>
      <c r="X9" s="39"/>
    </row>
    <row r="10" spans="1:24" x14ac:dyDescent="0.2">
      <c r="A10">
        <v>719890802</v>
      </c>
      <c r="B10" t="s">
        <v>198</v>
      </c>
      <c r="C10" s="2">
        <v>32739</v>
      </c>
      <c r="D10" s="3">
        <v>12</v>
      </c>
      <c r="F10" s="3">
        <f t="shared" si="0"/>
        <v>3.6576000000000004</v>
      </c>
      <c r="G10" s="3">
        <f t="shared" si="1"/>
        <v>41.313008325549511</v>
      </c>
      <c r="O10" s="3">
        <v>23.88</v>
      </c>
      <c r="Q10" s="130">
        <v>1997</v>
      </c>
      <c r="R10" s="129">
        <v>14.791666666666666</v>
      </c>
      <c r="S10" s="129">
        <v>38.418045974903151</v>
      </c>
      <c r="T10" s="129">
        <v>1.1328571428571428</v>
      </c>
      <c r="U10" s="129"/>
      <c r="V10" s="129"/>
      <c r="W10" s="39"/>
      <c r="X10" s="68"/>
    </row>
    <row r="11" spans="1:24" x14ac:dyDescent="0.2">
      <c r="A11">
        <v>719890803</v>
      </c>
      <c r="B11" t="s">
        <v>198</v>
      </c>
      <c r="C11" s="2">
        <v>32745</v>
      </c>
      <c r="D11" s="3">
        <v>12</v>
      </c>
      <c r="F11" s="3">
        <f t="shared" si="0"/>
        <v>3.6576000000000004</v>
      </c>
      <c r="G11" s="3">
        <f t="shared" si="1"/>
        <v>41.313008325549511</v>
      </c>
      <c r="O11" s="3">
        <v>21.11</v>
      </c>
      <c r="Q11" s="130">
        <v>1998</v>
      </c>
      <c r="R11" s="129">
        <v>13</v>
      </c>
      <c r="S11" s="129">
        <v>40.611544836315325</v>
      </c>
      <c r="T11" s="129">
        <v>1.4785714285714284</v>
      </c>
      <c r="U11" s="129"/>
      <c r="V11" s="129"/>
      <c r="W11" s="39"/>
      <c r="X11" s="39"/>
    </row>
    <row r="12" spans="1:24" x14ac:dyDescent="0.2">
      <c r="A12">
        <v>719890901</v>
      </c>
      <c r="B12" t="s">
        <v>198</v>
      </c>
      <c r="C12" s="2">
        <v>32752</v>
      </c>
      <c r="D12" s="3">
        <v>12</v>
      </c>
      <c r="E12" s="3">
        <f>AVERAGE(D2:D11)</f>
        <v>10.5</v>
      </c>
      <c r="F12" s="3">
        <f t="shared" si="0"/>
        <v>3.6576000000000004</v>
      </c>
      <c r="G12" s="3">
        <f t="shared" si="1"/>
        <v>41.313008325549511</v>
      </c>
      <c r="H12" s="3">
        <f>AVERAGE(G2:G11)</f>
        <v>43.415387747580972</v>
      </c>
      <c r="O12" s="3">
        <v>26.66</v>
      </c>
      <c r="Q12" s="130">
        <v>1999</v>
      </c>
      <c r="R12" s="129">
        <v>16.53846153846154</v>
      </c>
      <c r="S12" s="129">
        <v>37.084939352884668</v>
      </c>
      <c r="T12" s="129">
        <v>0.77846153846153865</v>
      </c>
      <c r="U12" s="129"/>
      <c r="V12" s="129"/>
      <c r="W12" s="39"/>
      <c r="X12" s="39"/>
    </row>
    <row r="13" spans="1:24" x14ac:dyDescent="0.2">
      <c r="A13">
        <v>719900601</v>
      </c>
      <c r="B13" t="s">
        <v>198</v>
      </c>
      <c r="C13" s="2">
        <v>33025</v>
      </c>
      <c r="D13" s="3">
        <v>9.5</v>
      </c>
      <c r="F13" s="3">
        <f t="shared" si="0"/>
        <v>2.8956</v>
      </c>
      <c r="G13" s="3">
        <f t="shared" si="1"/>
        <v>44.679398331074999</v>
      </c>
      <c r="I13" s="10">
        <v>2.2999999999999998</v>
      </c>
      <c r="K13" s="10">
        <f>(9.81*(LN(I13)))+30.6</f>
        <v>38.770838495993374</v>
      </c>
      <c r="O13" s="3">
        <v>20</v>
      </c>
      <c r="Q13" s="130">
        <v>2000</v>
      </c>
      <c r="R13" s="129">
        <v>15.090909090909092</v>
      </c>
      <c r="S13" s="129">
        <v>38.174747002000863</v>
      </c>
      <c r="T13" s="129">
        <v>0.99428571428571444</v>
      </c>
      <c r="U13" s="129"/>
      <c r="V13" s="129"/>
      <c r="W13" s="39"/>
      <c r="X13" s="39"/>
    </row>
    <row r="14" spans="1:24" x14ac:dyDescent="0.2">
      <c r="A14">
        <v>719900602</v>
      </c>
      <c r="B14" t="s">
        <v>198</v>
      </c>
      <c r="C14" s="2">
        <v>33032</v>
      </c>
      <c r="D14" s="3">
        <v>8</v>
      </c>
      <c r="F14" s="3">
        <f t="shared" si="0"/>
        <v>2.4384000000000001</v>
      </c>
      <c r="G14" s="3">
        <f t="shared" si="1"/>
        <v>47.155760533388161</v>
      </c>
      <c r="O14" s="3">
        <v>21.11</v>
      </c>
      <c r="Q14" s="130">
        <v>2001</v>
      </c>
      <c r="R14" s="129">
        <v>17.454545454545453</v>
      </c>
      <c r="S14" s="129">
        <v>36.02678501693304</v>
      </c>
      <c r="T14" s="129">
        <v>0.86166666666666669</v>
      </c>
      <c r="U14" s="129"/>
      <c r="V14" s="129"/>
      <c r="W14" s="39"/>
      <c r="X14" s="39"/>
    </row>
    <row r="15" spans="1:24" x14ac:dyDescent="0.2">
      <c r="A15">
        <v>719900603</v>
      </c>
      <c r="B15" t="s">
        <v>198</v>
      </c>
      <c r="C15" s="2">
        <v>33039</v>
      </c>
      <c r="D15" s="3">
        <v>7.5</v>
      </c>
      <c r="F15" s="3">
        <f t="shared" si="0"/>
        <v>2.286</v>
      </c>
      <c r="G15" s="3">
        <f t="shared" si="1"/>
        <v>48.085760622980558</v>
      </c>
      <c r="I15" s="10">
        <v>2.5</v>
      </c>
      <c r="K15" s="10">
        <f>(9.81*(LN(I15)))+30.6</f>
        <v>39.588812079685468</v>
      </c>
      <c r="O15" s="3">
        <v>21.11</v>
      </c>
      <c r="Q15" s="130">
        <v>2002</v>
      </c>
      <c r="R15" s="129">
        <v>21.692307692307693</v>
      </c>
      <c r="S15" s="129">
        <v>33.021352500688948</v>
      </c>
      <c r="T15" s="129">
        <v>0.9642857142857143</v>
      </c>
      <c r="U15" s="129"/>
      <c r="V15" s="129"/>
      <c r="W15" s="39"/>
      <c r="X15" s="39"/>
    </row>
    <row r="16" spans="1:24" x14ac:dyDescent="0.2">
      <c r="A16">
        <v>719900604</v>
      </c>
      <c r="B16" t="s">
        <v>198</v>
      </c>
      <c r="C16" s="2">
        <v>33049</v>
      </c>
      <c r="D16" s="3">
        <v>8</v>
      </c>
      <c r="F16" s="3">
        <f t="shared" si="0"/>
        <v>2.4384000000000001</v>
      </c>
      <c r="G16" s="3">
        <f t="shared" si="1"/>
        <v>47.155760533388161</v>
      </c>
      <c r="O16" s="3">
        <v>21.11</v>
      </c>
      <c r="Q16" s="130">
        <v>2003</v>
      </c>
      <c r="R16" s="129">
        <v>21.083333333333332</v>
      </c>
      <c r="S16" s="129">
        <v>33.719754118331387</v>
      </c>
      <c r="T16" s="129">
        <v>0.8849999999999999</v>
      </c>
      <c r="U16" s="129"/>
      <c r="V16" s="163">
        <v>0.79249999999999998</v>
      </c>
      <c r="W16" s="39"/>
      <c r="X16" s="39"/>
    </row>
    <row r="17" spans="1:24" x14ac:dyDescent="0.2">
      <c r="A17">
        <v>719900605</v>
      </c>
      <c r="B17" t="s">
        <v>198</v>
      </c>
      <c r="C17" s="2">
        <v>33053</v>
      </c>
      <c r="D17" s="3">
        <v>8.5</v>
      </c>
      <c r="F17" s="3">
        <f t="shared" si="0"/>
        <v>2.5908000000000002</v>
      </c>
      <c r="G17" s="3">
        <f t="shared" si="1"/>
        <v>46.28215973301333</v>
      </c>
      <c r="I17" s="10">
        <v>3.9</v>
      </c>
      <c r="K17" s="10">
        <f>(9.81*(LN(I17)))+30.6</f>
        <v>43.951179986260243</v>
      </c>
      <c r="O17" s="3">
        <v>21.11</v>
      </c>
      <c r="Q17" s="130">
        <v>2004</v>
      </c>
      <c r="R17" s="129">
        <v>20</v>
      </c>
      <c r="S17" s="129">
        <v>34.057503736616681</v>
      </c>
      <c r="T17" s="129">
        <v>0.80142857142857149</v>
      </c>
      <c r="U17" s="163"/>
      <c r="V17" s="163"/>
      <c r="W17" s="45"/>
      <c r="X17" s="39"/>
    </row>
    <row r="18" spans="1:24" x14ac:dyDescent="0.2">
      <c r="A18">
        <v>719900701</v>
      </c>
      <c r="B18" t="s">
        <v>198</v>
      </c>
      <c r="C18" s="2">
        <v>33060</v>
      </c>
      <c r="D18" s="3">
        <v>9</v>
      </c>
      <c r="F18" s="3">
        <f t="shared" si="0"/>
        <v>2.7432000000000003</v>
      </c>
      <c r="G18" s="3">
        <f t="shared" si="1"/>
        <v>45.458506989579675</v>
      </c>
      <c r="O18" s="3">
        <v>21.11</v>
      </c>
      <c r="Q18" s="130">
        <v>2005</v>
      </c>
      <c r="R18" s="129">
        <v>17.818181818181817</v>
      </c>
      <c r="S18" s="129">
        <v>36.187500305860368</v>
      </c>
      <c r="T18" s="129">
        <v>0.86166666666666669</v>
      </c>
      <c r="U18" s="163"/>
      <c r="V18" s="163">
        <v>0.66</v>
      </c>
      <c r="W18" s="39"/>
      <c r="X18" s="39"/>
    </row>
    <row r="19" spans="1:24" x14ac:dyDescent="0.2">
      <c r="A19">
        <v>719900702</v>
      </c>
      <c r="B19" t="s">
        <v>198</v>
      </c>
      <c r="C19" s="2">
        <v>33067</v>
      </c>
      <c r="D19" s="3">
        <v>9</v>
      </c>
      <c r="F19" s="3">
        <f t="shared" si="0"/>
        <v>2.7432000000000003</v>
      </c>
      <c r="G19" s="3">
        <f t="shared" si="1"/>
        <v>45.458506989579675</v>
      </c>
      <c r="I19" s="10">
        <v>2.2999999999999998</v>
      </c>
      <c r="K19" s="10">
        <f>(9.81*(LN(I19)))+30.6</f>
        <v>38.770838495993374</v>
      </c>
      <c r="O19" s="3">
        <v>21.11</v>
      </c>
      <c r="Q19" s="130">
        <v>2006</v>
      </c>
      <c r="R19" s="129">
        <v>16.8</v>
      </c>
      <c r="S19" s="129">
        <v>36.583498059472937</v>
      </c>
      <c r="T19" s="129">
        <v>1.0685714285714287</v>
      </c>
      <c r="U19" s="163"/>
      <c r="V19" s="163">
        <v>1.0879999999999999</v>
      </c>
      <c r="W19" s="39"/>
      <c r="X19" s="39"/>
    </row>
    <row r="20" spans="1:24" x14ac:dyDescent="0.2">
      <c r="A20">
        <v>719900703</v>
      </c>
      <c r="B20" t="s">
        <v>198</v>
      </c>
      <c r="C20" s="2">
        <v>33074</v>
      </c>
      <c r="D20" s="3">
        <v>14</v>
      </c>
      <c r="F20" s="3">
        <f t="shared" si="0"/>
        <v>4.2671999999999999</v>
      </c>
      <c r="G20" s="3">
        <f t="shared" si="1"/>
        <v>39.091697029238723</v>
      </c>
      <c r="O20" s="3">
        <v>21.11</v>
      </c>
      <c r="Q20" s="130">
        <v>2007</v>
      </c>
      <c r="R20" s="129">
        <v>19</v>
      </c>
      <c r="S20" s="129">
        <v>35.05403476329257</v>
      </c>
      <c r="T20" s="129">
        <v>0.96599999999999997</v>
      </c>
      <c r="U20" s="163">
        <v>0.40400000000000003</v>
      </c>
      <c r="V20" s="163"/>
      <c r="W20" s="39"/>
      <c r="X20" s="39"/>
    </row>
    <row r="21" spans="1:24" x14ac:dyDescent="0.2">
      <c r="A21">
        <v>719900801</v>
      </c>
      <c r="B21" t="s">
        <v>198</v>
      </c>
      <c r="C21" s="2">
        <v>33088</v>
      </c>
      <c r="D21" s="3">
        <v>11</v>
      </c>
      <c r="F21" s="3">
        <f t="shared" si="0"/>
        <v>3.3528000000000002</v>
      </c>
      <c r="G21" s="3">
        <f t="shared" si="1"/>
        <v>42.566842267970074</v>
      </c>
      <c r="I21" s="10">
        <v>4.4000000000000004</v>
      </c>
      <c r="K21" s="10">
        <f>(9.81*(LN(I21)))+30.6</f>
        <v>45.134540546466553</v>
      </c>
      <c r="Q21" s="130">
        <v>2008</v>
      </c>
      <c r="R21" s="129">
        <v>16</v>
      </c>
      <c r="S21" s="129">
        <v>37.418386610749842</v>
      </c>
      <c r="T21" s="129">
        <v>1.0266666666666668</v>
      </c>
      <c r="U21" s="163">
        <v>0.92555555555555558</v>
      </c>
      <c r="V21" s="163">
        <v>1.3699999999999999</v>
      </c>
      <c r="W21" s="45"/>
      <c r="X21" s="39"/>
    </row>
    <row r="22" spans="1:24" x14ac:dyDescent="0.2">
      <c r="A22">
        <v>719900802</v>
      </c>
      <c r="B22" t="s">
        <v>198</v>
      </c>
      <c r="C22" s="2">
        <v>33095</v>
      </c>
      <c r="D22" s="3">
        <v>8.5</v>
      </c>
      <c r="F22" s="3">
        <f t="shared" si="0"/>
        <v>2.5908000000000002</v>
      </c>
      <c r="G22" s="3">
        <f t="shared" si="1"/>
        <v>46.28215973301333</v>
      </c>
      <c r="Q22" s="130">
        <v>2009</v>
      </c>
      <c r="R22" s="132">
        <v>18.5</v>
      </c>
      <c r="S22" s="132">
        <v>35.39064687338427</v>
      </c>
      <c r="T22" s="132">
        <v>1.0014285714285713</v>
      </c>
      <c r="U22" s="163"/>
      <c r="V22" s="163"/>
      <c r="W22" s="39"/>
      <c r="X22" s="39"/>
    </row>
    <row r="23" spans="1:24" x14ac:dyDescent="0.2">
      <c r="A23">
        <v>719900803</v>
      </c>
      <c r="B23" t="s">
        <v>198</v>
      </c>
      <c r="C23" s="2">
        <v>33102</v>
      </c>
      <c r="D23" s="3">
        <v>10</v>
      </c>
      <c r="F23" s="3">
        <f t="shared" si="0"/>
        <v>3.048</v>
      </c>
      <c r="G23" s="3">
        <f t="shared" si="1"/>
        <v>43.940261958950401</v>
      </c>
      <c r="I23" s="10">
        <v>2.4</v>
      </c>
      <c r="K23" s="10">
        <f>(9.81*(LN(I23)))+30.6</f>
        <v>39.188348313441757</v>
      </c>
      <c r="O23" s="3">
        <v>29.44</v>
      </c>
      <c r="Q23" s="130">
        <v>2010</v>
      </c>
      <c r="R23" s="132">
        <v>17.384615384615383</v>
      </c>
      <c r="S23" s="132">
        <v>36.433349444272686</v>
      </c>
      <c r="T23" s="132"/>
      <c r="U23" s="163">
        <v>0.96</v>
      </c>
      <c r="V23" s="163">
        <v>0.89375000000000004</v>
      </c>
      <c r="W23" s="39"/>
      <c r="X23" s="39"/>
    </row>
    <row r="24" spans="1:24" x14ac:dyDescent="0.2">
      <c r="A24">
        <v>719900804</v>
      </c>
      <c r="B24" t="s">
        <v>198</v>
      </c>
      <c r="C24" s="2">
        <v>33109</v>
      </c>
      <c r="D24" s="3">
        <v>10</v>
      </c>
      <c r="F24" s="3">
        <f t="shared" si="0"/>
        <v>3.048</v>
      </c>
      <c r="G24" s="3">
        <f t="shared" si="1"/>
        <v>43.940261958950401</v>
      </c>
      <c r="O24" s="3">
        <v>29.44</v>
      </c>
      <c r="Q24" s="130">
        <v>2011</v>
      </c>
      <c r="R24" s="132">
        <v>18.25</v>
      </c>
      <c r="S24" s="132">
        <v>36.099024018541279</v>
      </c>
      <c r="T24" s="132">
        <v>0.70666666666666667</v>
      </c>
      <c r="U24" s="163">
        <v>0.97333333333333327</v>
      </c>
      <c r="V24" s="163">
        <v>1.6700000000000002</v>
      </c>
      <c r="W24" s="39"/>
      <c r="X24" s="39"/>
    </row>
    <row r="25" spans="1:24" x14ac:dyDescent="0.2">
      <c r="A25">
        <v>719900901</v>
      </c>
      <c r="B25" t="s">
        <v>198</v>
      </c>
      <c r="C25" s="2">
        <v>33123</v>
      </c>
      <c r="D25" s="3">
        <v>9</v>
      </c>
      <c r="E25" s="3">
        <f>AVERAGE(D13:D24)</f>
        <v>9.4166666666666661</v>
      </c>
      <c r="F25" s="3">
        <f t="shared" si="0"/>
        <v>2.7432000000000003</v>
      </c>
      <c r="G25" s="3">
        <f t="shared" si="1"/>
        <v>45.458506989579675</v>
      </c>
      <c r="H25" s="3">
        <f>AVERAGE(G13:G24)</f>
        <v>45.008089723427283</v>
      </c>
      <c r="I25" s="10">
        <v>5.2</v>
      </c>
      <c r="J25" s="3">
        <f>AVERAGE(I13:I24)</f>
        <v>2.9666666666666668</v>
      </c>
      <c r="K25" s="10">
        <f>(9.81*(LN(I25)))+30.6</f>
        <v>46.773341117012215</v>
      </c>
      <c r="L25" s="3">
        <f>AVERAGE(K13:K24)</f>
        <v>40.900759652973463</v>
      </c>
      <c r="M25" s="10">
        <f>AVERAGE(L25,H25)</f>
        <v>42.954424688200376</v>
      </c>
      <c r="O25" s="3">
        <v>18.329999999999998</v>
      </c>
      <c r="Q25" s="130">
        <v>2012</v>
      </c>
      <c r="R25" s="132">
        <v>19.357142857142858</v>
      </c>
      <c r="S25" s="132">
        <v>34.585067341749728</v>
      </c>
      <c r="T25" s="132">
        <v>0.54833333333333334</v>
      </c>
      <c r="U25" s="163">
        <v>0.89166666666666661</v>
      </c>
      <c r="V25" s="142">
        <v>1.26428571428571</v>
      </c>
      <c r="W25" s="39"/>
      <c r="X25" s="39"/>
    </row>
    <row r="26" spans="1:24" x14ac:dyDescent="0.2">
      <c r="A26">
        <v>719910601</v>
      </c>
      <c r="B26" t="s">
        <v>198</v>
      </c>
      <c r="C26" s="2">
        <v>33394</v>
      </c>
      <c r="D26" s="3">
        <v>9.5</v>
      </c>
      <c r="F26" s="3">
        <f t="shared" si="0"/>
        <v>2.8956</v>
      </c>
      <c r="G26" s="3">
        <f t="shared" si="1"/>
        <v>44.679398331074999</v>
      </c>
      <c r="I26" s="10">
        <v>2.2000000000000002</v>
      </c>
      <c r="K26" s="10">
        <f>(9.81*(LN(I26)))+30.6</f>
        <v>38.334766705173493</v>
      </c>
      <c r="Q26" s="353">
        <v>2013</v>
      </c>
      <c r="R26" s="3">
        <v>19.318181818181817</v>
      </c>
      <c r="S26" s="3">
        <v>34.58042469439777</v>
      </c>
      <c r="T26" s="3">
        <v>1.232</v>
      </c>
      <c r="U26" s="3"/>
      <c r="V26" s="39">
        <v>0.91142857142857159</v>
      </c>
      <c r="W26" s="63"/>
      <c r="X26" s="39"/>
    </row>
    <row r="27" spans="1:24" x14ac:dyDescent="0.2">
      <c r="A27">
        <v>719910602</v>
      </c>
      <c r="B27" t="s">
        <v>198</v>
      </c>
      <c r="C27" s="2">
        <v>33402</v>
      </c>
      <c r="D27" s="3">
        <v>6</v>
      </c>
      <c r="F27" s="3">
        <f t="shared" si="0"/>
        <v>1.8288000000000002</v>
      </c>
      <c r="G27" s="3">
        <f t="shared" si="1"/>
        <v>51.301259197418318</v>
      </c>
    </row>
    <row r="28" spans="1:24" x14ac:dyDescent="0.2">
      <c r="A28">
        <v>719910603</v>
      </c>
      <c r="B28" t="s">
        <v>198</v>
      </c>
      <c r="C28" s="2">
        <v>33412</v>
      </c>
      <c r="D28" s="3">
        <v>14</v>
      </c>
      <c r="F28" s="3">
        <f t="shared" si="0"/>
        <v>4.2671999999999999</v>
      </c>
      <c r="G28" s="3">
        <f t="shared" si="1"/>
        <v>39.091697029238723</v>
      </c>
      <c r="I28" s="10">
        <v>3.9</v>
      </c>
      <c r="K28" s="10">
        <f>(9.81*(LN(I28)))+30.6</f>
        <v>43.951179986260243</v>
      </c>
    </row>
    <row r="29" spans="1:24" x14ac:dyDescent="0.2">
      <c r="A29">
        <v>719910604</v>
      </c>
      <c r="B29" t="s">
        <v>198</v>
      </c>
      <c r="C29" s="2">
        <v>33419</v>
      </c>
      <c r="D29" s="3">
        <v>6</v>
      </c>
      <c r="F29" s="3">
        <f t="shared" si="0"/>
        <v>1.8288000000000002</v>
      </c>
      <c r="G29" s="3">
        <f t="shared" si="1"/>
        <v>51.301259197418318</v>
      </c>
    </row>
    <row r="30" spans="1:24" x14ac:dyDescent="0.2">
      <c r="A30">
        <v>719910701</v>
      </c>
      <c r="B30" t="s">
        <v>198</v>
      </c>
      <c r="C30" s="2">
        <v>33426</v>
      </c>
      <c r="D30" s="3">
        <v>10</v>
      </c>
      <c r="F30" s="3">
        <f t="shared" si="0"/>
        <v>3.048</v>
      </c>
      <c r="G30" s="3">
        <f t="shared" si="1"/>
        <v>43.940261958950401</v>
      </c>
      <c r="I30" s="10">
        <v>4.4000000000000004</v>
      </c>
      <c r="K30" s="10">
        <f>(9.81*(LN(I30)))+30.6</f>
        <v>45.134540546466553</v>
      </c>
    </row>
    <row r="31" spans="1:24" x14ac:dyDescent="0.2">
      <c r="A31">
        <v>719910702</v>
      </c>
      <c r="B31" t="s">
        <v>198</v>
      </c>
      <c r="C31" s="2">
        <v>33433</v>
      </c>
      <c r="D31" s="3">
        <v>10</v>
      </c>
      <c r="F31" s="3">
        <f t="shared" si="0"/>
        <v>3.048</v>
      </c>
      <c r="G31" s="3">
        <f t="shared" si="1"/>
        <v>43.940261958950401</v>
      </c>
    </row>
    <row r="32" spans="1:24" x14ac:dyDescent="0.2">
      <c r="A32">
        <v>719910703</v>
      </c>
      <c r="B32" t="s">
        <v>198</v>
      </c>
      <c r="C32" s="2">
        <v>33440</v>
      </c>
      <c r="D32" s="3">
        <v>10</v>
      </c>
      <c r="F32" s="3">
        <f t="shared" si="0"/>
        <v>3.048</v>
      </c>
      <c r="G32" s="3">
        <f t="shared" si="1"/>
        <v>43.940261958950401</v>
      </c>
      <c r="I32" s="10">
        <v>3.9</v>
      </c>
      <c r="K32" s="10">
        <f>(9.81*(LN(I32)))+30.6</f>
        <v>43.951179986260243</v>
      </c>
    </row>
    <row r="33" spans="1:15" x14ac:dyDescent="0.2">
      <c r="A33">
        <v>719910704</v>
      </c>
      <c r="B33" t="s">
        <v>198</v>
      </c>
      <c r="C33" s="2">
        <v>33446</v>
      </c>
      <c r="D33" s="3">
        <v>11</v>
      </c>
      <c r="F33" s="3">
        <f t="shared" si="0"/>
        <v>3.3528000000000002</v>
      </c>
      <c r="G33" s="3">
        <f t="shared" si="1"/>
        <v>42.566842267970074</v>
      </c>
    </row>
    <row r="34" spans="1:15" x14ac:dyDescent="0.2">
      <c r="A34">
        <v>719910801</v>
      </c>
      <c r="B34" t="s">
        <v>198</v>
      </c>
      <c r="C34" s="2">
        <v>33453</v>
      </c>
      <c r="D34" s="3">
        <v>10</v>
      </c>
      <c r="F34" s="3">
        <f t="shared" ref="F34:F68" si="2">D34*0.3048</f>
        <v>3.048</v>
      </c>
      <c r="G34" s="3">
        <f t="shared" ref="G34:G65" si="3" xml:space="preserve"> 60-(14.41*(LN(F34)))</f>
        <v>43.940261958950401</v>
      </c>
      <c r="I34" s="10">
        <v>5.6</v>
      </c>
      <c r="K34" s="10">
        <f>(9.81*(LN(I34)))+30.6</f>
        <v>47.500340323840227</v>
      </c>
    </row>
    <row r="35" spans="1:15" x14ac:dyDescent="0.2">
      <c r="A35">
        <v>719910802</v>
      </c>
      <c r="B35" t="s">
        <v>198</v>
      </c>
      <c r="C35" s="2">
        <v>33462</v>
      </c>
      <c r="D35" s="3">
        <v>13</v>
      </c>
      <c r="F35" s="3">
        <f t="shared" si="2"/>
        <v>3.9624000000000001</v>
      </c>
      <c r="G35" s="3">
        <f t="shared" si="3"/>
        <v>40.159592907973853</v>
      </c>
    </row>
    <row r="36" spans="1:15" x14ac:dyDescent="0.2">
      <c r="A36">
        <v>719910803</v>
      </c>
      <c r="B36" t="s">
        <v>198</v>
      </c>
      <c r="C36" s="2">
        <v>33475</v>
      </c>
      <c r="D36" s="3">
        <v>13</v>
      </c>
      <c r="F36" s="3">
        <f t="shared" si="2"/>
        <v>3.9624000000000001</v>
      </c>
      <c r="G36" s="3">
        <f t="shared" si="3"/>
        <v>40.159592907973853</v>
      </c>
      <c r="I36" s="10">
        <v>5.0999999999999996</v>
      </c>
      <c r="K36" s="10">
        <f>(9.81*(LN(I36)))+30.6</f>
        <v>46.582849694754046</v>
      </c>
    </row>
    <row r="37" spans="1:15" x14ac:dyDescent="0.2">
      <c r="A37">
        <v>719910804</v>
      </c>
      <c r="B37" t="s">
        <v>198</v>
      </c>
      <c r="C37" s="2">
        <v>33481</v>
      </c>
      <c r="D37" s="3">
        <v>9</v>
      </c>
      <c r="F37" s="3">
        <f t="shared" si="2"/>
        <v>2.7432000000000003</v>
      </c>
      <c r="G37" s="3">
        <f t="shared" si="3"/>
        <v>45.458506989579675</v>
      </c>
    </row>
    <row r="38" spans="1:15" x14ac:dyDescent="0.2">
      <c r="A38">
        <v>719910901</v>
      </c>
      <c r="B38" t="s">
        <v>198</v>
      </c>
      <c r="C38" s="2">
        <v>33495</v>
      </c>
      <c r="D38" s="3">
        <v>11</v>
      </c>
      <c r="E38" s="3">
        <f>AVERAGE(D26:D37)</f>
        <v>10.125</v>
      </c>
      <c r="F38" s="3">
        <f t="shared" si="2"/>
        <v>3.3528000000000002</v>
      </c>
      <c r="G38" s="3">
        <f t="shared" si="3"/>
        <v>42.566842267970074</v>
      </c>
      <c r="H38" s="3">
        <f>AVERAGE(G26:G37)</f>
        <v>44.206599722037446</v>
      </c>
      <c r="I38" s="10">
        <v>5.6</v>
      </c>
      <c r="J38" s="3">
        <f>AVERAGE(I26:I37)</f>
        <v>4.1833333333333336</v>
      </c>
      <c r="K38" s="10">
        <f>(9.81*(LN(I38)))+30.6</f>
        <v>47.500340323840227</v>
      </c>
      <c r="L38" s="3">
        <f>AVERAGE(K26:K37)</f>
        <v>44.242476207125804</v>
      </c>
      <c r="M38" s="10">
        <f>AVERAGE(L38,H38)</f>
        <v>44.224537964581629</v>
      </c>
    </row>
    <row r="39" spans="1:15" x14ac:dyDescent="0.2">
      <c r="A39">
        <v>719920501</v>
      </c>
      <c r="B39" t="s">
        <v>198</v>
      </c>
      <c r="C39" s="2">
        <v>33750</v>
      </c>
      <c r="D39" s="3">
        <v>14</v>
      </c>
      <c r="F39" s="3">
        <f t="shared" si="2"/>
        <v>4.2671999999999999</v>
      </c>
      <c r="G39" s="3">
        <f t="shared" si="3"/>
        <v>39.091697029238723</v>
      </c>
      <c r="I39" s="10">
        <v>1.2</v>
      </c>
      <c r="K39" s="10">
        <f>(9.81*(LN(I39)))+30.6</f>
        <v>32.388574472148697</v>
      </c>
      <c r="O39" s="3">
        <v>12.77</v>
      </c>
    </row>
    <row r="40" spans="1:15" x14ac:dyDescent="0.2">
      <c r="A40">
        <v>719920601</v>
      </c>
      <c r="B40" t="s">
        <v>198</v>
      </c>
      <c r="C40" s="2">
        <v>33757</v>
      </c>
      <c r="D40" s="3">
        <v>14.5</v>
      </c>
      <c r="F40" s="3">
        <f t="shared" si="2"/>
        <v>4.4196</v>
      </c>
      <c r="G40" s="3">
        <f t="shared" si="3"/>
        <v>38.586031110758313</v>
      </c>
      <c r="O40" s="3">
        <v>21.11</v>
      </c>
    </row>
    <row r="41" spans="1:15" x14ac:dyDescent="0.2">
      <c r="A41">
        <v>719920602</v>
      </c>
      <c r="B41" t="s">
        <v>198</v>
      </c>
      <c r="C41" s="2">
        <v>33771</v>
      </c>
      <c r="D41" s="3">
        <v>13.5</v>
      </c>
      <c r="F41" s="3">
        <f t="shared" si="2"/>
        <v>4.1147999999999998</v>
      </c>
      <c r="G41" s="3">
        <f t="shared" si="3"/>
        <v>39.615754781741025</v>
      </c>
      <c r="I41" s="10">
        <v>1.2</v>
      </c>
      <c r="K41" s="10">
        <f>(9.81*(LN(I41)))+30.6</f>
        <v>32.388574472148697</v>
      </c>
      <c r="O41" s="3">
        <v>21.11</v>
      </c>
    </row>
    <row r="42" spans="1:15" x14ac:dyDescent="0.2">
      <c r="A42">
        <v>719920603</v>
      </c>
      <c r="B42" t="s">
        <v>198</v>
      </c>
      <c r="C42" s="2">
        <v>33778</v>
      </c>
      <c r="D42" s="3">
        <v>13.5</v>
      </c>
      <c r="F42" s="3">
        <f t="shared" si="2"/>
        <v>4.1147999999999998</v>
      </c>
      <c r="G42" s="3">
        <f t="shared" si="3"/>
        <v>39.615754781741025</v>
      </c>
      <c r="O42" s="3">
        <v>13.33</v>
      </c>
    </row>
    <row r="43" spans="1:15" x14ac:dyDescent="0.2">
      <c r="A43">
        <v>719920604</v>
      </c>
      <c r="B43" t="s">
        <v>198</v>
      </c>
      <c r="C43" s="2">
        <v>33785</v>
      </c>
      <c r="D43" s="3">
        <v>11</v>
      </c>
      <c r="F43" s="3">
        <f t="shared" si="2"/>
        <v>3.3528000000000002</v>
      </c>
      <c r="G43" s="3">
        <f t="shared" si="3"/>
        <v>42.566842267970074</v>
      </c>
      <c r="I43" s="10">
        <v>2</v>
      </c>
      <c r="K43" s="10">
        <f>(9.81*(LN(I43)))+30.6</f>
        <v>37.399773841293069</v>
      </c>
      <c r="O43" s="3">
        <v>17.77</v>
      </c>
    </row>
    <row r="44" spans="1:15" x14ac:dyDescent="0.2">
      <c r="A44">
        <v>719920701</v>
      </c>
      <c r="B44" t="s">
        <v>198</v>
      </c>
      <c r="C44" s="2">
        <v>33792</v>
      </c>
      <c r="D44" s="3">
        <v>11</v>
      </c>
      <c r="F44" s="3">
        <f t="shared" si="2"/>
        <v>3.3528000000000002</v>
      </c>
      <c r="G44" s="3">
        <f t="shared" si="3"/>
        <v>42.566842267970074</v>
      </c>
      <c r="O44" s="3">
        <v>17.77</v>
      </c>
    </row>
    <row r="45" spans="1:15" x14ac:dyDescent="0.2">
      <c r="A45">
        <v>719920702</v>
      </c>
      <c r="B45" t="s">
        <v>198</v>
      </c>
      <c r="C45" s="2">
        <v>33799</v>
      </c>
      <c r="D45" s="3">
        <v>12</v>
      </c>
      <c r="F45" s="3">
        <f t="shared" si="2"/>
        <v>3.6576000000000004</v>
      </c>
      <c r="G45" s="3">
        <f t="shared" si="3"/>
        <v>41.313008325549511</v>
      </c>
      <c r="I45" s="10">
        <v>3</v>
      </c>
      <c r="K45" s="10">
        <f>(9.81*(LN(I45)))+30.6</f>
        <v>41.377386551834157</v>
      </c>
      <c r="O45" s="3">
        <v>20</v>
      </c>
    </row>
    <row r="46" spans="1:15" x14ac:dyDescent="0.2">
      <c r="A46">
        <v>719920703</v>
      </c>
      <c r="B46" t="s">
        <v>198</v>
      </c>
      <c r="C46" s="2">
        <v>33806</v>
      </c>
      <c r="D46" s="3">
        <v>9.5</v>
      </c>
      <c r="F46" s="3">
        <f t="shared" si="2"/>
        <v>2.8956</v>
      </c>
      <c r="G46" s="3">
        <f t="shared" si="3"/>
        <v>44.679398331074999</v>
      </c>
      <c r="O46" s="3">
        <v>16.66</v>
      </c>
    </row>
    <row r="47" spans="1:15" x14ac:dyDescent="0.2">
      <c r="A47">
        <v>719920704</v>
      </c>
      <c r="B47" t="s">
        <v>198</v>
      </c>
      <c r="C47" s="2">
        <v>33813</v>
      </c>
      <c r="D47" s="3">
        <v>9</v>
      </c>
      <c r="F47" s="3">
        <f t="shared" si="2"/>
        <v>2.7432000000000003</v>
      </c>
      <c r="G47" s="3">
        <f t="shared" si="3"/>
        <v>45.458506989579675</v>
      </c>
      <c r="I47" s="10">
        <v>2.5</v>
      </c>
      <c r="K47" s="10">
        <f>(9.81*(LN(I47)))+30.6</f>
        <v>39.588812079685468</v>
      </c>
      <c r="O47" s="3">
        <v>15.55</v>
      </c>
    </row>
    <row r="48" spans="1:15" x14ac:dyDescent="0.2">
      <c r="A48">
        <v>719920801</v>
      </c>
      <c r="B48" t="s">
        <v>198</v>
      </c>
      <c r="C48" s="2">
        <v>33821</v>
      </c>
      <c r="D48" s="3">
        <v>10</v>
      </c>
      <c r="F48" s="3">
        <f t="shared" si="2"/>
        <v>3.048</v>
      </c>
      <c r="G48" s="3">
        <f t="shared" si="3"/>
        <v>43.940261958950401</v>
      </c>
      <c r="O48" s="3">
        <v>21.11</v>
      </c>
    </row>
    <row r="49" spans="1:15" x14ac:dyDescent="0.2">
      <c r="A49">
        <v>719920802</v>
      </c>
      <c r="B49" t="s">
        <v>198</v>
      </c>
      <c r="C49" s="2">
        <v>33827</v>
      </c>
      <c r="D49" s="3">
        <v>9</v>
      </c>
      <c r="F49" s="3">
        <f t="shared" si="2"/>
        <v>2.7432000000000003</v>
      </c>
      <c r="G49" s="3">
        <f t="shared" si="3"/>
        <v>45.458506989579675</v>
      </c>
      <c r="I49" s="10">
        <v>0.1</v>
      </c>
      <c r="K49" s="10">
        <f>(9.81*(LN(I49)))+30.6</f>
        <v>8.0116402377284146</v>
      </c>
      <c r="O49" s="3">
        <v>17.77</v>
      </c>
    </row>
    <row r="50" spans="1:15" x14ac:dyDescent="0.2">
      <c r="A50">
        <v>719920803</v>
      </c>
      <c r="B50" t="s">
        <v>198</v>
      </c>
      <c r="C50" s="2">
        <v>33835</v>
      </c>
      <c r="D50" s="3">
        <v>10</v>
      </c>
      <c r="F50" s="3">
        <f t="shared" si="2"/>
        <v>3.048</v>
      </c>
      <c r="G50" s="3">
        <f t="shared" si="3"/>
        <v>43.940261958950401</v>
      </c>
      <c r="O50" s="3">
        <v>23.33</v>
      </c>
    </row>
    <row r="51" spans="1:15" x14ac:dyDescent="0.2">
      <c r="A51">
        <v>719920804</v>
      </c>
      <c r="B51" t="s">
        <v>198</v>
      </c>
      <c r="C51" s="2">
        <v>33842</v>
      </c>
      <c r="D51" s="3">
        <v>9</v>
      </c>
      <c r="F51" s="3">
        <f t="shared" si="2"/>
        <v>2.7432000000000003</v>
      </c>
      <c r="G51" s="3">
        <f t="shared" si="3"/>
        <v>45.458506989579675</v>
      </c>
      <c r="I51" s="10">
        <v>1.3</v>
      </c>
      <c r="K51" s="10">
        <f>(9.81*(LN(I51)))+30.6</f>
        <v>33.173793434426088</v>
      </c>
      <c r="O51" s="3">
        <v>26.66</v>
      </c>
    </row>
    <row r="52" spans="1:15" x14ac:dyDescent="0.2">
      <c r="A52">
        <v>719920901</v>
      </c>
      <c r="B52" t="s">
        <v>198</v>
      </c>
      <c r="C52" s="2">
        <v>33848</v>
      </c>
      <c r="D52" s="3">
        <v>8</v>
      </c>
      <c r="F52" s="3">
        <f t="shared" si="2"/>
        <v>2.4384000000000001</v>
      </c>
      <c r="G52" s="3">
        <f t="shared" si="3"/>
        <v>47.155760533388161</v>
      </c>
      <c r="O52" s="3">
        <v>21.11</v>
      </c>
    </row>
    <row r="53" spans="1:15" x14ac:dyDescent="0.2">
      <c r="A53">
        <v>719920902</v>
      </c>
      <c r="B53" t="s">
        <v>198</v>
      </c>
      <c r="C53" s="2">
        <v>33858</v>
      </c>
      <c r="D53" s="3">
        <v>9</v>
      </c>
      <c r="F53" s="3">
        <f t="shared" si="2"/>
        <v>2.7432000000000003</v>
      </c>
      <c r="G53" s="3">
        <f t="shared" si="3"/>
        <v>45.458506989579675</v>
      </c>
      <c r="I53" s="10">
        <v>2</v>
      </c>
      <c r="K53" s="10">
        <f>(9.81*(LN(I53)))+30.6</f>
        <v>37.399773841293069</v>
      </c>
      <c r="O53" s="3">
        <v>16.66</v>
      </c>
    </row>
    <row r="54" spans="1:15" x14ac:dyDescent="0.2">
      <c r="A54">
        <v>719920903</v>
      </c>
      <c r="B54" t="s">
        <v>198</v>
      </c>
      <c r="C54" s="2">
        <v>33870</v>
      </c>
      <c r="D54" s="3">
        <v>9</v>
      </c>
      <c r="E54" s="3">
        <f>AVERAGE(D40:D51)</f>
        <v>11</v>
      </c>
      <c r="F54" s="3">
        <f t="shared" si="2"/>
        <v>2.7432000000000003</v>
      </c>
      <c r="G54" s="3">
        <f t="shared" si="3"/>
        <v>45.458506989579675</v>
      </c>
      <c r="H54" s="3">
        <f>AVERAGE(G40:G51)</f>
        <v>42.766639729453736</v>
      </c>
      <c r="J54" s="3">
        <f>AVERAGE(I40:I51)</f>
        <v>1.6833333333333333</v>
      </c>
      <c r="L54" s="3">
        <f>AVERAGE(K40:K51)</f>
        <v>31.989996769519308</v>
      </c>
      <c r="M54" s="10">
        <f>AVERAGE(L54,H54)</f>
        <v>37.378318249486526</v>
      </c>
      <c r="O54" s="3">
        <v>8.8800000000000008</v>
      </c>
    </row>
    <row r="55" spans="1:15" x14ac:dyDescent="0.2">
      <c r="A55">
        <v>719930601</v>
      </c>
      <c r="B55" t="s">
        <v>198</v>
      </c>
      <c r="C55" s="2">
        <v>34124</v>
      </c>
      <c r="D55" s="3">
        <v>20.5</v>
      </c>
      <c r="F55" s="3">
        <f t="shared" si="2"/>
        <v>6.2484000000000002</v>
      </c>
      <c r="G55" s="3">
        <f t="shared" si="3"/>
        <v>33.59619053965433</v>
      </c>
      <c r="O55" s="3">
        <v>16.66</v>
      </c>
    </row>
    <row r="56" spans="1:15" x14ac:dyDescent="0.2">
      <c r="A56">
        <v>719930602</v>
      </c>
      <c r="B56" t="s">
        <v>198</v>
      </c>
      <c r="C56" s="2">
        <v>34131</v>
      </c>
      <c r="D56" s="3">
        <v>20.5</v>
      </c>
      <c r="F56" s="3">
        <f t="shared" si="2"/>
        <v>6.2484000000000002</v>
      </c>
      <c r="G56" s="3">
        <f t="shared" si="3"/>
        <v>33.59619053965433</v>
      </c>
      <c r="I56" s="10">
        <v>0.4</v>
      </c>
      <c r="K56" s="10">
        <f>(9.81*(LN(I56)))+30.6</f>
        <v>21.611187920314542</v>
      </c>
      <c r="O56" s="3">
        <v>22.22</v>
      </c>
    </row>
    <row r="57" spans="1:15" x14ac:dyDescent="0.2">
      <c r="A57">
        <v>719930603</v>
      </c>
      <c r="B57" t="s">
        <v>198</v>
      </c>
      <c r="C57" s="2">
        <v>34142</v>
      </c>
      <c r="D57" s="3">
        <v>24</v>
      </c>
      <c r="F57" s="3">
        <f t="shared" si="2"/>
        <v>7.3152000000000008</v>
      </c>
      <c r="G57" s="3">
        <f t="shared" si="3"/>
        <v>31.324757453680697</v>
      </c>
      <c r="I57" s="10">
        <v>0.13</v>
      </c>
      <c r="K57" s="10">
        <f>(9.81*(LN(I57)))+30.6</f>
        <v>10.585433672154501</v>
      </c>
      <c r="O57" s="3">
        <v>25.55</v>
      </c>
    </row>
    <row r="58" spans="1:15" x14ac:dyDescent="0.2">
      <c r="A58">
        <v>719930701</v>
      </c>
      <c r="B58" t="s">
        <v>198</v>
      </c>
      <c r="C58" s="2">
        <v>34152</v>
      </c>
      <c r="D58" s="3">
        <v>28</v>
      </c>
      <c r="F58" s="3">
        <f t="shared" si="2"/>
        <v>8.5343999999999998</v>
      </c>
      <c r="G58" s="3">
        <f t="shared" si="3"/>
        <v>29.103446157369909</v>
      </c>
      <c r="O58" s="3">
        <v>23.88</v>
      </c>
    </row>
    <row r="59" spans="1:15" x14ac:dyDescent="0.2">
      <c r="A59">
        <v>719930702</v>
      </c>
      <c r="B59" t="s">
        <v>198</v>
      </c>
      <c r="C59" s="2">
        <v>34157</v>
      </c>
      <c r="D59" s="3">
        <v>26</v>
      </c>
      <c r="F59" s="3">
        <f t="shared" si="2"/>
        <v>7.9248000000000003</v>
      </c>
      <c r="G59" s="3">
        <f t="shared" si="3"/>
        <v>30.171342036105038</v>
      </c>
      <c r="I59" s="10">
        <v>0.67</v>
      </c>
      <c r="K59" s="10">
        <f>(9.81*(LN(I59)))+30.6</f>
        <v>26.671315071682201</v>
      </c>
      <c r="O59" s="3">
        <v>26.66</v>
      </c>
    </row>
    <row r="60" spans="1:15" x14ac:dyDescent="0.2">
      <c r="A60">
        <v>719930703</v>
      </c>
      <c r="B60" t="s">
        <v>198</v>
      </c>
      <c r="C60" s="2">
        <v>34165</v>
      </c>
      <c r="D60" s="3">
        <v>28.5</v>
      </c>
      <c r="F60" s="3">
        <f t="shared" si="2"/>
        <v>8.6867999999999999</v>
      </c>
      <c r="G60" s="3">
        <f t="shared" si="3"/>
        <v>28.848395251367538</v>
      </c>
    </row>
    <row r="61" spans="1:15" x14ac:dyDescent="0.2">
      <c r="A61">
        <v>719930704</v>
      </c>
      <c r="B61" t="s">
        <v>198</v>
      </c>
      <c r="C61" s="2">
        <v>34172</v>
      </c>
      <c r="D61" s="3">
        <v>29.5</v>
      </c>
      <c r="F61" s="3">
        <f t="shared" si="2"/>
        <v>8.9916</v>
      </c>
      <c r="G61" s="3">
        <f t="shared" si="3"/>
        <v>28.351449454181992</v>
      </c>
      <c r="I61" s="10">
        <v>0.34</v>
      </c>
      <c r="K61" s="10">
        <f>(9.81*(LN(I61)))+30.6</f>
        <v>20.016877221941371</v>
      </c>
      <c r="O61" s="3">
        <v>21.11</v>
      </c>
    </row>
    <row r="62" spans="1:15" x14ac:dyDescent="0.2">
      <c r="A62">
        <v>719930705</v>
      </c>
      <c r="B62" t="s">
        <v>198</v>
      </c>
      <c r="C62" s="2">
        <v>34180</v>
      </c>
      <c r="D62" s="3">
        <v>25.5</v>
      </c>
      <c r="F62" s="3">
        <f t="shared" si="2"/>
        <v>7.7724000000000002</v>
      </c>
      <c r="G62" s="3">
        <f t="shared" si="3"/>
        <v>30.451156653305876</v>
      </c>
      <c r="O62" s="3">
        <v>23.88</v>
      </c>
    </row>
    <row r="63" spans="1:15" x14ac:dyDescent="0.2">
      <c r="A63">
        <v>719930801</v>
      </c>
      <c r="B63" t="s">
        <v>198</v>
      </c>
      <c r="C63" s="2">
        <v>34188</v>
      </c>
      <c r="D63" s="3">
        <v>25.5</v>
      </c>
      <c r="F63" s="3">
        <f t="shared" si="2"/>
        <v>7.7724000000000002</v>
      </c>
      <c r="G63" s="3">
        <f t="shared" si="3"/>
        <v>30.451156653305876</v>
      </c>
      <c r="I63" s="10">
        <v>1.4</v>
      </c>
      <c r="K63" s="10">
        <f>(9.81*(LN(I63)))+30.6</f>
        <v>33.9007926412541</v>
      </c>
      <c r="O63" s="3">
        <v>17.77</v>
      </c>
    </row>
    <row r="64" spans="1:15" x14ac:dyDescent="0.2">
      <c r="A64">
        <v>719930802</v>
      </c>
      <c r="B64" t="s">
        <v>198</v>
      </c>
      <c r="C64" s="2">
        <v>34192</v>
      </c>
      <c r="D64" s="3">
        <v>19</v>
      </c>
      <c r="F64" s="3">
        <f t="shared" si="2"/>
        <v>5.7911999999999999</v>
      </c>
      <c r="G64" s="3">
        <f t="shared" si="3"/>
        <v>34.691147459206192</v>
      </c>
      <c r="L64" s="11"/>
      <c r="M64" s="11"/>
      <c r="O64" s="3">
        <v>26.66</v>
      </c>
    </row>
    <row r="65" spans="1:16" x14ac:dyDescent="0.2">
      <c r="A65">
        <v>719930803</v>
      </c>
      <c r="B65" t="s">
        <v>198</v>
      </c>
      <c r="C65" s="2">
        <v>34198</v>
      </c>
      <c r="D65" s="3">
        <v>13.5</v>
      </c>
      <c r="F65" s="3">
        <f t="shared" si="2"/>
        <v>4.1147999999999998</v>
      </c>
      <c r="G65" s="3">
        <f t="shared" si="3"/>
        <v>39.615754781741025</v>
      </c>
      <c r="I65" s="10">
        <v>1.5</v>
      </c>
      <c r="K65" s="10">
        <f>(9.81*(LN(I65)))+30.6</f>
        <v>34.577612710541096</v>
      </c>
      <c r="O65" s="3">
        <v>29.44</v>
      </c>
    </row>
    <row r="66" spans="1:16" x14ac:dyDescent="0.2">
      <c r="A66">
        <v>719930804</v>
      </c>
      <c r="B66" t="s">
        <v>198</v>
      </c>
      <c r="C66" s="2">
        <v>34205</v>
      </c>
      <c r="D66" s="3">
        <v>10</v>
      </c>
      <c r="F66" s="3">
        <f t="shared" si="2"/>
        <v>3.048</v>
      </c>
      <c r="G66" s="3">
        <f xml:space="preserve"> 60-(14.41*(LN(F66)))</f>
        <v>43.940261958950401</v>
      </c>
      <c r="I66" s="10">
        <v>1.3</v>
      </c>
      <c r="K66" s="10">
        <f>(9.81*(LN(I66)))+30.6</f>
        <v>33.173793434426088</v>
      </c>
      <c r="O66" s="3">
        <v>26.66</v>
      </c>
    </row>
    <row r="67" spans="1:16" x14ac:dyDescent="0.2">
      <c r="A67">
        <v>719930901</v>
      </c>
      <c r="B67" t="s">
        <v>198</v>
      </c>
      <c r="C67" s="2">
        <v>34213</v>
      </c>
      <c r="D67" s="3">
        <v>12.5</v>
      </c>
      <c r="F67" s="3">
        <f t="shared" si="2"/>
        <v>3.81</v>
      </c>
      <c r="G67" s="3">
        <f xml:space="preserve"> 60-(14.41*(LN(F67)))</f>
        <v>40.724763384512634</v>
      </c>
      <c r="L67" s="11"/>
      <c r="M67" s="11"/>
      <c r="O67" s="3">
        <v>21.11</v>
      </c>
    </row>
    <row r="68" spans="1:16" x14ac:dyDescent="0.2">
      <c r="A68">
        <v>719930902</v>
      </c>
      <c r="B68" t="s">
        <v>198</v>
      </c>
      <c r="C68" s="2">
        <v>34230</v>
      </c>
      <c r="D68" s="3">
        <v>12</v>
      </c>
      <c r="E68" s="3">
        <f>AVERAGE(D55:D66)</f>
        <v>22.541666666666668</v>
      </c>
      <c r="F68" s="3">
        <f t="shared" si="2"/>
        <v>3.6576000000000004</v>
      </c>
      <c r="G68" s="3">
        <f xml:space="preserve"> 60-(14.41*(LN(F68)))</f>
        <v>41.313008325549511</v>
      </c>
      <c r="H68" s="3">
        <f>AVERAGE(G55:G66)</f>
        <v>32.845104078210277</v>
      </c>
      <c r="I68" s="10">
        <v>1.1000000000000001</v>
      </c>
      <c r="J68" s="3">
        <f>AVERAGE(I55:I66)</f>
        <v>0.82000000000000006</v>
      </c>
      <c r="K68" s="10">
        <f t="shared" ref="K68:K76" si="4">(9.81*(LN(I68)))+30.6</f>
        <v>31.534992863880429</v>
      </c>
      <c r="L68" s="3">
        <f>AVERAGE(K55:K66)</f>
        <v>25.791001810330556</v>
      </c>
      <c r="M68" s="10">
        <f>AVERAGE(L68,H68)</f>
        <v>29.318052944270416</v>
      </c>
      <c r="O68" s="3">
        <v>15.55</v>
      </c>
    </row>
    <row r="69" spans="1:16" x14ac:dyDescent="0.2">
      <c r="A69">
        <v>719940601</v>
      </c>
      <c r="B69" t="s">
        <v>198</v>
      </c>
      <c r="C69" s="2">
        <v>34488</v>
      </c>
      <c r="I69" s="10">
        <v>0.37</v>
      </c>
      <c r="K69" s="10">
        <f t="shared" si="4"/>
        <v>20.846385198496666</v>
      </c>
      <c r="L69" s="11"/>
      <c r="M69" s="11"/>
    </row>
    <row r="70" spans="1:16" x14ac:dyDescent="0.2">
      <c r="A70">
        <v>719940602</v>
      </c>
      <c r="B70" t="s">
        <v>198</v>
      </c>
      <c r="C70" s="2">
        <v>34500</v>
      </c>
      <c r="D70" s="3">
        <v>8</v>
      </c>
      <c r="F70" s="3">
        <f>D70*0.3048</f>
        <v>2.4384000000000001</v>
      </c>
      <c r="G70" s="3">
        <f xml:space="preserve"> 60-(14.41*(LN(F70)))</f>
        <v>47.155760533388161</v>
      </c>
      <c r="I70" s="10">
        <v>0.41</v>
      </c>
      <c r="K70" s="10">
        <f t="shared" si="4"/>
        <v>21.853422449826084</v>
      </c>
    </row>
    <row r="71" spans="1:16" x14ac:dyDescent="0.2">
      <c r="A71">
        <v>719940603</v>
      </c>
      <c r="B71" t="s">
        <v>198</v>
      </c>
      <c r="C71" s="2">
        <v>34511</v>
      </c>
      <c r="D71" s="3">
        <v>18</v>
      </c>
      <c r="F71" s="3">
        <f>D71*0.3048</f>
        <v>5.4864000000000006</v>
      </c>
      <c r="G71" s="3">
        <f xml:space="preserve"> 60-(14.41*(LN(F71)))</f>
        <v>35.470256117710861</v>
      </c>
      <c r="I71" s="10">
        <v>0.05</v>
      </c>
      <c r="K71" s="10">
        <f t="shared" si="4"/>
        <v>1.2118663964353509</v>
      </c>
      <c r="L71" s="11"/>
      <c r="M71" s="11"/>
      <c r="P71" t="s">
        <v>276</v>
      </c>
    </row>
    <row r="72" spans="1:16" x14ac:dyDescent="0.2">
      <c r="A72">
        <v>719940701</v>
      </c>
      <c r="B72" t="s">
        <v>198</v>
      </c>
      <c r="C72" s="2">
        <v>34533</v>
      </c>
      <c r="I72" s="10">
        <v>0.99</v>
      </c>
      <c r="K72" s="10">
        <f t="shared" si="4"/>
        <v>30.501406205277153</v>
      </c>
    </row>
    <row r="73" spans="1:16" x14ac:dyDescent="0.2">
      <c r="A73">
        <v>719940801</v>
      </c>
      <c r="B73" t="s">
        <v>198</v>
      </c>
      <c r="C73" s="2">
        <v>34553</v>
      </c>
      <c r="D73" s="3">
        <v>10</v>
      </c>
      <c r="F73" s="3">
        <f>D73*0.3048</f>
        <v>3.048</v>
      </c>
      <c r="G73" s="3">
        <f xml:space="preserve"> 60-(14.41*(LN(F73)))</f>
        <v>43.940261958950401</v>
      </c>
      <c r="I73" s="10">
        <v>1.7</v>
      </c>
      <c r="K73" s="10">
        <f t="shared" si="4"/>
        <v>35.805463142919891</v>
      </c>
      <c r="L73" s="11"/>
      <c r="M73" s="11"/>
    </row>
    <row r="74" spans="1:16" x14ac:dyDescent="0.2">
      <c r="A74">
        <v>719940802</v>
      </c>
      <c r="B74" t="s">
        <v>198</v>
      </c>
      <c r="C74" s="2">
        <v>34569</v>
      </c>
      <c r="D74" s="3">
        <v>13.5</v>
      </c>
      <c r="F74" s="3">
        <f>D74*0.3048</f>
        <v>4.1147999999999998</v>
      </c>
      <c r="G74" s="3">
        <f xml:space="preserve"> 60-(14.41*(LN(F74)))</f>
        <v>39.615754781741025</v>
      </c>
      <c r="I74" s="10">
        <v>0.83</v>
      </c>
      <c r="K74" s="10">
        <f t="shared" si="4"/>
        <v>28.77210683794145</v>
      </c>
    </row>
    <row r="75" spans="1:16" x14ac:dyDescent="0.2">
      <c r="A75">
        <v>719940901</v>
      </c>
      <c r="B75" t="s">
        <v>198</v>
      </c>
      <c r="C75" s="2">
        <v>34579</v>
      </c>
      <c r="I75" s="10">
        <v>0.05</v>
      </c>
      <c r="K75" s="10">
        <f t="shared" si="4"/>
        <v>1.2118663964353509</v>
      </c>
      <c r="L75" s="11"/>
      <c r="M75" s="10" t="e">
        <f>AVERAGE(H75,L75)</f>
        <v>#DIV/0!</v>
      </c>
      <c r="P75" t="s">
        <v>276</v>
      </c>
    </row>
    <row r="76" spans="1:16" x14ac:dyDescent="0.2">
      <c r="A76">
        <v>719950501</v>
      </c>
      <c r="B76" t="s">
        <v>198</v>
      </c>
      <c r="C76" s="2">
        <v>34850</v>
      </c>
      <c r="D76" s="3">
        <v>23</v>
      </c>
      <c r="F76" s="3">
        <f t="shared" ref="F76:F107" si="5">D76*0.3048</f>
        <v>7.0104000000000006</v>
      </c>
      <c r="G76" s="3">
        <f t="shared" ref="G76:G139" si="6" xml:space="preserve"> 60-(14.41*(LN(F76)))</f>
        <v>31.938041497455547</v>
      </c>
      <c r="I76" s="10">
        <v>0.56000000000000005</v>
      </c>
      <c r="K76" s="10">
        <f t="shared" si="4"/>
        <v>24.91198056156864</v>
      </c>
    </row>
    <row r="77" spans="1:16" x14ac:dyDescent="0.2">
      <c r="A77">
        <v>719950601</v>
      </c>
      <c r="B77" t="s">
        <v>198</v>
      </c>
      <c r="C77" s="2">
        <v>34859</v>
      </c>
      <c r="D77" s="3">
        <v>23.5</v>
      </c>
      <c r="F77" s="3">
        <f t="shared" si="5"/>
        <v>7.1628000000000007</v>
      </c>
      <c r="G77" s="3">
        <f t="shared" si="6"/>
        <v>31.628137080221464</v>
      </c>
    </row>
    <row r="78" spans="1:16" x14ac:dyDescent="0.2">
      <c r="A78">
        <v>719950602</v>
      </c>
      <c r="B78" t="s">
        <v>198</v>
      </c>
      <c r="C78" s="2">
        <v>34864</v>
      </c>
      <c r="D78" s="3">
        <v>18</v>
      </c>
      <c r="F78" s="3">
        <f t="shared" si="5"/>
        <v>5.4864000000000006</v>
      </c>
      <c r="G78" s="3">
        <f t="shared" si="6"/>
        <v>35.470256117710861</v>
      </c>
      <c r="I78" s="10">
        <v>0.38</v>
      </c>
      <c r="K78" s="10">
        <f>(9.81*(LN(I78)))+30.6</f>
        <v>21.108000702372671</v>
      </c>
    </row>
    <row r="79" spans="1:16" x14ac:dyDescent="0.2">
      <c r="A79">
        <v>719950603</v>
      </c>
      <c r="B79" t="s">
        <v>198</v>
      </c>
      <c r="C79" s="2">
        <v>34871</v>
      </c>
      <c r="D79" s="3">
        <v>24</v>
      </c>
      <c r="F79" s="3">
        <f t="shared" si="5"/>
        <v>7.3152000000000008</v>
      </c>
      <c r="G79" s="3">
        <f t="shared" si="6"/>
        <v>31.324757453680697</v>
      </c>
    </row>
    <row r="80" spans="1:16" x14ac:dyDescent="0.2">
      <c r="A80">
        <v>719950604</v>
      </c>
      <c r="B80" t="s">
        <v>198</v>
      </c>
      <c r="C80" s="2">
        <v>34878</v>
      </c>
      <c r="D80" s="3">
        <v>17</v>
      </c>
      <c r="F80" s="3">
        <f t="shared" si="5"/>
        <v>5.1816000000000004</v>
      </c>
      <c r="G80" s="3">
        <f t="shared" si="6"/>
        <v>36.293908861144516</v>
      </c>
      <c r="I80" s="10">
        <v>0.53</v>
      </c>
      <c r="K80" s="10">
        <f>(9.81*(LN(I80)))+30.6</f>
        <v>24.371844147403142</v>
      </c>
    </row>
    <row r="81" spans="1:13" x14ac:dyDescent="0.2">
      <c r="A81">
        <v>719950701</v>
      </c>
      <c r="B81" t="s">
        <v>198</v>
      </c>
      <c r="C81" s="2">
        <v>34885</v>
      </c>
      <c r="D81" s="3">
        <v>16</v>
      </c>
      <c r="F81" s="3">
        <f t="shared" si="5"/>
        <v>4.8768000000000002</v>
      </c>
      <c r="G81" s="3">
        <f t="shared" si="6"/>
        <v>37.167509661519347</v>
      </c>
    </row>
    <row r="82" spans="1:13" x14ac:dyDescent="0.2">
      <c r="A82">
        <v>719950702</v>
      </c>
      <c r="B82" t="s">
        <v>198</v>
      </c>
      <c r="C82" s="2">
        <v>34892</v>
      </c>
      <c r="D82" s="3">
        <v>14.75</v>
      </c>
      <c r="F82" s="3">
        <f t="shared" si="5"/>
        <v>4.4958</v>
      </c>
      <c r="G82" s="3">
        <f t="shared" si="6"/>
        <v>38.339700326050803</v>
      </c>
      <c r="I82" s="10">
        <v>1.3</v>
      </c>
      <c r="K82" s="10">
        <f>(9.81*(LN(I82)))+30.6</f>
        <v>33.173793434426088</v>
      </c>
    </row>
    <row r="83" spans="1:13" x14ac:dyDescent="0.2">
      <c r="A83">
        <v>719950703</v>
      </c>
      <c r="B83" t="s">
        <v>198</v>
      </c>
      <c r="C83" s="2">
        <v>34899</v>
      </c>
      <c r="D83" s="3">
        <v>13.5</v>
      </c>
      <c r="F83" s="3">
        <f t="shared" si="5"/>
        <v>4.1147999999999998</v>
      </c>
      <c r="G83" s="3">
        <f t="shared" si="6"/>
        <v>39.615754781741025</v>
      </c>
    </row>
    <row r="84" spans="1:13" x14ac:dyDescent="0.2">
      <c r="A84">
        <v>719950704</v>
      </c>
      <c r="B84" t="s">
        <v>198</v>
      </c>
      <c r="C84" s="2">
        <v>34908</v>
      </c>
      <c r="D84" s="3">
        <v>12</v>
      </c>
      <c r="F84" s="3">
        <f t="shared" si="5"/>
        <v>3.6576000000000004</v>
      </c>
      <c r="G84" s="3">
        <f t="shared" si="6"/>
        <v>41.313008325549511</v>
      </c>
      <c r="I84" s="10">
        <v>0.87</v>
      </c>
      <c r="K84" s="10">
        <f>(9.81*(LN(I84)))+30.6</f>
        <v>29.233839119458292</v>
      </c>
    </row>
    <row r="85" spans="1:13" x14ac:dyDescent="0.2">
      <c r="A85">
        <v>719950801</v>
      </c>
      <c r="B85" t="s">
        <v>198</v>
      </c>
      <c r="C85" s="2">
        <v>34913</v>
      </c>
      <c r="D85" s="3">
        <v>11</v>
      </c>
      <c r="F85" s="3">
        <f t="shared" si="5"/>
        <v>3.3528000000000002</v>
      </c>
      <c r="G85" s="3">
        <f t="shared" si="6"/>
        <v>42.566842267970074</v>
      </c>
    </row>
    <row r="86" spans="1:13" x14ac:dyDescent="0.2">
      <c r="A86">
        <v>719950802</v>
      </c>
      <c r="B86" t="s">
        <v>198</v>
      </c>
      <c r="C86" s="2">
        <v>34920</v>
      </c>
      <c r="D86" s="3">
        <v>9</v>
      </c>
      <c r="F86" s="3">
        <f t="shared" si="5"/>
        <v>2.7432000000000003</v>
      </c>
      <c r="G86" s="3">
        <f t="shared" si="6"/>
        <v>45.458506989579675</v>
      </c>
      <c r="I86" s="10">
        <v>1.2</v>
      </c>
      <c r="K86" s="10">
        <f>(9.81*(LN(I86)))+30.6</f>
        <v>32.388574472148697</v>
      </c>
    </row>
    <row r="87" spans="1:13" x14ac:dyDescent="0.2">
      <c r="A87">
        <v>719950803</v>
      </c>
      <c r="B87" t="s">
        <v>198</v>
      </c>
      <c r="C87" s="2">
        <v>34927</v>
      </c>
      <c r="D87" s="3">
        <v>12</v>
      </c>
      <c r="F87" s="3">
        <f t="shared" si="5"/>
        <v>3.6576000000000004</v>
      </c>
      <c r="G87" s="3">
        <f t="shared" si="6"/>
        <v>41.313008325549511</v>
      </c>
    </row>
    <row r="88" spans="1:13" x14ac:dyDescent="0.2">
      <c r="A88">
        <v>719950804</v>
      </c>
      <c r="B88" t="s">
        <v>198</v>
      </c>
      <c r="C88" s="2">
        <v>34938</v>
      </c>
      <c r="D88" s="3">
        <v>14</v>
      </c>
      <c r="F88" s="3">
        <f t="shared" si="5"/>
        <v>4.2671999999999999</v>
      </c>
      <c r="G88" s="3">
        <f t="shared" si="6"/>
        <v>39.091697029238723</v>
      </c>
      <c r="I88" s="10">
        <v>1.5</v>
      </c>
      <c r="K88" s="10">
        <f>(9.81*(LN(I88)))+30.6</f>
        <v>34.577612710541096</v>
      </c>
    </row>
    <row r="89" spans="1:13" x14ac:dyDescent="0.2">
      <c r="A89">
        <v>719950901</v>
      </c>
      <c r="B89" t="s">
        <v>198</v>
      </c>
      <c r="C89" s="2">
        <v>34948</v>
      </c>
      <c r="D89" s="3">
        <v>16</v>
      </c>
      <c r="F89" s="3">
        <f t="shared" si="5"/>
        <v>4.8768000000000002</v>
      </c>
      <c r="G89" s="3">
        <f t="shared" si="6"/>
        <v>37.167509661519347</v>
      </c>
    </row>
    <row r="90" spans="1:13" x14ac:dyDescent="0.2">
      <c r="A90">
        <v>719950902</v>
      </c>
      <c r="B90" t="s">
        <v>198</v>
      </c>
      <c r="C90" s="2">
        <v>34954</v>
      </c>
      <c r="D90" s="3">
        <v>15</v>
      </c>
      <c r="E90" s="3">
        <f>AVERAGE(D77:D88)</f>
        <v>15.395833333333334</v>
      </c>
      <c r="F90" s="3">
        <f t="shared" si="5"/>
        <v>4.5720000000000001</v>
      </c>
      <c r="G90" s="3">
        <f t="shared" si="6"/>
        <v>38.097509751111744</v>
      </c>
      <c r="H90" s="3">
        <f>AVERAGE(G77:G88)</f>
        <v>38.298590601663015</v>
      </c>
      <c r="I90" s="10">
        <v>1.3</v>
      </c>
      <c r="J90" s="3">
        <f>AVERAGE(I77:I88)</f>
        <v>0.96333333333333337</v>
      </c>
      <c r="K90" s="10">
        <f>(9.81*(LN(I90)))+30.6</f>
        <v>33.173793434426088</v>
      </c>
      <c r="L90" s="3">
        <f>AVERAGE(K77:K88)</f>
        <v>29.142277431058332</v>
      </c>
      <c r="M90" s="10">
        <f>AVERAGE(L90,H90)</f>
        <v>33.72043401636067</v>
      </c>
    </row>
    <row r="91" spans="1:13" x14ac:dyDescent="0.2">
      <c r="A91">
        <v>719960601</v>
      </c>
      <c r="B91" t="s">
        <v>198</v>
      </c>
      <c r="C91" s="2">
        <v>35227</v>
      </c>
      <c r="D91" s="3">
        <v>14.5</v>
      </c>
      <c r="F91" s="3">
        <f t="shared" si="5"/>
        <v>4.4196</v>
      </c>
      <c r="G91" s="3">
        <f t="shared" si="6"/>
        <v>38.586031110758313</v>
      </c>
    </row>
    <row r="92" spans="1:13" x14ac:dyDescent="0.2">
      <c r="A92">
        <v>719960602</v>
      </c>
      <c r="B92" t="s">
        <v>198</v>
      </c>
      <c r="C92" s="2">
        <v>35236</v>
      </c>
      <c r="D92" s="3">
        <v>15.5</v>
      </c>
      <c r="F92" s="3">
        <f t="shared" si="5"/>
        <v>4.7244000000000002</v>
      </c>
      <c r="G92" s="3">
        <f t="shared" si="6"/>
        <v>37.625008404232446</v>
      </c>
      <c r="I92" s="10">
        <v>0.94</v>
      </c>
      <c r="K92" s="10">
        <f>(9.81*(LN(I92)))+30.6</f>
        <v>29.993002289525563</v>
      </c>
    </row>
    <row r="93" spans="1:13" x14ac:dyDescent="0.2">
      <c r="A93">
        <v>719960603</v>
      </c>
      <c r="B93" t="s">
        <v>198</v>
      </c>
      <c r="C93" s="2">
        <v>35242</v>
      </c>
      <c r="D93" s="3">
        <v>17</v>
      </c>
      <c r="F93" s="3">
        <f t="shared" si="5"/>
        <v>5.1816000000000004</v>
      </c>
      <c r="G93" s="3">
        <f t="shared" si="6"/>
        <v>36.293908861144516</v>
      </c>
    </row>
    <row r="94" spans="1:13" x14ac:dyDescent="0.2">
      <c r="A94">
        <v>719960701</v>
      </c>
      <c r="B94" t="s">
        <v>198</v>
      </c>
      <c r="C94" s="2">
        <v>35250</v>
      </c>
      <c r="D94" s="3">
        <v>16.5</v>
      </c>
      <c r="F94" s="3">
        <f t="shared" si="5"/>
        <v>5.0292000000000003</v>
      </c>
      <c r="G94" s="3">
        <f t="shared" si="6"/>
        <v>36.724090060131431</v>
      </c>
      <c r="I94" s="10">
        <v>1</v>
      </c>
      <c r="K94" s="10">
        <f>(9.81*(LN(I94)))+30.6</f>
        <v>30.6</v>
      </c>
    </row>
    <row r="95" spans="1:13" x14ac:dyDescent="0.2">
      <c r="A95">
        <v>719960702</v>
      </c>
      <c r="B95" t="s">
        <v>198</v>
      </c>
      <c r="C95" s="2">
        <v>35255</v>
      </c>
      <c r="D95" s="3">
        <v>12</v>
      </c>
      <c r="F95" s="3">
        <f t="shared" si="5"/>
        <v>3.6576000000000004</v>
      </c>
      <c r="G95" s="3">
        <f t="shared" si="6"/>
        <v>41.313008325549511</v>
      </c>
    </row>
    <row r="96" spans="1:13" x14ac:dyDescent="0.2">
      <c r="A96">
        <v>719960703</v>
      </c>
      <c r="B96" t="s">
        <v>198</v>
      </c>
      <c r="C96" s="2">
        <v>35263</v>
      </c>
      <c r="D96" s="3">
        <v>17.5</v>
      </c>
      <c r="F96" s="3">
        <f t="shared" si="5"/>
        <v>5.3340000000000005</v>
      </c>
      <c r="G96" s="3">
        <f t="shared" si="6"/>
        <v>35.876198454800956</v>
      </c>
      <c r="I96" s="10">
        <v>1.5</v>
      </c>
      <c r="K96" s="10">
        <f>(9.81*(LN(I96)))+30.6</f>
        <v>34.577612710541096</v>
      </c>
    </row>
    <row r="97" spans="1:15" x14ac:dyDescent="0.2">
      <c r="A97">
        <v>719960704</v>
      </c>
      <c r="B97" t="s">
        <v>198</v>
      </c>
      <c r="C97" s="2">
        <v>35270</v>
      </c>
      <c r="D97" s="3">
        <v>15.5</v>
      </c>
      <c r="F97" s="3">
        <f t="shared" si="5"/>
        <v>4.7244000000000002</v>
      </c>
      <c r="G97" s="3">
        <f t="shared" si="6"/>
        <v>37.625008404232446</v>
      </c>
    </row>
    <row r="98" spans="1:15" x14ac:dyDescent="0.2">
      <c r="A98">
        <v>719960705</v>
      </c>
      <c r="B98" t="s">
        <v>198</v>
      </c>
      <c r="C98" s="2">
        <v>35277</v>
      </c>
      <c r="D98" s="3">
        <v>14</v>
      </c>
      <c r="F98" s="3">
        <f t="shared" si="5"/>
        <v>4.2671999999999999</v>
      </c>
      <c r="G98" s="3">
        <f t="shared" si="6"/>
        <v>39.091697029238723</v>
      </c>
      <c r="I98" s="10">
        <v>1.8</v>
      </c>
      <c r="K98" s="10">
        <f>(9.81*(LN(I98)))+30.6</f>
        <v>36.366187182689792</v>
      </c>
    </row>
    <row r="99" spans="1:15" x14ac:dyDescent="0.2">
      <c r="A99">
        <v>719960801</v>
      </c>
      <c r="B99" t="s">
        <v>198</v>
      </c>
      <c r="C99" s="2">
        <v>35284</v>
      </c>
      <c r="D99" s="3">
        <v>13</v>
      </c>
      <c r="F99" s="3">
        <f t="shared" si="5"/>
        <v>3.9624000000000001</v>
      </c>
      <c r="G99" s="3">
        <f t="shared" si="6"/>
        <v>40.159592907973853</v>
      </c>
      <c r="I99" s="10">
        <v>1.7</v>
      </c>
      <c r="K99" s="10">
        <f>(9.81*(LN(I99)))+30.6</f>
        <v>35.805463142919891</v>
      </c>
    </row>
    <row r="100" spans="1:15" x14ac:dyDescent="0.2">
      <c r="A100">
        <v>719960802</v>
      </c>
      <c r="B100" t="s">
        <v>198</v>
      </c>
      <c r="C100" s="2">
        <v>35292</v>
      </c>
      <c r="D100" s="3">
        <v>12</v>
      </c>
      <c r="F100" s="3">
        <f t="shared" si="5"/>
        <v>3.6576000000000004</v>
      </c>
      <c r="G100" s="3">
        <f t="shared" si="6"/>
        <v>41.313008325549511</v>
      </c>
    </row>
    <row r="101" spans="1:15" x14ac:dyDescent="0.2">
      <c r="A101">
        <v>719960803</v>
      </c>
      <c r="B101" t="s">
        <v>198</v>
      </c>
      <c r="C101" s="2">
        <v>35298</v>
      </c>
      <c r="D101" s="3">
        <v>12</v>
      </c>
      <c r="F101" s="3">
        <f t="shared" si="5"/>
        <v>3.6576000000000004</v>
      </c>
      <c r="G101" s="3">
        <f t="shared" si="6"/>
        <v>41.313008325549511</v>
      </c>
      <c r="I101" s="10">
        <v>1.3</v>
      </c>
      <c r="K101" s="10">
        <f>(9.81*(LN(I101)))+30.6</f>
        <v>33.173793434426088</v>
      </c>
    </row>
    <row r="102" spans="1:15" x14ac:dyDescent="0.2">
      <c r="A102">
        <v>719960804</v>
      </c>
      <c r="B102" t="s">
        <v>198</v>
      </c>
      <c r="C102" s="2">
        <v>35307</v>
      </c>
      <c r="D102" s="3">
        <v>17</v>
      </c>
      <c r="F102" s="3">
        <f t="shared" si="5"/>
        <v>5.1816000000000004</v>
      </c>
      <c r="G102" s="3">
        <f t="shared" si="6"/>
        <v>36.293908861144516</v>
      </c>
    </row>
    <row r="103" spans="1:15" x14ac:dyDescent="0.2">
      <c r="A103">
        <v>719960901</v>
      </c>
      <c r="B103" t="s">
        <v>198</v>
      </c>
      <c r="C103" s="2">
        <v>35312</v>
      </c>
      <c r="D103" s="3">
        <v>16</v>
      </c>
      <c r="F103" s="3">
        <f t="shared" si="5"/>
        <v>4.8768000000000002</v>
      </c>
      <c r="G103" s="3">
        <f t="shared" si="6"/>
        <v>37.167509661519347</v>
      </c>
      <c r="I103" s="10">
        <v>1.7</v>
      </c>
      <c r="K103" s="10">
        <f>(9.81*(LN(I103)))+30.6</f>
        <v>35.805463142919891</v>
      </c>
    </row>
    <row r="104" spans="1:15" x14ac:dyDescent="0.2">
      <c r="A104">
        <v>719960902</v>
      </c>
      <c r="B104" t="s">
        <v>198</v>
      </c>
      <c r="C104" s="2">
        <v>35319</v>
      </c>
      <c r="D104" s="3">
        <v>14</v>
      </c>
      <c r="E104" s="3">
        <f>AVERAGE(D91:D102)</f>
        <v>14.708333333333334</v>
      </c>
      <c r="F104" s="3">
        <f t="shared" si="5"/>
        <v>4.2671999999999999</v>
      </c>
      <c r="G104" s="3">
        <f t="shared" si="6"/>
        <v>39.091697029238723</v>
      </c>
      <c r="H104" s="3">
        <f>AVERAGE(G91:G102)</f>
        <v>38.517872422525478</v>
      </c>
      <c r="J104" s="3">
        <f>AVERAGE(I91:I102)</f>
        <v>1.3733333333333333</v>
      </c>
      <c r="L104" s="3">
        <f>AVERAGE(K91:K102)</f>
        <v>33.419343126683742</v>
      </c>
      <c r="M104" s="10">
        <f>AVERAGE(L104,H104)</f>
        <v>35.968607774604607</v>
      </c>
    </row>
    <row r="105" spans="1:15" x14ac:dyDescent="0.2">
      <c r="A105">
        <v>719970601</v>
      </c>
      <c r="B105" t="s">
        <v>198</v>
      </c>
      <c r="C105" s="2">
        <v>35585</v>
      </c>
      <c r="D105" s="3">
        <v>17</v>
      </c>
      <c r="F105" s="3">
        <f t="shared" si="5"/>
        <v>5.1816000000000004</v>
      </c>
      <c r="G105" s="3">
        <f t="shared" si="6"/>
        <v>36.293908861144516</v>
      </c>
      <c r="O105" s="3">
        <v>23.88</v>
      </c>
    </row>
    <row r="106" spans="1:15" x14ac:dyDescent="0.2">
      <c r="A106">
        <v>719970602</v>
      </c>
      <c r="B106" t="s">
        <v>198</v>
      </c>
      <c r="C106" s="2">
        <v>35592</v>
      </c>
      <c r="D106" s="3">
        <v>18</v>
      </c>
      <c r="F106" s="3">
        <f t="shared" si="5"/>
        <v>5.4864000000000006</v>
      </c>
      <c r="G106" s="3">
        <f t="shared" si="6"/>
        <v>35.470256117710861</v>
      </c>
      <c r="I106" s="10">
        <v>0.55000000000000004</v>
      </c>
      <c r="K106" s="10">
        <f>(9.81*(LN(I106)))+30.6</f>
        <v>24.735219022587366</v>
      </c>
      <c r="O106" s="3">
        <v>26.66</v>
      </c>
    </row>
    <row r="107" spans="1:15" x14ac:dyDescent="0.2">
      <c r="A107">
        <v>719970603</v>
      </c>
      <c r="B107" t="s">
        <v>198</v>
      </c>
      <c r="C107" s="2">
        <v>35607</v>
      </c>
      <c r="D107" s="3">
        <v>14</v>
      </c>
      <c r="F107" s="3">
        <f t="shared" si="5"/>
        <v>4.2671999999999999</v>
      </c>
      <c r="G107" s="3">
        <f t="shared" si="6"/>
        <v>39.091697029238723</v>
      </c>
      <c r="I107" s="10">
        <v>1.8</v>
      </c>
      <c r="K107" s="10">
        <f>(9.81*(LN(I107)))+30.6</f>
        <v>36.366187182689792</v>
      </c>
      <c r="O107" s="3">
        <v>25.55</v>
      </c>
    </row>
    <row r="108" spans="1:15" x14ac:dyDescent="0.2">
      <c r="A108">
        <v>719970701</v>
      </c>
      <c r="B108" t="s">
        <v>198</v>
      </c>
      <c r="C108" s="2">
        <v>35616</v>
      </c>
      <c r="D108" s="3">
        <v>13</v>
      </c>
      <c r="F108" s="3">
        <f t="shared" ref="F108:F139" si="7">D108*0.3048</f>
        <v>3.9624000000000001</v>
      </c>
      <c r="G108" s="3">
        <f t="shared" si="6"/>
        <v>40.159592907973853</v>
      </c>
      <c r="I108" s="10">
        <v>1.2</v>
      </c>
      <c r="K108" s="10">
        <f>(9.81*(LN(I108)))+30.6</f>
        <v>32.388574472148697</v>
      </c>
      <c r="O108" s="3">
        <v>15.55</v>
      </c>
    </row>
    <row r="109" spans="1:15" x14ac:dyDescent="0.2">
      <c r="A109">
        <v>719970702</v>
      </c>
      <c r="B109" t="s">
        <v>198</v>
      </c>
      <c r="C109" s="2">
        <v>35620</v>
      </c>
      <c r="D109" s="3">
        <v>17</v>
      </c>
      <c r="F109" s="3">
        <f t="shared" si="7"/>
        <v>5.1816000000000004</v>
      </c>
      <c r="G109" s="3">
        <f t="shared" si="6"/>
        <v>36.293908861144516</v>
      </c>
      <c r="I109" s="10">
        <v>1.3</v>
      </c>
      <c r="K109" s="10">
        <f>(9.81*(LN(I109)))+30.6</f>
        <v>33.173793434426088</v>
      </c>
      <c r="O109" s="3">
        <v>18.329999999999998</v>
      </c>
    </row>
    <row r="110" spans="1:15" x14ac:dyDescent="0.2">
      <c r="A110">
        <v>719970703</v>
      </c>
      <c r="B110" t="s">
        <v>198</v>
      </c>
      <c r="C110" s="2">
        <v>35627</v>
      </c>
      <c r="D110" s="3">
        <v>16</v>
      </c>
      <c r="F110" s="3">
        <f t="shared" si="7"/>
        <v>4.8768000000000002</v>
      </c>
      <c r="G110" s="3">
        <f t="shared" si="6"/>
        <v>37.167509661519347</v>
      </c>
      <c r="O110" s="3">
        <v>31.11</v>
      </c>
    </row>
    <row r="111" spans="1:15" x14ac:dyDescent="0.2">
      <c r="A111">
        <v>719970704</v>
      </c>
      <c r="B111" t="s">
        <v>198</v>
      </c>
      <c r="C111" s="2">
        <v>35635</v>
      </c>
      <c r="D111" s="3">
        <v>14</v>
      </c>
      <c r="F111" s="3">
        <f t="shared" si="7"/>
        <v>4.2671999999999999</v>
      </c>
      <c r="G111" s="3">
        <f t="shared" si="6"/>
        <v>39.091697029238723</v>
      </c>
      <c r="I111" s="10">
        <v>1.4</v>
      </c>
      <c r="K111" s="10">
        <f>(9.81*(LN(I111)))+30.6</f>
        <v>33.9007926412541</v>
      </c>
      <c r="O111" s="3">
        <v>27.77</v>
      </c>
    </row>
    <row r="112" spans="1:15" x14ac:dyDescent="0.2">
      <c r="A112">
        <v>719970705</v>
      </c>
      <c r="B112" t="s">
        <v>198</v>
      </c>
      <c r="C112" s="2">
        <v>35642</v>
      </c>
      <c r="D112" s="3">
        <v>12</v>
      </c>
      <c r="F112" s="3">
        <f t="shared" si="7"/>
        <v>3.6576000000000004</v>
      </c>
      <c r="G112" s="3">
        <f t="shared" si="6"/>
        <v>41.313008325549511</v>
      </c>
      <c r="O112" s="3">
        <v>26.66</v>
      </c>
    </row>
    <row r="113" spans="1:15" x14ac:dyDescent="0.2">
      <c r="A113">
        <v>719970801</v>
      </c>
      <c r="B113" t="s">
        <v>198</v>
      </c>
      <c r="C113" s="2">
        <v>35648</v>
      </c>
      <c r="D113" s="3">
        <v>13</v>
      </c>
      <c r="F113" s="3">
        <f t="shared" si="7"/>
        <v>3.9624000000000001</v>
      </c>
      <c r="G113" s="3">
        <f t="shared" si="6"/>
        <v>40.159592907973853</v>
      </c>
      <c r="I113" s="10">
        <v>0.57999999999999996</v>
      </c>
      <c r="K113" s="10">
        <f>(9.81*(LN(I113)))+30.6</f>
        <v>25.256226408917197</v>
      </c>
      <c r="O113" s="3">
        <v>23.88</v>
      </c>
    </row>
    <row r="114" spans="1:15" x14ac:dyDescent="0.2">
      <c r="A114">
        <v>719970802</v>
      </c>
      <c r="B114" t="s">
        <v>198</v>
      </c>
      <c r="C114" s="2">
        <v>35655</v>
      </c>
      <c r="D114" s="3">
        <v>13</v>
      </c>
      <c r="F114" s="3">
        <f t="shared" si="7"/>
        <v>3.9624000000000001</v>
      </c>
      <c r="G114" s="3">
        <f t="shared" si="6"/>
        <v>40.159592907973853</v>
      </c>
      <c r="O114" s="3">
        <v>21.11</v>
      </c>
    </row>
    <row r="115" spans="1:15" x14ac:dyDescent="0.2">
      <c r="A115">
        <v>719970803</v>
      </c>
      <c r="B115" t="s">
        <v>198</v>
      </c>
      <c r="C115" s="2">
        <v>35665</v>
      </c>
      <c r="D115" s="3">
        <v>14</v>
      </c>
      <c r="F115" s="3">
        <f t="shared" si="7"/>
        <v>4.2671999999999999</v>
      </c>
      <c r="G115" s="3">
        <f t="shared" si="6"/>
        <v>39.091697029238723</v>
      </c>
      <c r="I115" s="10">
        <v>1.1000000000000001</v>
      </c>
      <c r="K115" s="10">
        <f>(9.81*(LN(I115)))+30.6</f>
        <v>31.534992863880429</v>
      </c>
      <c r="O115" s="3">
        <v>21.11</v>
      </c>
    </row>
    <row r="116" spans="1:15" x14ac:dyDescent="0.2">
      <c r="A116">
        <v>719970804</v>
      </c>
      <c r="B116" t="s">
        <v>198</v>
      </c>
      <c r="C116" s="2">
        <v>35671</v>
      </c>
      <c r="D116" s="3">
        <v>16.5</v>
      </c>
      <c r="F116" s="3">
        <f t="shared" si="7"/>
        <v>5.0292000000000003</v>
      </c>
      <c r="G116" s="3">
        <f t="shared" si="6"/>
        <v>36.724090060131431</v>
      </c>
      <c r="O116" s="3">
        <v>22.22</v>
      </c>
    </row>
    <row r="117" spans="1:15" x14ac:dyDescent="0.2">
      <c r="A117">
        <v>719970901</v>
      </c>
      <c r="B117" t="s">
        <v>198</v>
      </c>
      <c r="C117" s="2">
        <v>35677</v>
      </c>
      <c r="D117" s="3">
        <v>16.5</v>
      </c>
      <c r="F117" s="3">
        <f t="shared" si="7"/>
        <v>5.0292000000000003</v>
      </c>
      <c r="G117" s="3">
        <f t="shared" si="6"/>
        <v>36.724090060131431</v>
      </c>
      <c r="I117" s="10">
        <v>1.1000000000000001</v>
      </c>
      <c r="K117" s="10">
        <f>(9.81*(LN(I117)))+30.6</f>
        <v>31.534992863880429</v>
      </c>
      <c r="O117" s="3">
        <v>21.11</v>
      </c>
    </row>
    <row r="118" spans="1:15" x14ac:dyDescent="0.2">
      <c r="A118">
        <v>719970902</v>
      </c>
      <c r="B118" t="s">
        <v>198</v>
      </c>
      <c r="C118" s="2">
        <v>35685</v>
      </c>
      <c r="D118" s="3">
        <v>17.5</v>
      </c>
      <c r="E118" s="3">
        <f>AVERAGE(D105:D116)</f>
        <v>14.791666666666666</v>
      </c>
      <c r="F118" s="3">
        <f t="shared" si="7"/>
        <v>5.3340000000000005</v>
      </c>
      <c r="G118" s="3">
        <f t="shared" si="6"/>
        <v>35.876198454800956</v>
      </c>
      <c r="H118" s="3">
        <f>AVERAGE(G105:G116)</f>
        <v>38.418045974903151</v>
      </c>
      <c r="J118" s="3">
        <f>AVERAGE(I105:I116)</f>
        <v>1.1328571428571428</v>
      </c>
      <c r="L118" s="3">
        <f>AVERAGE(K105:K116)</f>
        <v>31.050826575129093</v>
      </c>
      <c r="M118" s="10">
        <f>AVERAGE(L118,H118)</f>
        <v>34.734436275016122</v>
      </c>
      <c r="O118" s="3">
        <v>15.55</v>
      </c>
    </row>
    <row r="119" spans="1:15" x14ac:dyDescent="0.2">
      <c r="A119">
        <v>719980601</v>
      </c>
      <c r="B119" t="s">
        <v>198</v>
      </c>
      <c r="C119" s="2">
        <v>35949</v>
      </c>
      <c r="D119" s="3">
        <v>13</v>
      </c>
      <c r="F119" s="3">
        <f t="shared" si="7"/>
        <v>3.9624000000000001</v>
      </c>
      <c r="G119" s="3">
        <f t="shared" si="6"/>
        <v>40.159592907973853</v>
      </c>
      <c r="I119" s="10">
        <v>0.82</v>
      </c>
      <c r="K119" s="10">
        <f>(9.81*(LN(I119)))+30.6</f>
        <v>28.653196291119148</v>
      </c>
    </row>
    <row r="120" spans="1:15" x14ac:dyDescent="0.2">
      <c r="A120">
        <v>719980602</v>
      </c>
      <c r="B120" t="s">
        <v>198</v>
      </c>
      <c r="C120" s="2">
        <v>35956</v>
      </c>
      <c r="D120" s="3">
        <v>21</v>
      </c>
      <c r="F120" s="3">
        <f t="shared" si="7"/>
        <v>6.4008000000000003</v>
      </c>
      <c r="G120" s="3">
        <f t="shared" si="6"/>
        <v>33.248944821400073</v>
      </c>
    </row>
    <row r="121" spans="1:15" x14ac:dyDescent="0.2">
      <c r="A121">
        <v>719980604</v>
      </c>
      <c r="B121" t="s">
        <v>198</v>
      </c>
      <c r="C121" s="2">
        <v>35970</v>
      </c>
      <c r="D121" s="3">
        <v>16</v>
      </c>
      <c r="F121" s="3">
        <f t="shared" si="7"/>
        <v>4.8768000000000002</v>
      </c>
      <c r="G121" s="3">
        <f t="shared" si="6"/>
        <v>37.167509661519347</v>
      </c>
      <c r="I121" s="10">
        <v>1.03</v>
      </c>
      <c r="K121" s="10">
        <f>(9.81*(LN(I121)))+30.6</f>
        <v>30.889971849989553</v>
      </c>
    </row>
    <row r="122" spans="1:15" x14ac:dyDescent="0.2">
      <c r="A122">
        <v>719980701</v>
      </c>
      <c r="B122" t="s">
        <v>198</v>
      </c>
      <c r="C122" s="2">
        <v>35977</v>
      </c>
      <c r="D122" s="3">
        <v>14</v>
      </c>
      <c r="F122" s="3">
        <f t="shared" si="7"/>
        <v>4.2671999999999999</v>
      </c>
      <c r="G122" s="3">
        <f t="shared" si="6"/>
        <v>39.091697029238723</v>
      </c>
      <c r="I122" s="10">
        <v>1.7</v>
      </c>
      <c r="K122" s="10">
        <f>(9.81*(LN(I122)))+30.6</f>
        <v>35.805463142919891</v>
      </c>
    </row>
    <row r="123" spans="1:15" x14ac:dyDescent="0.2">
      <c r="A123">
        <v>719980702</v>
      </c>
      <c r="B123" t="s">
        <v>198</v>
      </c>
      <c r="C123" s="2">
        <v>35984</v>
      </c>
      <c r="D123" s="3">
        <v>14.5</v>
      </c>
      <c r="F123" s="3">
        <f t="shared" si="7"/>
        <v>4.4196</v>
      </c>
      <c r="G123" s="3">
        <f t="shared" si="6"/>
        <v>38.586031110758313</v>
      </c>
    </row>
    <row r="124" spans="1:15" x14ac:dyDescent="0.2">
      <c r="A124">
        <v>719980703</v>
      </c>
      <c r="B124" t="s">
        <v>198</v>
      </c>
      <c r="C124" s="2">
        <v>35991</v>
      </c>
      <c r="D124" s="3">
        <v>15</v>
      </c>
      <c r="F124" s="3">
        <f t="shared" si="7"/>
        <v>4.5720000000000001</v>
      </c>
      <c r="G124" s="3">
        <f t="shared" si="6"/>
        <v>38.097509751111744</v>
      </c>
      <c r="I124" s="10">
        <v>1.4</v>
      </c>
      <c r="K124" s="10">
        <f>(9.81*(LN(I124)))+30.6</f>
        <v>33.9007926412541</v>
      </c>
    </row>
    <row r="125" spans="1:15" x14ac:dyDescent="0.2">
      <c r="A125">
        <v>719980704</v>
      </c>
      <c r="B125" t="s">
        <v>198</v>
      </c>
      <c r="C125" s="2">
        <v>35999</v>
      </c>
      <c r="D125" s="3">
        <v>8</v>
      </c>
      <c r="F125" s="3">
        <f t="shared" si="7"/>
        <v>2.4384000000000001</v>
      </c>
      <c r="G125" s="3">
        <f t="shared" si="6"/>
        <v>47.155760533388161</v>
      </c>
    </row>
    <row r="126" spans="1:15" x14ac:dyDescent="0.2">
      <c r="A126">
        <v>719980705</v>
      </c>
      <c r="B126" t="s">
        <v>198</v>
      </c>
      <c r="C126" s="2">
        <v>36005</v>
      </c>
      <c r="D126" s="3">
        <v>9</v>
      </c>
      <c r="F126" s="3">
        <f t="shared" si="7"/>
        <v>2.7432000000000003</v>
      </c>
      <c r="G126" s="3">
        <f t="shared" si="6"/>
        <v>45.458506989579675</v>
      </c>
      <c r="I126" s="10">
        <v>2.2000000000000002</v>
      </c>
      <c r="K126" s="10">
        <f>(9.81*(LN(I126)))+30.6</f>
        <v>38.334766705173493</v>
      </c>
    </row>
    <row r="127" spans="1:15" x14ac:dyDescent="0.2">
      <c r="A127">
        <v>719980801</v>
      </c>
      <c r="B127" t="s">
        <v>198</v>
      </c>
      <c r="C127" s="2">
        <v>36012</v>
      </c>
      <c r="D127" s="3">
        <v>12</v>
      </c>
      <c r="F127" s="3">
        <f t="shared" si="7"/>
        <v>3.6576000000000004</v>
      </c>
      <c r="G127" s="3">
        <f t="shared" si="6"/>
        <v>41.313008325549511</v>
      </c>
    </row>
    <row r="128" spans="1:15" x14ac:dyDescent="0.2">
      <c r="A128">
        <v>719980802</v>
      </c>
      <c r="B128" t="s">
        <v>198</v>
      </c>
      <c r="C128" s="2">
        <v>36019</v>
      </c>
      <c r="D128" s="3">
        <v>11.5</v>
      </c>
      <c r="F128" s="3">
        <f t="shared" si="7"/>
        <v>3.5052000000000003</v>
      </c>
      <c r="G128" s="3">
        <f t="shared" si="6"/>
        <v>41.926292369324358</v>
      </c>
      <c r="I128" s="10">
        <v>1.4</v>
      </c>
      <c r="K128" s="10">
        <f>(9.81*(LN(I128)))+30.6</f>
        <v>33.9007926412541</v>
      </c>
    </row>
    <row r="129" spans="1:16" x14ac:dyDescent="0.2">
      <c r="A129">
        <v>719980803</v>
      </c>
      <c r="B129" t="s">
        <v>198</v>
      </c>
      <c r="C129" s="2">
        <v>36023</v>
      </c>
      <c r="D129" s="3">
        <v>11</v>
      </c>
      <c r="F129" s="3">
        <f t="shared" si="7"/>
        <v>3.3528000000000002</v>
      </c>
      <c r="G129" s="3">
        <f t="shared" si="6"/>
        <v>42.566842267970074</v>
      </c>
    </row>
    <row r="130" spans="1:16" x14ac:dyDescent="0.2">
      <c r="A130">
        <v>719980804</v>
      </c>
      <c r="B130" t="s">
        <v>198</v>
      </c>
      <c r="C130" s="2">
        <v>36033</v>
      </c>
      <c r="D130" s="3">
        <v>11</v>
      </c>
      <c r="F130" s="3">
        <f t="shared" si="7"/>
        <v>3.3528000000000002</v>
      </c>
      <c r="G130" s="3">
        <f t="shared" si="6"/>
        <v>42.566842267970074</v>
      </c>
      <c r="I130" s="10">
        <v>1.8</v>
      </c>
      <c r="K130" s="10">
        <f>(9.81*(LN(I130)))+30.6</f>
        <v>36.366187182689792</v>
      </c>
    </row>
    <row r="131" spans="1:16" x14ac:dyDescent="0.2">
      <c r="A131">
        <v>719980901</v>
      </c>
      <c r="B131" t="s">
        <v>198</v>
      </c>
      <c r="C131" s="2">
        <v>36042</v>
      </c>
      <c r="D131" s="3">
        <v>10</v>
      </c>
      <c r="F131" s="3">
        <f t="shared" si="7"/>
        <v>3.048</v>
      </c>
      <c r="G131" s="3">
        <f t="shared" si="6"/>
        <v>43.940261958950401</v>
      </c>
    </row>
    <row r="132" spans="1:16" x14ac:dyDescent="0.2">
      <c r="A132">
        <v>719980902</v>
      </c>
      <c r="B132" t="s">
        <v>198</v>
      </c>
      <c r="C132" s="2">
        <v>36048</v>
      </c>
      <c r="D132" s="3">
        <v>12</v>
      </c>
      <c r="F132" s="3">
        <f t="shared" si="7"/>
        <v>3.6576000000000004</v>
      </c>
      <c r="G132" s="3">
        <f t="shared" si="6"/>
        <v>41.313008325549511</v>
      </c>
      <c r="I132" s="10">
        <v>1.8</v>
      </c>
      <c r="K132" s="10">
        <f>(9.81*(LN(I132)))+30.6</f>
        <v>36.366187182689792</v>
      </c>
    </row>
    <row r="133" spans="1:16" x14ac:dyDescent="0.2">
      <c r="A133">
        <v>719980903</v>
      </c>
      <c r="B133" t="s">
        <v>198</v>
      </c>
      <c r="C133" s="2">
        <v>36054</v>
      </c>
      <c r="D133" s="3">
        <v>16</v>
      </c>
      <c r="F133" s="3">
        <f t="shared" si="7"/>
        <v>4.8768000000000002</v>
      </c>
      <c r="G133" s="3">
        <f t="shared" si="6"/>
        <v>37.167509661519347</v>
      </c>
    </row>
    <row r="134" spans="1:16" x14ac:dyDescent="0.2">
      <c r="A134">
        <v>719980904</v>
      </c>
      <c r="B134" t="s">
        <v>198</v>
      </c>
      <c r="C134" s="2">
        <v>36061</v>
      </c>
      <c r="D134" s="3">
        <v>15</v>
      </c>
      <c r="E134" s="3">
        <f>AVERAGE(D119:D130)</f>
        <v>13</v>
      </c>
      <c r="F134" s="3">
        <f t="shared" si="7"/>
        <v>4.5720000000000001</v>
      </c>
      <c r="G134" s="3">
        <f t="shared" si="6"/>
        <v>38.097509751111744</v>
      </c>
      <c r="H134" s="3">
        <f>AVERAGE(G119:G130)</f>
        <v>40.611544836315325</v>
      </c>
      <c r="I134" s="10">
        <v>4.4000000000000004</v>
      </c>
      <c r="J134" s="3">
        <f>AVERAGE(I119:I130)</f>
        <v>1.4785714285714284</v>
      </c>
      <c r="K134" s="10">
        <f t="shared" ref="K134:K153" si="8">(9.81*(LN(I134)))+30.6</f>
        <v>45.134540546466553</v>
      </c>
      <c r="L134" s="3">
        <f>AVERAGE(K119:K130)</f>
        <v>33.978738636342868</v>
      </c>
      <c r="M134" s="10">
        <f>AVERAGE(L134,H134)</f>
        <v>37.2951417363291</v>
      </c>
    </row>
    <row r="135" spans="1:16" x14ac:dyDescent="0.2">
      <c r="A135">
        <v>719990601</v>
      </c>
      <c r="B135" t="s">
        <v>198</v>
      </c>
      <c r="C135" s="7">
        <v>36320</v>
      </c>
      <c r="D135" s="3">
        <v>15</v>
      </c>
      <c r="F135" s="3">
        <f t="shared" si="7"/>
        <v>4.5720000000000001</v>
      </c>
      <c r="G135" s="3">
        <f t="shared" si="6"/>
        <v>38.097509751111744</v>
      </c>
      <c r="I135" s="11">
        <v>0.57999999999999996</v>
      </c>
      <c r="K135" s="10">
        <f t="shared" si="8"/>
        <v>25.256226408917197</v>
      </c>
    </row>
    <row r="136" spans="1:16" x14ac:dyDescent="0.2">
      <c r="A136">
        <v>719990602</v>
      </c>
      <c r="B136" t="s">
        <v>198</v>
      </c>
      <c r="C136" s="7">
        <v>36327</v>
      </c>
      <c r="D136" s="3">
        <v>21</v>
      </c>
      <c r="F136" s="3">
        <f t="shared" si="7"/>
        <v>6.4008000000000003</v>
      </c>
      <c r="G136" s="3">
        <f t="shared" si="6"/>
        <v>33.248944821400073</v>
      </c>
      <c r="I136" s="11">
        <v>0.54</v>
      </c>
      <c r="K136" s="10">
        <f t="shared" si="8"/>
        <v>24.555213972252357</v>
      </c>
    </row>
    <row r="137" spans="1:16" x14ac:dyDescent="0.2">
      <c r="A137">
        <v>719990603</v>
      </c>
      <c r="B137" t="s">
        <v>198</v>
      </c>
      <c r="C137" s="7">
        <v>36333</v>
      </c>
      <c r="D137" s="3">
        <v>24</v>
      </c>
      <c r="F137" s="3">
        <f t="shared" si="7"/>
        <v>7.3152000000000008</v>
      </c>
      <c r="G137" s="3">
        <f t="shared" si="6"/>
        <v>31.324757453680697</v>
      </c>
      <c r="I137" s="11">
        <v>0.77</v>
      </c>
      <c r="K137" s="10">
        <f t="shared" si="8"/>
        <v>28.036011663841464</v>
      </c>
    </row>
    <row r="138" spans="1:16" x14ac:dyDescent="0.2">
      <c r="A138">
        <v>719990604</v>
      </c>
      <c r="B138" t="s">
        <v>198</v>
      </c>
      <c r="C138" s="7">
        <v>36341</v>
      </c>
      <c r="D138" s="3">
        <v>23</v>
      </c>
      <c r="F138" s="3">
        <f t="shared" si="7"/>
        <v>7.0104000000000006</v>
      </c>
      <c r="G138" s="3">
        <f t="shared" si="6"/>
        <v>31.938041497455547</v>
      </c>
      <c r="I138" s="11">
        <v>0.1</v>
      </c>
      <c r="K138" s="10">
        <f t="shared" si="8"/>
        <v>8.0116402377284146</v>
      </c>
    </row>
    <row r="139" spans="1:16" x14ac:dyDescent="0.2">
      <c r="A139">
        <v>719990701</v>
      </c>
      <c r="B139" t="s">
        <v>198</v>
      </c>
      <c r="C139" s="7">
        <v>36348</v>
      </c>
      <c r="D139" s="3">
        <v>15</v>
      </c>
      <c r="F139" s="3">
        <f t="shared" si="7"/>
        <v>4.5720000000000001</v>
      </c>
      <c r="G139" s="3">
        <f t="shared" si="6"/>
        <v>38.097509751111744</v>
      </c>
      <c r="I139" s="11">
        <v>0.1</v>
      </c>
      <c r="K139" s="10">
        <f t="shared" si="8"/>
        <v>8.0116402377284146</v>
      </c>
      <c r="P139" s="19" t="s">
        <v>290</v>
      </c>
    </row>
    <row r="140" spans="1:16" x14ac:dyDescent="0.2">
      <c r="A140">
        <v>719990702</v>
      </c>
      <c r="B140" t="s">
        <v>198</v>
      </c>
      <c r="C140" s="7">
        <v>36354</v>
      </c>
      <c r="D140" s="3">
        <v>21</v>
      </c>
      <c r="F140" s="3">
        <f t="shared" ref="F140:F171" si="9">D140*0.3048</f>
        <v>6.4008000000000003</v>
      </c>
      <c r="G140" s="3">
        <f t="shared" ref="G140:G203" si="10" xml:space="preserve"> 60-(14.41*(LN(F140)))</f>
        <v>33.248944821400073</v>
      </c>
      <c r="I140" s="11">
        <v>0.92</v>
      </c>
      <c r="K140" s="10">
        <f t="shared" si="8"/>
        <v>29.782026416307911</v>
      </c>
      <c r="P140" s="19" t="s">
        <v>290</v>
      </c>
    </row>
    <row r="141" spans="1:16" x14ac:dyDescent="0.2">
      <c r="A141">
        <v>719990703</v>
      </c>
      <c r="B141" t="s">
        <v>198</v>
      </c>
      <c r="C141" s="7">
        <v>36361</v>
      </c>
      <c r="D141" s="3">
        <v>16</v>
      </c>
      <c r="F141" s="3">
        <f t="shared" si="9"/>
        <v>4.8768000000000002</v>
      </c>
      <c r="G141" s="3">
        <f t="shared" si="10"/>
        <v>37.167509661519347</v>
      </c>
      <c r="I141" s="11">
        <v>0.1</v>
      </c>
      <c r="K141" s="10">
        <f t="shared" si="8"/>
        <v>8.0116402377284146</v>
      </c>
      <c r="P141" s="19" t="s">
        <v>290</v>
      </c>
    </row>
    <row r="142" spans="1:16" x14ac:dyDescent="0.2">
      <c r="A142">
        <v>719990704</v>
      </c>
      <c r="B142" t="s">
        <v>198</v>
      </c>
      <c r="C142" s="7">
        <v>36368</v>
      </c>
      <c r="D142" s="3">
        <v>12</v>
      </c>
      <c r="F142" s="3">
        <f t="shared" si="9"/>
        <v>3.6576000000000004</v>
      </c>
      <c r="G142" s="3">
        <f t="shared" si="10"/>
        <v>41.313008325549511</v>
      </c>
      <c r="I142" s="11">
        <v>1.49</v>
      </c>
      <c r="K142" s="10">
        <f t="shared" si="8"/>
        <v>34.511993736781783</v>
      </c>
    </row>
    <row r="143" spans="1:16" x14ac:dyDescent="0.2">
      <c r="A143">
        <v>719990801</v>
      </c>
      <c r="B143" t="s">
        <v>198</v>
      </c>
      <c r="C143" s="7">
        <v>36376</v>
      </c>
      <c r="D143" s="3">
        <v>13</v>
      </c>
      <c r="F143" s="3">
        <f t="shared" si="9"/>
        <v>3.9624000000000001</v>
      </c>
      <c r="G143" s="3">
        <f t="shared" si="10"/>
        <v>40.159592907973853</v>
      </c>
      <c r="I143" s="11">
        <v>1.49</v>
      </c>
      <c r="K143" s="10">
        <f t="shared" si="8"/>
        <v>34.511993736781783</v>
      </c>
    </row>
    <row r="144" spans="1:16" x14ac:dyDescent="0.2">
      <c r="A144">
        <v>719990802</v>
      </c>
      <c r="B144" t="s">
        <v>198</v>
      </c>
      <c r="C144" s="7">
        <v>36384</v>
      </c>
      <c r="D144" s="3">
        <v>13</v>
      </c>
      <c r="F144" s="3">
        <f t="shared" si="9"/>
        <v>3.9624000000000001</v>
      </c>
      <c r="G144" s="3">
        <f t="shared" si="10"/>
        <v>40.159592907973853</v>
      </c>
      <c r="I144" s="11">
        <v>1.35</v>
      </c>
      <c r="K144" s="10">
        <f t="shared" si="8"/>
        <v>33.54402605193782</v>
      </c>
    </row>
    <row r="145" spans="1:13" x14ac:dyDescent="0.2">
      <c r="A145">
        <v>719990803</v>
      </c>
      <c r="B145" t="s">
        <v>198</v>
      </c>
      <c r="C145" s="7">
        <v>36390</v>
      </c>
      <c r="D145" s="3">
        <v>13</v>
      </c>
      <c r="F145" s="3">
        <f t="shared" si="9"/>
        <v>3.9624000000000001</v>
      </c>
      <c r="G145" s="3">
        <f t="shared" si="10"/>
        <v>40.159592907973853</v>
      </c>
      <c r="I145" s="11">
        <v>1.06</v>
      </c>
      <c r="K145" s="10">
        <f t="shared" si="8"/>
        <v>31.171617988696205</v>
      </c>
    </row>
    <row r="146" spans="1:13" x14ac:dyDescent="0.2">
      <c r="A146">
        <v>719990804</v>
      </c>
      <c r="B146" t="s">
        <v>198</v>
      </c>
      <c r="C146" s="7">
        <v>36398</v>
      </c>
      <c r="D146" s="3">
        <v>15</v>
      </c>
      <c r="F146" s="3">
        <f t="shared" si="9"/>
        <v>4.5720000000000001</v>
      </c>
      <c r="G146" s="3">
        <f t="shared" si="10"/>
        <v>38.097509751111744</v>
      </c>
      <c r="I146" s="11">
        <v>0.72</v>
      </c>
      <c r="K146" s="10">
        <f t="shared" si="8"/>
        <v>27.377375103004326</v>
      </c>
    </row>
    <row r="147" spans="1:13" x14ac:dyDescent="0.2">
      <c r="A147">
        <v>719990805</v>
      </c>
      <c r="B147" t="s">
        <v>198</v>
      </c>
      <c r="C147" s="7">
        <v>36403</v>
      </c>
      <c r="D147" s="3">
        <v>14</v>
      </c>
      <c r="F147" s="3">
        <f t="shared" si="9"/>
        <v>4.2671999999999999</v>
      </c>
      <c r="G147" s="3">
        <f t="shared" si="10"/>
        <v>39.091697029238723</v>
      </c>
      <c r="I147" s="11">
        <v>0.9</v>
      </c>
      <c r="K147" s="10">
        <f t="shared" si="8"/>
        <v>29.566413341396725</v>
      </c>
    </row>
    <row r="148" spans="1:13" x14ac:dyDescent="0.2">
      <c r="A148">
        <v>719990901</v>
      </c>
      <c r="B148" t="s">
        <v>198</v>
      </c>
      <c r="C148" s="7">
        <v>36410</v>
      </c>
      <c r="D148" s="3">
        <v>14</v>
      </c>
      <c r="F148" s="3">
        <f t="shared" si="9"/>
        <v>4.2671999999999999</v>
      </c>
      <c r="G148" s="3">
        <f t="shared" si="10"/>
        <v>39.091697029238723</v>
      </c>
      <c r="I148" s="11">
        <v>0.99</v>
      </c>
      <c r="K148" s="10">
        <f t="shared" si="8"/>
        <v>30.501406205277153</v>
      </c>
    </row>
    <row r="149" spans="1:13" x14ac:dyDescent="0.2">
      <c r="A149">
        <v>719990902</v>
      </c>
      <c r="B149" t="s">
        <v>198</v>
      </c>
      <c r="C149" s="7">
        <v>36419</v>
      </c>
      <c r="D149" s="3">
        <v>11</v>
      </c>
      <c r="F149" s="3">
        <f t="shared" si="9"/>
        <v>3.3528000000000002</v>
      </c>
      <c r="G149" s="3">
        <f t="shared" si="10"/>
        <v>42.566842267970074</v>
      </c>
      <c r="I149" s="11">
        <v>0.91</v>
      </c>
      <c r="K149" s="10">
        <f t="shared" si="8"/>
        <v>29.674812234387126</v>
      </c>
    </row>
    <row r="150" spans="1:13" x14ac:dyDescent="0.2">
      <c r="A150">
        <v>719990903</v>
      </c>
      <c r="B150" t="s">
        <v>198</v>
      </c>
      <c r="C150" s="7">
        <v>36427</v>
      </c>
      <c r="D150" s="3">
        <v>11</v>
      </c>
      <c r="E150" s="3">
        <f>AVERAGE(D135:D147)</f>
        <v>16.53846153846154</v>
      </c>
      <c r="F150" s="3">
        <f t="shared" si="9"/>
        <v>3.3528000000000002</v>
      </c>
      <c r="G150" s="3">
        <f t="shared" si="10"/>
        <v>42.566842267970074</v>
      </c>
      <c r="H150" s="3">
        <f>AVERAGE(G135:G147)</f>
        <v>37.084939352884668</v>
      </c>
      <c r="I150" s="11">
        <v>0.85</v>
      </c>
      <c r="J150" s="3">
        <f>AVERAGE(I135:I147)</f>
        <v>0.77846153846153865</v>
      </c>
      <c r="K150" s="10">
        <f t="shared" si="8"/>
        <v>29.00568930162683</v>
      </c>
      <c r="L150" s="3">
        <f>AVERAGE(K135:K147)</f>
        <v>24.795986087161754</v>
      </c>
      <c r="M150" s="10">
        <f>AVERAGE(H150,L150)</f>
        <v>30.940462720023213</v>
      </c>
    </row>
    <row r="151" spans="1:13" x14ac:dyDescent="0.2">
      <c r="A151">
        <v>720000501</v>
      </c>
      <c r="B151" t="s">
        <v>198</v>
      </c>
      <c r="C151" s="7">
        <v>36676</v>
      </c>
      <c r="D151" s="3">
        <v>14</v>
      </c>
      <c r="F151" s="3">
        <f t="shared" si="9"/>
        <v>4.2671999999999999</v>
      </c>
      <c r="G151" s="3">
        <f t="shared" si="10"/>
        <v>39.091697029238723</v>
      </c>
      <c r="I151" s="11">
        <v>0.88</v>
      </c>
      <c r="K151" s="10">
        <f t="shared" si="8"/>
        <v>29.34595462548803</v>
      </c>
    </row>
    <row r="152" spans="1:13" x14ac:dyDescent="0.2">
      <c r="A152">
        <v>720000601</v>
      </c>
      <c r="B152" t="s">
        <v>198</v>
      </c>
      <c r="C152" s="7">
        <v>36683</v>
      </c>
      <c r="D152" s="3">
        <v>19</v>
      </c>
      <c r="F152" s="3">
        <f t="shared" si="9"/>
        <v>5.7911999999999999</v>
      </c>
      <c r="G152" s="3">
        <f t="shared" si="10"/>
        <v>34.691147459206192</v>
      </c>
      <c r="I152" s="11">
        <v>1.1000000000000001</v>
      </c>
      <c r="K152" s="10">
        <f t="shared" si="8"/>
        <v>31.534992863880429</v>
      </c>
    </row>
    <row r="153" spans="1:13" x14ac:dyDescent="0.2">
      <c r="A153">
        <v>720000602</v>
      </c>
      <c r="B153" t="s">
        <v>198</v>
      </c>
      <c r="C153" s="7">
        <v>36691</v>
      </c>
      <c r="D153" s="3">
        <v>16</v>
      </c>
      <c r="F153" s="3">
        <f t="shared" si="9"/>
        <v>4.8768000000000002</v>
      </c>
      <c r="G153" s="3">
        <f t="shared" si="10"/>
        <v>37.167509661519347</v>
      </c>
      <c r="I153" s="11">
        <v>0.45</v>
      </c>
      <c r="K153" s="10">
        <f t="shared" si="8"/>
        <v>22.766639500103661</v>
      </c>
    </row>
    <row r="154" spans="1:13" x14ac:dyDescent="0.2">
      <c r="A154">
        <v>720000603</v>
      </c>
      <c r="B154" t="s">
        <v>198</v>
      </c>
      <c r="C154" s="7">
        <v>36698</v>
      </c>
      <c r="D154" s="3">
        <v>13</v>
      </c>
      <c r="F154" s="3">
        <f t="shared" si="9"/>
        <v>3.9624000000000001</v>
      </c>
      <c r="G154" s="3">
        <f t="shared" si="10"/>
        <v>40.159592907973853</v>
      </c>
      <c r="I154" s="11"/>
    </row>
    <row r="155" spans="1:13" x14ac:dyDescent="0.2">
      <c r="A155">
        <v>720000604</v>
      </c>
      <c r="B155" t="s">
        <v>198</v>
      </c>
      <c r="C155" s="7">
        <v>36705</v>
      </c>
      <c r="D155" s="3">
        <v>13</v>
      </c>
      <c r="F155" s="3">
        <f t="shared" si="9"/>
        <v>3.9624000000000001</v>
      </c>
      <c r="G155" s="3">
        <f t="shared" si="10"/>
        <v>40.159592907973853</v>
      </c>
      <c r="I155" s="11">
        <v>0.77</v>
      </c>
      <c r="K155" s="10">
        <f>(9.81*(LN(I155)))+30.6</f>
        <v>28.036011663841464</v>
      </c>
    </row>
    <row r="156" spans="1:13" x14ac:dyDescent="0.2">
      <c r="A156">
        <v>720000701</v>
      </c>
      <c r="B156" t="s">
        <v>198</v>
      </c>
      <c r="C156" s="7">
        <v>36711</v>
      </c>
      <c r="D156" s="3">
        <v>13</v>
      </c>
      <c r="F156" s="3">
        <f t="shared" si="9"/>
        <v>3.9624000000000001</v>
      </c>
      <c r="G156" s="3">
        <f t="shared" si="10"/>
        <v>40.159592907973853</v>
      </c>
      <c r="I156" s="11">
        <v>0.99</v>
      </c>
      <c r="K156" s="10">
        <f>(9.81*(LN(I156)))+30.6</f>
        <v>30.501406205277153</v>
      </c>
    </row>
    <row r="157" spans="1:13" x14ac:dyDescent="0.2">
      <c r="A157">
        <v>720000702</v>
      </c>
      <c r="B157" t="s">
        <v>198</v>
      </c>
      <c r="C157" s="7">
        <v>36718</v>
      </c>
      <c r="D157" s="3">
        <v>19</v>
      </c>
      <c r="F157" s="3">
        <f t="shared" si="9"/>
        <v>5.7911999999999999</v>
      </c>
      <c r="G157" s="3">
        <f t="shared" si="10"/>
        <v>34.691147459206192</v>
      </c>
      <c r="I157" s="11"/>
    </row>
    <row r="158" spans="1:13" x14ac:dyDescent="0.2">
      <c r="A158">
        <v>720000703</v>
      </c>
      <c r="B158" t="s">
        <v>198</v>
      </c>
      <c r="C158" s="7">
        <v>36725</v>
      </c>
      <c r="D158" s="3">
        <v>14</v>
      </c>
      <c r="F158" s="3">
        <f t="shared" si="9"/>
        <v>4.2671999999999999</v>
      </c>
      <c r="G158" s="3">
        <f t="shared" si="10"/>
        <v>39.091697029238723</v>
      </c>
      <c r="I158" s="11">
        <v>0.78</v>
      </c>
      <c r="K158" s="10">
        <f>(9.81*(LN(I158)))+30.6</f>
        <v>28.16259406528172</v>
      </c>
    </row>
    <row r="159" spans="1:13" x14ac:dyDescent="0.2">
      <c r="A159">
        <v>720000704</v>
      </c>
      <c r="B159" t="s">
        <v>198</v>
      </c>
      <c r="C159" s="7">
        <v>36731</v>
      </c>
      <c r="D159" s="3">
        <v>17</v>
      </c>
      <c r="F159" s="3">
        <f t="shared" si="9"/>
        <v>5.1816000000000004</v>
      </c>
      <c r="G159" s="3">
        <f t="shared" si="10"/>
        <v>36.293908861144516</v>
      </c>
      <c r="I159" s="11"/>
    </row>
    <row r="160" spans="1:13" x14ac:dyDescent="0.2">
      <c r="A160">
        <v>720000705</v>
      </c>
      <c r="B160" t="s">
        <v>198</v>
      </c>
      <c r="C160" s="7">
        <v>36738</v>
      </c>
      <c r="D160" s="3">
        <v>15</v>
      </c>
      <c r="F160" s="3">
        <f t="shared" si="9"/>
        <v>4.5720000000000001</v>
      </c>
      <c r="G160" s="3">
        <f t="shared" si="10"/>
        <v>38.097509751111744</v>
      </c>
      <c r="I160" s="11">
        <v>1.1200000000000001</v>
      </c>
      <c r="K160" s="10">
        <f>(9.81*(LN(I160)))+30.6</f>
        <v>31.711754402861704</v>
      </c>
    </row>
    <row r="161" spans="1:14" x14ac:dyDescent="0.2">
      <c r="A161">
        <v>720000801</v>
      </c>
      <c r="B161" t="s">
        <v>198</v>
      </c>
      <c r="C161" s="7">
        <v>36747</v>
      </c>
      <c r="D161" s="3">
        <v>12</v>
      </c>
      <c r="F161" s="3">
        <f t="shared" si="9"/>
        <v>3.6576000000000004</v>
      </c>
      <c r="G161" s="3">
        <f t="shared" si="10"/>
        <v>41.313008325549511</v>
      </c>
      <c r="I161" s="11"/>
    </row>
    <row r="162" spans="1:14" x14ac:dyDescent="0.2">
      <c r="A162">
        <v>720000802</v>
      </c>
      <c r="B162" t="s">
        <v>198</v>
      </c>
      <c r="C162" s="7">
        <v>36752</v>
      </c>
      <c r="D162" s="3">
        <v>15</v>
      </c>
      <c r="F162" s="3">
        <f t="shared" si="9"/>
        <v>4.5720000000000001</v>
      </c>
      <c r="G162" s="3">
        <f t="shared" si="10"/>
        <v>38.097509751111744</v>
      </c>
      <c r="I162" s="11">
        <v>1.75</v>
      </c>
      <c r="K162" s="10">
        <f>(9.81*(LN(I162)))+30.6</f>
        <v>36.089830879646499</v>
      </c>
    </row>
    <row r="163" spans="1:14" x14ac:dyDescent="0.2">
      <c r="A163">
        <v>720000901</v>
      </c>
      <c r="B163" t="s">
        <v>198</v>
      </c>
      <c r="C163" s="7">
        <v>36777</v>
      </c>
      <c r="D163" s="3">
        <v>15</v>
      </c>
      <c r="E163" s="3">
        <f>AVERAGE(D152:D162)</f>
        <v>15.090909090909092</v>
      </c>
      <c r="F163" s="3">
        <f t="shared" si="9"/>
        <v>4.5720000000000001</v>
      </c>
      <c r="G163" s="3">
        <f t="shared" si="10"/>
        <v>38.097509751111744</v>
      </c>
      <c r="H163" s="3">
        <f>AVERAGE(G152:G162)</f>
        <v>38.174747002000863</v>
      </c>
      <c r="I163" s="11">
        <v>1.58</v>
      </c>
      <c r="J163" s="3">
        <f>AVERAGE(I152:I162)</f>
        <v>0.99428571428571444</v>
      </c>
      <c r="K163" s="10">
        <f>(9.81*(LN(I163)))+30.6</f>
        <v>35.087337749451372</v>
      </c>
      <c r="L163" s="3">
        <f>AVERAGE(K152:K162)</f>
        <v>29.829032797270372</v>
      </c>
      <c r="M163" s="10">
        <f>AVERAGE(L163,H163)</f>
        <v>34.001889899635614</v>
      </c>
    </row>
    <row r="164" spans="1:14" x14ac:dyDescent="0.2">
      <c r="A164">
        <v>720010501</v>
      </c>
      <c r="B164" t="s">
        <v>198</v>
      </c>
      <c r="C164" s="7">
        <v>37041</v>
      </c>
      <c r="D164" s="3">
        <v>15</v>
      </c>
      <c r="F164" s="3">
        <f t="shared" si="9"/>
        <v>4.5720000000000001</v>
      </c>
      <c r="G164" s="3">
        <f t="shared" si="10"/>
        <v>38.097509751111744</v>
      </c>
      <c r="I164" s="11">
        <v>0.85</v>
      </c>
      <c r="K164" s="10">
        <f>(9.81*(LN(I164)))+30.6</f>
        <v>29.00568930162683</v>
      </c>
      <c r="N164" s="3">
        <v>7.2</v>
      </c>
    </row>
    <row r="165" spans="1:14" x14ac:dyDescent="0.2">
      <c r="A165">
        <v>720010601</v>
      </c>
      <c r="B165" t="s">
        <v>198</v>
      </c>
      <c r="C165" s="7">
        <v>37047</v>
      </c>
      <c r="D165" s="3">
        <v>15</v>
      </c>
      <c r="F165" s="3">
        <f t="shared" si="9"/>
        <v>4.5720000000000001</v>
      </c>
      <c r="G165" s="3">
        <f t="shared" si="10"/>
        <v>38.097509751111744</v>
      </c>
      <c r="I165" s="11"/>
      <c r="N165" s="3">
        <v>15.55</v>
      </c>
    </row>
    <row r="166" spans="1:14" x14ac:dyDescent="0.2">
      <c r="A166">
        <v>720010602</v>
      </c>
      <c r="B166" t="s">
        <v>198</v>
      </c>
      <c r="C166" s="7">
        <v>37055</v>
      </c>
      <c r="D166" s="3">
        <v>20</v>
      </c>
      <c r="F166" s="3">
        <f t="shared" si="9"/>
        <v>6.0960000000000001</v>
      </c>
      <c r="G166" s="3">
        <f t="shared" si="10"/>
        <v>33.952011087081587</v>
      </c>
      <c r="I166" s="11">
        <v>0.8</v>
      </c>
      <c r="K166" s="10">
        <f>(9.81*(LN(I166)))+30.6</f>
        <v>28.410961761607602</v>
      </c>
      <c r="N166" s="3">
        <v>21.11</v>
      </c>
    </row>
    <row r="167" spans="1:14" x14ac:dyDescent="0.2">
      <c r="A167">
        <v>720010603</v>
      </c>
      <c r="B167" t="s">
        <v>198</v>
      </c>
      <c r="C167" s="7">
        <v>37065</v>
      </c>
      <c r="D167" s="3">
        <v>20</v>
      </c>
      <c r="F167" s="3">
        <f t="shared" si="9"/>
        <v>6.0960000000000001</v>
      </c>
      <c r="G167" s="3">
        <f t="shared" si="10"/>
        <v>33.952011087081587</v>
      </c>
      <c r="I167" s="11">
        <v>0.68</v>
      </c>
      <c r="K167" s="10">
        <f>(9.81*(LN(I167)))+30.6</f>
        <v>26.816651063234431</v>
      </c>
      <c r="N167" s="3">
        <v>23.88</v>
      </c>
    </row>
    <row r="168" spans="1:14" x14ac:dyDescent="0.2">
      <c r="A168">
        <v>720010701</v>
      </c>
      <c r="B168" t="s">
        <v>198</v>
      </c>
      <c r="C168" s="7">
        <v>37078</v>
      </c>
      <c r="D168" s="3">
        <v>16</v>
      </c>
      <c r="F168" s="3">
        <f t="shared" si="9"/>
        <v>4.8768000000000002</v>
      </c>
      <c r="G168" s="3">
        <f t="shared" si="10"/>
        <v>37.167509661519347</v>
      </c>
      <c r="I168" s="11"/>
      <c r="N168" s="3">
        <v>15.55</v>
      </c>
    </row>
    <row r="169" spans="1:14" x14ac:dyDescent="0.2">
      <c r="A169">
        <v>720010702</v>
      </c>
      <c r="B169" t="s">
        <v>198</v>
      </c>
      <c r="C169" s="7">
        <v>37082</v>
      </c>
      <c r="D169" s="3">
        <v>22</v>
      </c>
      <c r="F169" s="3">
        <f t="shared" si="9"/>
        <v>6.7056000000000004</v>
      </c>
      <c r="G169" s="3">
        <f t="shared" si="10"/>
        <v>32.57859139610126</v>
      </c>
      <c r="I169" s="11">
        <v>0.82</v>
      </c>
      <c r="K169" s="10">
        <f>(9.81*(LN(I169)))+30.6</f>
        <v>28.653196291119148</v>
      </c>
      <c r="N169" s="3">
        <v>23.88</v>
      </c>
    </row>
    <row r="170" spans="1:14" x14ac:dyDescent="0.2">
      <c r="A170">
        <v>720010703</v>
      </c>
      <c r="B170" t="s">
        <v>198</v>
      </c>
      <c r="C170" s="7">
        <v>37089</v>
      </c>
      <c r="D170" s="3">
        <v>18</v>
      </c>
      <c r="F170" s="3">
        <f t="shared" si="9"/>
        <v>5.4864000000000006</v>
      </c>
      <c r="G170" s="3">
        <f t="shared" si="10"/>
        <v>35.470256117710861</v>
      </c>
      <c r="I170" s="11"/>
      <c r="N170" s="3">
        <v>21.11</v>
      </c>
    </row>
    <row r="171" spans="1:14" x14ac:dyDescent="0.2">
      <c r="A171">
        <v>720010704</v>
      </c>
      <c r="B171" t="s">
        <v>198</v>
      </c>
      <c r="C171" s="7">
        <v>37099</v>
      </c>
      <c r="D171" s="3">
        <v>17</v>
      </c>
      <c r="F171" s="3">
        <f t="shared" si="9"/>
        <v>5.1816000000000004</v>
      </c>
      <c r="G171" s="3">
        <f t="shared" si="10"/>
        <v>36.293908861144516</v>
      </c>
      <c r="I171" s="11">
        <v>0.77</v>
      </c>
      <c r="K171" s="10">
        <f>(9.81*(LN(I171)))+30.6</f>
        <v>28.036011663841464</v>
      </c>
      <c r="N171" s="3">
        <v>21.11</v>
      </c>
    </row>
    <row r="172" spans="1:14" x14ac:dyDescent="0.2">
      <c r="A172">
        <v>720010801</v>
      </c>
      <c r="B172" t="s">
        <v>198</v>
      </c>
      <c r="C172" s="7">
        <v>37105</v>
      </c>
      <c r="D172" s="3">
        <v>17</v>
      </c>
      <c r="F172" s="3">
        <f t="shared" ref="F172:F203" si="11">D172*0.3048</f>
        <v>5.1816000000000004</v>
      </c>
      <c r="G172" s="3">
        <f t="shared" si="10"/>
        <v>36.293908861144516</v>
      </c>
      <c r="I172" s="11"/>
      <c r="N172" s="3">
        <v>26.66</v>
      </c>
    </row>
    <row r="173" spans="1:14" x14ac:dyDescent="0.2">
      <c r="A173">
        <v>720010802</v>
      </c>
      <c r="B173" t="s">
        <v>198</v>
      </c>
      <c r="C173" s="7">
        <v>37111</v>
      </c>
      <c r="D173" s="3">
        <v>17</v>
      </c>
      <c r="F173" s="3">
        <f t="shared" si="11"/>
        <v>5.1816000000000004</v>
      </c>
      <c r="G173" s="3">
        <f t="shared" si="10"/>
        <v>36.293908861144516</v>
      </c>
      <c r="I173" s="11">
        <v>1</v>
      </c>
      <c r="K173" s="10">
        <f>(9.81*(LN(I173)))+30.6</f>
        <v>30.6</v>
      </c>
      <c r="N173" s="3">
        <v>27.77</v>
      </c>
    </row>
    <row r="174" spans="1:14" x14ac:dyDescent="0.2">
      <c r="A174">
        <v>720010803</v>
      </c>
      <c r="B174" t="s">
        <v>198</v>
      </c>
      <c r="C174" s="7">
        <v>37117</v>
      </c>
      <c r="D174" s="3">
        <v>15</v>
      </c>
      <c r="F174" s="3">
        <f t="shared" si="11"/>
        <v>4.5720000000000001</v>
      </c>
      <c r="G174" s="3">
        <f t="shared" si="10"/>
        <v>38.097509751111744</v>
      </c>
      <c r="I174" s="11"/>
      <c r="N174" s="3">
        <v>26.66</v>
      </c>
    </row>
    <row r="175" spans="1:14" x14ac:dyDescent="0.2">
      <c r="A175">
        <v>720010804</v>
      </c>
      <c r="B175" t="s">
        <v>198</v>
      </c>
      <c r="C175" s="7">
        <v>37124</v>
      </c>
      <c r="D175" s="3">
        <v>15</v>
      </c>
      <c r="F175" s="3">
        <f t="shared" si="11"/>
        <v>4.5720000000000001</v>
      </c>
      <c r="G175" s="3">
        <f t="shared" si="10"/>
        <v>38.097509751111744</v>
      </c>
      <c r="I175" s="11">
        <v>1.1000000000000001</v>
      </c>
      <c r="K175" s="10">
        <f>(9.81*(LN(I175)))+30.6</f>
        <v>31.534992863880429</v>
      </c>
      <c r="N175" s="3">
        <v>23.88</v>
      </c>
    </row>
    <row r="176" spans="1:14" x14ac:dyDescent="0.2">
      <c r="A176">
        <v>720010901</v>
      </c>
      <c r="B176" t="s">
        <v>198</v>
      </c>
      <c r="C176" s="7">
        <v>37138</v>
      </c>
      <c r="D176" s="3">
        <v>14</v>
      </c>
      <c r="E176" s="3">
        <f>AVERAGE(D165:D175)</f>
        <v>17.454545454545453</v>
      </c>
      <c r="F176" s="3">
        <f t="shared" si="11"/>
        <v>4.2671999999999999</v>
      </c>
      <c r="G176" s="3">
        <f t="shared" si="10"/>
        <v>39.091697029238723</v>
      </c>
      <c r="H176" s="3">
        <f>AVERAGE(G165:G175)</f>
        <v>36.02678501693304</v>
      </c>
      <c r="I176" s="11">
        <v>1.2</v>
      </c>
      <c r="J176" s="3">
        <f>AVERAGE(I165:I175)</f>
        <v>0.86166666666666669</v>
      </c>
      <c r="K176" s="10">
        <f>(9.81*(LN(I176)))+30.6</f>
        <v>32.388574472148697</v>
      </c>
      <c r="L176" s="3">
        <f>AVERAGE(K165:K175)</f>
        <v>29.008635607280514</v>
      </c>
      <c r="M176" s="10">
        <f>AVERAGE(L176,H176)</f>
        <v>32.517710312106779</v>
      </c>
      <c r="N176" s="3">
        <v>15.55</v>
      </c>
    </row>
    <row r="177" spans="1:13" x14ac:dyDescent="0.2">
      <c r="A177">
        <v>720020601</v>
      </c>
      <c r="B177" t="s">
        <v>198</v>
      </c>
      <c r="C177" s="7">
        <v>37413</v>
      </c>
      <c r="D177" s="3">
        <v>21</v>
      </c>
      <c r="F177" s="3">
        <f t="shared" si="11"/>
        <v>6.4008000000000003</v>
      </c>
      <c r="G177" s="3">
        <f t="shared" si="10"/>
        <v>33.248944821400073</v>
      </c>
      <c r="I177" s="11">
        <v>0.66</v>
      </c>
      <c r="K177" s="10">
        <f>(9.81*(LN(I177)))+30.6</f>
        <v>26.523793494736061</v>
      </c>
    </row>
    <row r="178" spans="1:13" x14ac:dyDescent="0.2">
      <c r="A178">
        <v>720020602</v>
      </c>
      <c r="B178" t="s">
        <v>198</v>
      </c>
      <c r="C178" s="7">
        <v>37419</v>
      </c>
      <c r="D178" s="3">
        <v>21</v>
      </c>
      <c r="F178" s="3">
        <f t="shared" si="11"/>
        <v>6.4008000000000003</v>
      </c>
      <c r="G178" s="3">
        <f t="shared" si="10"/>
        <v>33.248944821400073</v>
      </c>
      <c r="I178" s="11"/>
    </row>
    <row r="179" spans="1:13" x14ac:dyDescent="0.2">
      <c r="A179">
        <v>720020603</v>
      </c>
      <c r="B179" t="s">
        <v>198</v>
      </c>
      <c r="C179" s="7">
        <v>37425</v>
      </c>
      <c r="D179" s="3">
        <v>23</v>
      </c>
      <c r="F179" s="3">
        <f t="shared" si="11"/>
        <v>7.0104000000000006</v>
      </c>
      <c r="G179" s="3">
        <f t="shared" si="10"/>
        <v>31.938041497455547</v>
      </c>
      <c r="I179" s="11">
        <v>0.34</v>
      </c>
      <c r="K179" s="10">
        <f>(9.81*(LN(I179)))+30.6</f>
        <v>20.016877221941371</v>
      </c>
    </row>
    <row r="180" spans="1:13" x14ac:dyDescent="0.2">
      <c r="A180">
        <v>720020604</v>
      </c>
      <c r="B180" t="s">
        <v>198</v>
      </c>
      <c r="C180" s="7">
        <v>37436</v>
      </c>
      <c r="D180" s="3">
        <v>26</v>
      </c>
      <c r="F180" s="3">
        <f t="shared" si="11"/>
        <v>7.9248000000000003</v>
      </c>
      <c r="G180" s="3">
        <f t="shared" si="10"/>
        <v>30.171342036105038</v>
      </c>
      <c r="I180" s="11"/>
    </row>
    <row r="181" spans="1:13" x14ac:dyDescent="0.2">
      <c r="A181">
        <v>720020701</v>
      </c>
      <c r="B181" t="s">
        <v>198</v>
      </c>
      <c r="C181" s="7">
        <v>37441</v>
      </c>
      <c r="D181" s="3">
        <v>26</v>
      </c>
      <c r="F181" s="3">
        <f t="shared" si="11"/>
        <v>7.9248000000000003</v>
      </c>
      <c r="G181" s="3">
        <f t="shared" si="10"/>
        <v>30.171342036105038</v>
      </c>
      <c r="I181" s="11">
        <v>0.39</v>
      </c>
      <c r="K181" s="10">
        <f>(9.81*(LN(I181)))+30.6</f>
        <v>21.362820223988656</v>
      </c>
    </row>
    <row r="182" spans="1:13" x14ac:dyDescent="0.2">
      <c r="A182">
        <v>720020702</v>
      </c>
      <c r="B182" t="s">
        <v>198</v>
      </c>
      <c r="C182" s="7">
        <v>37447</v>
      </c>
      <c r="D182" s="3">
        <v>28</v>
      </c>
      <c r="F182" s="3">
        <f t="shared" si="11"/>
        <v>8.5343999999999998</v>
      </c>
      <c r="G182" s="3">
        <f t="shared" si="10"/>
        <v>29.103446157369909</v>
      </c>
      <c r="I182" s="11"/>
    </row>
    <row r="183" spans="1:13" x14ac:dyDescent="0.2">
      <c r="A183">
        <v>720020703</v>
      </c>
      <c r="B183" t="s">
        <v>198</v>
      </c>
      <c r="C183" s="7">
        <v>37455</v>
      </c>
      <c r="D183" s="3">
        <v>19</v>
      </c>
      <c r="F183" s="3">
        <f t="shared" si="11"/>
        <v>5.7911999999999999</v>
      </c>
      <c r="G183" s="3">
        <f t="shared" si="10"/>
        <v>34.691147459206192</v>
      </c>
      <c r="I183" s="11">
        <v>0.65</v>
      </c>
      <c r="K183" s="10">
        <f>(9.81*(LN(I183)))+30.6</f>
        <v>26.374019593133024</v>
      </c>
    </row>
    <row r="184" spans="1:13" x14ac:dyDescent="0.2">
      <c r="A184">
        <v>720020704</v>
      </c>
      <c r="B184" t="s">
        <v>198</v>
      </c>
      <c r="C184" s="7">
        <v>37461</v>
      </c>
      <c r="D184" s="3">
        <v>28</v>
      </c>
      <c r="F184" s="3">
        <f t="shared" si="11"/>
        <v>8.5343999999999998</v>
      </c>
      <c r="G184" s="3">
        <f t="shared" si="10"/>
        <v>29.103446157369909</v>
      </c>
      <c r="I184" s="11"/>
    </row>
    <row r="185" spans="1:13" x14ac:dyDescent="0.2">
      <c r="A185">
        <v>720020705</v>
      </c>
      <c r="B185" t="s">
        <v>198</v>
      </c>
      <c r="C185" s="7">
        <v>37468</v>
      </c>
      <c r="D185" s="3">
        <v>18</v>
      </c>
      <c r="F185" s="3">
        <f t="shared" si="11"/>
        <v>5.4864000000000006</v>
      </c>
      <c r="G185" s="3">
        <f t="shared" si="10"/>
        <v>35.470256117710861</v>
      </c>
      <c r="I185" s="11">
        <v>1.38</v>
      </c>
      <c r="K185" s="10">
        <f>(9.81*(LN(I185)))+30.6</f>
        <v>33.759639126849002</v>
      </c>
    </row>
    <row r="186" spans="1:13" x14ac:dyDescent="0.2">
      <c r="A186">
        <v>720020801</v>
      </c>
      <c r="B186" t="s">
        <v>198</v>
      </c>
      <c r="C186" s="7">
        <v>37475</v>
      </c>
      <c r="D186" s="3">
        <v>21</v>
      </c>
      <c r="F186" s="3">
        <f t="shared" si="11"/>
        <v>6.4008000000000003</v>
      </c>
      <c r="G186" s="3">
        <f t="shared" si="10"/>
        <v>33.248944821400073</v>
      </c>
      <c r="I186" s="11"/>
    </row>
    <row r="187" spans="1:13" x14ac:dyDescent="0.2">
      <c r="A187">
        <v>720020802</v>
      </c>
      <c r="B187" t="s">
        <v>198</v>
      </c>
      <c r="C187" s="7">
        <v>37482</v>
      </c>
      <c r="D187" s="3">
        <v>17</v>
      </c>
      <c r="F187" s="3">
        <f t="shared" si="11"/>
        <v>5.1816000000000004</v>
      </c>
      <c r="G187" s="3">
        <f t="shared" si="10"/>
        <v>36.293908861144516</v>
      </c>
      <c r="I187" s="11">
        <v>1.1499999999999999</v>
      </c>
      <c r="K187" s="10">
        <f>(9.81*(LN(I187)))+30.6</f>
        <v>31.971064654700307</v>
      </c>
    </row>
    <row r="188" spans="1:13" x14ac:dyDescent="0.2">
      <c r="A188">
        <v>720020803</v>
      </c>
      <c r="B188" t="s">
        <v>198</v>
      </c>
      <c r="C188" s="7">
        <v>37488</v>
      </c>
      <c r="D188" s="3">
        <v>17</v>
      </c>
      <c r="F188" s="3">
        <f t="shared" si="11"/>
        <v>5.1816000000000004</v>
      </c>
      <c r="G188" s="3">
        <f t="shared" si="10"/>
        <v>36.293908861144516</v>
      </c>
      <c r="I188" s="11"/>
    </row>
    <row r="189" spans="1:13" x14ac:dyDescent="0.2">
      <c r="A189">
        <v>720020804</v>
      </c>
      <c r="B189" t="s">
        <v>198</v>
      </c>
      <c r="C189" s="7">
        <v>37496</v>
      </c>
      <c r="D189" s="3">
        <v>17</v>
      </c>
      <c r="F189" s="3">
        <f t="shared" si="11"/>
        <v>5.1816000000000004</v>
      </c>
      <c r="G189" s="3">
        <f t="shared" si="10"/>
        <v>36.293908861144516</v>
      </c>
      <c r="I189" s="11">
        <v>2.1800000000000002</v>
      </c>
      <c r="K189" s="10">
        <f>(9.81*(LN(I189)))+30.6</f>
        <v>38.24517704141779</v>
      </c>
    </row>
    <row r="190" spans="1:13" x14ac:dyDescent="0.2">
      <c r="A190">
        <v>720020901</v>
      </c>
      <c r="B190" t="s">
        <v>198</v>
      </c>
      <c r="C190" s="7">
        <v>37504</v>
      </c>
      <c r="D190" s="3">
        <v>14</v>
      </c>
      <c r="F190" s="3">
        <f t="shared" si="11"/>
        <v>4.2671999999999999</v>
      </c>
      <c r="G190" s="3">
        <f t="shared" si="10"/>
        <v>39.091697029238723</v>
      </c>
      <c r="I190" s="11"/>
    </row>
    <row r="191" spans="1:13" x14ac:dyDescent="0.2">
      <c r="A191">
        <v>720020902</v>
      </c>
      <c r="B191" t="s">
        <v>198</v>
      </c>
      <c r="C191" s="7">
        <v>37511</v>
      </c>
      <c r="D191" s="3">
        <v>16</v>
      </c>
      <c r="F191" s="3">
        <f t="shared" si="11"/>
        <v>4.8768000000000002</v>
      </c>
      <c r="G191" s="3">
        <f t="shared" si="10"/>
        <v>37.167509661519347</v>
      </c>
      <c r="I191" s="11">
        <v>1.8</v>
      </c>
      <c r="K191" s="10">
        <f>(9.81*(LN(I191)))+30.6</f>
        <v>36.366187182689792</v>
      </c>
    </row>
    <row r="192" spans="1:13" x14ac:dyDescent="0.2">
      <c r="A192">
        <v>720020903</v>
      </c>
      <c r="B192" t="s">
        <v>198</v>
      </c>
      <c r="C192" s="7">
        <v>37517</v>
      </c>
      <c r="D192" s="3">
        <v>17</v>
      </c>
      <c r="E192" s="3">
        <f>AVERAGE(D177:D189)</f>
        <v>21.692307692307693</v>
      </c>
      <c r="F192" s="3">
        <f t="shared" si="11"/>
        <v>5.1816000000000004</v>
      </c>
      <c r="G192" s="3">
        <f t="shared" si="10"/>
        <v>36.293908861144516</v>
      </c>
      <c r="H192" s="3">
        <f>AVERAGE(G177:G189)</f>
        <v>33.021352500688948</v>
      </c>
      <c r="I192" s="11"/>
      <c r="J192" s="3">
        <f>AVERAGE(I177:I189)</f>
        <v>0.9642857142857143</v>
      </c>
      <c r="L192" s="3">
        <f>AVERAGE(K177:K189)</f>
        <v>28.3219130509666</v>
      </c>
      <c r="M192" s="10">
        <f>AVERAGE(L192,H192)</f>
        <v>30.671632775827774</v>
      </c>
    </row>
    <row r="193" spans="1:14" x14ac:dyDescent="0.2">
      <c r="A193">
        <v>720030601</v>
      </c>
      <c r="B193" t="s">
        <v>198</v>
      </c>
      <c r="C193" s="4">
        <v>37780</v>
      </c>
      <c r="D193" s="5">
        <v>24</v>
      </c>
      <c r="F193" s="3">
        <f t="shared" si="11"/>
        <v>7.3152000000000008</v>
      </c>
      <c r="G193" s="3">
        <f t="shared" si="10"/>
        <v>31.324757453680697</v>
      </c>
      <c r="I193" s="11">
        <v>0.26</v>
      </c>
      <c r="K193" s="10">
        <f>(9.81*(LN(I193)))+30.6</f>
        <v>17.385207513447565</v>
      </c>
      <c r="N193" s="3">
        <v>17</v>
      </c>
    </row>
    <row r="194" spans="1:14" x14ac:dyDescent="0.2">
      <c r="A194">
        <v>720030602</v>
      </c>
      <c r="B194" t="s">
        <v>198</v>
      </c>
      <c r="C194" s="4">
        <v>37788</v>
      </c>
      <c r="D194" s="5">
        <v>26</v>
      </c>
      <c r="F194" s="3">
        <f t="shared" si="11"/>
        <v>7.9248000000000003</v>
      </c>
      <c r="G194" s="3">
        <f t="shared" si="10"/>
        <v>30.171342036105038</v>
      </c>
      <c r="I194" s="11"/>
      <c r="N194" s="3">
        <v>20</v>
      </c>
    </row>
    <row r="195" spans="1:14" x14ac:dyDescent="0.2">
      <c r="A195">
        <v>720030603</v>
      </c>
      <c r="B195" t="s">
        <v>198</v>
      </c>
      <c r="C195" s="4">
        <v>37794</v>
      </c>
      <c r="D195" s="5">
        <v>28</v>
      </c>
      <c r="F195" s="3">
        <f t="shared" si="11"/>
        <v>8.5343999999999998</v>
      </c>
      <c r="G195" s="3">
        <f t="shared" si="10"/>
        <v>29.103446157369909</v>
      </c>
      <c r="I195" s="11">
        <v>0.25</v>
      </c>
      <c r="K195" s="10">
        <f>(9.81*(LN(I195)))+30.6</f>
        <v>17.000452317413874</v>
      </c>
      <c r="N195" s="3">
        <v>20</v>
      </c>
    </row>
    <row r="196" spans="1:14" x14ac:dyDescent="0.2">
      <c r="A196">
        <v>720030604</v>
      </c>
      <c r="B196" t="s">
        <v>198</v>
      </c>
      <c r="C196" s="4">
        <v>37802</v>
      </c>
      <c r="D196" s="5">
        <v>31</v>
      </c>
      <c r="F196" s="3">
        <f t="shared" si="11"/>
        <v>9.4488000000000003</v>
      </c>
      <c r="G196" s="3">
        <f t="shared" si="10"/>
        <v>27.636757532363639</v>
      </c>
      <c r="I196" s="11"/>
      <c r="N196" s="3">
        <v>19</v>
      </c>
    </row>
    <row r="197" spans="1:14" x14ac:dyDescent="0.2">
      <c r="A197">
        <v>720030701</v>
      </c>
      <c r="B197" t="s">
        <v>198</v>
      </c>
      <c r="C197" s="4">
        <v>37809</v>
      </c>
      <c r="D197" s="5">
        <v>26</v>
      </c>
      <c r="F197" s="3">
        <f t="shared" si="11"/>
        <v>7.9248000000000003</v>
      </c>
      <c r="G197" s="3">
        <f t="shared" si="10"/>
        <v>30.171342036105038</v>
      </c>
      <c r="I197" s="11">
        <v>0.6</v>
      </c>
      <c r="K197" s="10">
        <f>(9.81*(LN(I197)))+30.6</f>
        <v>25.588800630855634</v>
      </c>
      <c r="N197" s="3">
        <v>24</v>
      </c>
    </row>
    <row r="198" spans="1:14" x14ac:dyDescent="0.2">
      <c r="A198">
        <v>720030702</v>
      </c>
      <c r="B198" t="s">
        <v>198</v>
      </c>
      <c r="C198" s="4">
        <v>37816</v>
      </c>
      <c r="D198" s="5">
        <v>21</v>
      </c>
      <c r="F198" s="3">
        <f t="shared" si="11"/>
        <v>6.4008000000000003</v>
      </c>
      <c r="G198" s="3">
        <f t="shared" si="10"/>
        <v>33.248944821400073</v>
      </c>
      <c r="I198" s="11"/>
      <c r="N198" s="3">
        <v>21</v>
      </c>
    </row>
    <row r="199" spans="1:14" x14ac:dyDescent="0.2">
      <c r="A199">
        <v>720030703</v>
      </c>
      <c r="B199" t="s">
        <v>198</v>
      </c>
      <c r="C199" s="4">
        <v>37824</v>
      </c>
      <c r="D199" s="5">
        <v>18</v>
      </c>
      <c r="F199" s="3">
        <f t="shared" si="11"/>
        <v>5.4864000000000006</v>
      </c>
      <c r="G199" s="3">
        <f t="shared" si="10"/>
        <v>35.470256117710861</v>
      </c>
      <c r="I199" s="11">
        <v>1.5</v>
      </c>
      <c r="K199" s="10">
        <f>(9.81*(LN(I199)))+30.6</f>
        <v>34.577612710541096</v>
      </c>
      <c r="N199" s="3">
        <v>20</v>
      </c>
    </row>
    <row r="200" spans="1:14" x14ac:dyDescent="0.2">
      <c r="A200">
        <v>720030704</v>
      </c>
      <c r="B200" t="s">
        <v>198</v>
      </c>
      <c r="C200" s="4">
        <v>37830</v>
      </c>
      <c r="D200" s="5">
        <v>19</v>
      </c>
      <c r="F200" s="3">
        <f t="shared" si="11"/>
        <v>5.7911999999999999</v>
      </c>
      <c r="G200" s="3">
        <f t="shared" si="10"/>
        <v>34.691147459206192</v>
      </c>
      <c r="I200" s="11"/>
      <c r="N200" s="3">
        <v>21</v>
      </c>
    </row>
    <row r="201" spans="1:14" x14ac:dyDescent="0.2">
      <c r="A201">
        <v>720030801</v>
      </c>
      <c r="B201" t="s">
        <v>198</v>
      </c>
      <c r="C201" s="4">
        <v>37837</v>
      </c>
      <c r="D201" s="5">
        <v>18</v>
      </c>
      <c r="F201" s="3">
        <f t="shared" si="11"/>
        <v>5.4864000000000006</v>
      </c>
      <c r="G201" s="3">
        <f t="shared" si="10"/>
        <v>35.470256117710861</v>
      </c>
      <c r="I201" s="11">
        <v>1.4</v>
      </c>
      <c r="K201" s="10">
        <f>(9.81*(LN(I201)))+30.6</f>
        <v>33.9007926412541</v>
      </c>
      <c r="N201" s="3">
        <v>24</v>
      </c>
    </row>
    <row r="202" spans="1:14" x14ac:dyDescent="0.2">
      <c r="A202">
        <v>720030802</v>
      </c>
      <c r="B202" t="s">
        <v>198</v>
      </c>
      <c r="C202" s="4">
        <v>37844</v>
      </c>
      <c r="D202" s="5">
        <v>15</v>
      </c>
      <c r="F202" s="3">
        <f t="shared" si="11"/>
        <v>4.5720000000000001</v>
      </c>
      <c r="G202" s="3">
        <f t="shared" si="10"/>
        <v>38.097509751111744</v>
      </c>
      <c r="I202" s="11"/>
      <c r="N202" s="3">
        <v>24</v>
      </c>
    </row>
    <row r="203" spans="1:14" x14ac:dyDescent="0.2">
      <c r="A203">
        <v>720030803</v>
      </c>
      <c r="B203" t="s">
        <v>198</v>
      </c>
      <c r="C203" s="4">
        <v>37853</v>
      </c>
      <c r="D203" s="5">
        <v>13</v>
      </c>
      <c r="F203" s="3">
        <f t="shared" si="11"/>
        <v>3.9624000000000001</v>
      </c>
      <c r="G203" s="3">
        <f t="shared" si="10"/>
        <v>40.159592907973853</v>
      </c>
      <c r="I203" s="11">
        <v>1.3</v>
      </c>
      <c r="K203" s="10">
        <f>(9.81*(LN(I203)))+30.6</f>
        <v>33.173793434426088</v>
      </c>
      <c r="N203" s="3">
        <v>25</v>
      </c>
    </row>
    <row r="204" spans="1:14" x14ac:dyDescent="0.2">
      <c r="A204">
        <v>720030804</v>
      </c>
      <c r="B204" t="s">
        <v>198</v>
      </c>
      <c r="C204" s="4">
        <v>37858</v>
      </c>
      <c r="D204" s="5">
        <v>14</v>
      </c>
      <c r="F204" s="3">
        <f t="shared" ref="F204:F235" si="12">D204*0.3048</f>
        <v>4.2671999999999999</v>
      </c>
      <c r="G204" s="3">
        <f t="shared" ref="G204:G267" si="13" xml:space="preserve"> 60-(14.41*(LN(F204)))</f>
        <v>39.091697029238723</v>
      </c>
      <c r="I204" s="11"/>
      <c r="N204" s="3">
        <v>24</v>
      </c>
    </row>
    <row r="205" spans="1:14" x14ac:dyDescent="0.2">
      <c r="A205">
        <v>720030901</v>
      </c>
      <c r="B205" t="s">
        <v>198</v>
      </c>
      <c r="C205" s="4">
        <v>37866</v>
      </c>
      <c r="D205" s="5">
        <v>12</v>
      </c>
      <c r="F205" s="3">
        <f t="shared" si="12"/>
        <v>3.6576000000000004</v>
      </c>
      <c r="G205" s="3">
        <f t="shared" si="13"/>
        <v>41.313008325549511</v>
      </c>
      <c r="I205" s="11">
        <v>2</v>
      </c>
      <c r="K205" s="10">
        <f>(9.81*(LN(I205)))+30.6</f>
        <v>37.399773841293069</v>
      </c>
      <c r="N205" s="3">
        <v>23</v>
      </c>
    </row>
    <row r="206" spans="1:14" x14ac:dyDescent="0.2">
      <c r="A206">
        <v>720030902</v>
      </c>
      <c r="B206" t="s">
        <v>198</v>
      </c>
      <c r="C206" s="4">
        <v>37872</v>
      </c>
      <c r="D206" s="5">
        <v>11</v>
      </c>
      <c r="F206" s="3">
        <f t="shared" si="12"/>
        <v>3.3528000000000002</v>
      </c>
      <c r="G206" s="3">
        <f t="shared" si="13"/>
        <v>42.566842267970074</v>
      </c>
      <c r="I206" s="11"/>
      <c r="N206" s="3">
        <v>21</v>
      </c>
    </row>
    <row r="207" spans="1:14" x14ac:dyDescent="0.2">
      <c r="A207">
        <v>720030903</v>
      </c>
      <c r="B207" t="s">
        <v>198</v>
      </c>
      <c r="C207" s="4">
        <v>37881</v>
      </c>
      <c r="D207" s="5">
        <v>9</v>
      </c>
      <c r="E207" s="3">
        <f>AVERAGE(D193:D204)</f>
        <v>21.083333333333332</v>
      </c>
      <c r="F207" s="3">
        <f t="shared" si="12"/>
        <v>2.7432000000000003</v>
      </c>
      <c r="G207" s="3">
        <f t="shared" si="13"/>
        <v>45.458506989579675</v>
      </c>
      <c r="H207" s="3">
        <f>AVERAGE(G193:G204)</f>
        <v>33.719754118331387</v>
      </c>
      <c r="I207" s="11">
        <v>1.3</v>
      </c>
      <c r="J207" s="3">
        <f>AVERAGE(I193:I204)</f>
        <v>0.8849999999999999</v>
      </c>
      <c r="K207" s="10">
        <f>(9.81*(LN(I207)))+30.6</f>
        <v>33.173793434426088</v>
      </c>
      <c r="L207" s="3">
        <f>AVERAGE(K193:K204)</f>
        <v>26.937776541323057</v>
      </c>
      <c r="M207" s="10">
        <f>AVERAGE(L207,H207)</f>
        <v>30.32876532982722</v>
      </c>
      <c r="N207" s="3">
        <v>20</v>
      </c>
    </row>
    <row r="208" spans="1:14" x14ac:dyDescent="0.2">
      <c r="A208">
        <v>720040601</v>
      </c>
      <c r="B208" t="s">
        <v>198</v>
      </c>
      <c r="C208" s="2">
        <v>38141</v>
      </c>
      <c r="D208" s="3">
        <v>19</v>
      </c>
      <c r="F208" s="3">
        <f t="shared" si="12"/>
        <v>5.7911999999999999</v>
      </c>
      <c r="G208" s="3">
        <f t="shared" si="13"/>
        <v>34.691147459206192</v>
      </c>
      <c r="I208" s="10">
        <v>0.56000000000000005</v>
      </c>
      <c r="K208" s="10">
        <f>(9.81*(LN(I208)))+30.6</f>
        <v>24.91198056156864</v>
      </c>
      <c r="N208" s="3">
        <v>14</v>
      </c>
    </row>
    <row r="209" spans="1:16" x14ac:dyDescent="0.2">
      <c r="A209">
        <v>720040602</v>
      </c>
      <c r="B209" t="s">
        <v>198</v>
      </c>
      <c r="C209" s="2">
        <v>38151</v>
      </c>
      <c r="D209" s="3">
        <v>21</v>
      </c>
      <c r="F209" s="3">
        <f t="shared" si="12"/>
        <v>6.4008000000000003</v>
      </c>
      <c r="G209" s="3">
        <f t="shared" si="13"/>
        <v>33.248944821400073</v>
      </c>
      <c r="N209" s="3">
        <v>18</v>
      </c>
    </row>
    <row r="210" spans="1:16" x14ac:dyDescent="0.2">
      <c r="A210">
        <v>720040603</v>
      </c>
      <c r="B210" t="s">
        <v>198</v>
      </c>
      <c r="C210" s="2">
        <v>38154</v>
      </c>
      <c r="D210" s="3">
        <v>25</v>
      </c>
      <c r="F210" s="3">
        <f t="shared" si="12"/>
        <v>7.62</v>
      </c>
      <c r="G210" s="3">
        <f t="shared" si="13"/>
        <v>30.736512512643824</v>
      </c>
      <c r="I210" s="10">
        <v>0.41</v>
      </c>
      <c r="K210" s="10">
        <f>(9.81*(LN(I210)))+30.6</f>
        <v>21.853422449826084</v>
      </c>
      <c r="N210" s="3">
        <v>21</v>
      </c>
    </row>
    <row r="211" spans="1:16" x14ac:dyDescent="0.2">
      <c r="A211">
        <v>720040604</v>
      </c>
      <c r="B211" t="s">
        <v>198</v>
      </c>
      <c r="C211" s="2">
        <v>38163</v>
      </c>
      <c r="D211" s="3">
        <v>19</v>
      </c>
      <c r="F211" s="3">
        <f t="shared" si="12"/>
        <v>5.7911999999999999</v>
      </c>
      <c r="G211" s="3">
        <f t="shared" si="13"/>
        <v>34.691147459206192</v>
      </c>
      <c r="N211" s="3">
        <v>18</v>
      </c>
    </row>
    <row r="212" spans="1:16" x14ac:dyDescent="0.2">
      <c r="A212">
        <v>720040605</v>
      </c>
      <c r="B212" t="s">
        <v>198</v>
      </c>
      <c r="C212" s="2">
        <v>38168</v>
      </c>
      <c r="D212" s="3">
        <v>20</v>
      </c>
      <c r="F212" s="3">
        <f t="shared" si="12"/>
        <v>6.0960000000000001</v>
      </c>
      <c r="G212" s="3">
        <f t="shared" si="13"/>
        <v>33.952011087081587</v>
      </c>
      <c r="I212" s="10">
        <v>1.5</v>
      </c>
      <c r="K212" s="10">
        <f>(9.81*(LN(I212)))+30.6</f>
        <v>34.577612710541096</v>
      </c>
      <c r="N212" s="3">
        <v>19</v>
      </c>
    </row>
    <row r="213" spans="1:16" x14ac:dyDescent="0.2">
      <c r="A213">
        <v>720040701</v>
      </c>
      <c r="B213" t="s">
        <v>198</v>
      </c>
      <c r="C213" s="2">
        <v>38176</v>
      </c>
      <c r="D213" s="3">
        <v>19</v>
      </c>
      <c r="F213" s="3">
        <f t="shared" si="12"/>
        <v>5.7911999999999999</v>
      </c>
      <c r="G213" s="3">
        <f t="shared" si="13"/>
        <v>34.691147459206192</v>
      </c>
      <c r="N213" s="3">
        <v>19</v>
      </c>
    </row>
    <row r="214" spans="1:16" x14ac:dyDescent="0.2">
      <c r="A214">
        <v>720040702</v>
      </c>
      <c r="B214" t="s">
        <v>198</v>
      </c>
      <c r="C214" s="2">
        <v>38184</v>
      </c>
      <c r="D214" s="3">
        <v>20</v>
      </c>
      <c r="F214" s="3">
        <f t="shared" si="12"/>
        <v>6.0960000000000001</v>
      </c>
      <c r="G214" s="3">
        <f t="shared" si="13"/>
        <v>33.952011087081587</v>
      </c>
      <c r="I214" s="10">
        <v>0.48</v>
      </c>
      <c r="K214" s="10">
        <f>(9.81*(LN(I214)))+30.6</f>
        <v>23.399762392463234</v>
      </c>
      <c r="N214" s="3">
        <v>20.5</v>
      </c>
    </row>
    <row r="215" spans="1:16" x14ac:dyDescent="0.2">
      <c r="A215">
        <v>720040703</v>
      </c>
      <c r="B215" t="s">
        <v>198</v>
      </c>
      <c r="C215" s="2">
        <v>38191</v>
      </c>
      <c r="D215" s="3">
        <v>24</v>
      </c>
      <c r="F215" s="3">
        <f t="shared" si="12"/>
        <v>7.3152000000000008</v>
      </c>
      <c r="G215" s="3">
        <f t="shared" si="13"/>
        <v>31.324757453680697</v>
      </c>
      <c r="N215" s="3">
        <v>22</v>
      </c>
    </row>
    <row r="216" spans="1:16" x14ac:dyDescent="0.2">
      <c r="A216">
        <v>720040801</v>
      </c>
      <c r="B216" t="s">
        <v>198</v>
      </c>
      <c r="C216" s="2">
        <v>38200</v>
      </c>
      <c r="D216" s="3">
        <v>18</v>
      </c>
      <c r="F216" s="3">
        <f t="shared" si="12"/>
        <v>5.4864000000000006</v>
      </c>
      <c r="G216" s="3">
        <f t="shared" si="13"/>
        <v>35.470256117710861</v>
      </c>
      <c r="I216" s="10">
        <v>0.9</v>
      </c>
      <c r="K216" s="10">
        <f>(9.81*(LN(I216)))+30.6</f>
        <v>29.566413341396725</v>
      </c>
      <c r="N216" s="3">
        <v>21</v>
      </c>
    </row>
    <row r="217" spans="1:16" x14ac:dyDescent="0.2">
      <c r="A217">
        <v>720040802</v>
      </c>
      <c r="B217" t="s">
        <v>198</v>
      </c>
      <c r="C217" s="2">
        <v>38205</v>
      </c>
      <c r="D217" s="3">
        <v>21</v>
      </c>
      <c r="F217" s="3">
        <f t="shared" si="12"/>
        <v>6.4008000000000003</v>
      </c>
      <c r="G217" s="3">
        <f t="shared" si="13"/>
        <v>33.248944821400073</v>
      </c>
      <c r="N217" s="3">
        <v>21</v>
      </c>
    </row>
    <row r="218" spans="1:16" x14ac:dyDescent="0.2">
      <c r="A218">
        <v>720040803</v>
      </c>
      <c r="B218" t="s">
        <v>198</v>
      </c>
      <c r="C218" s="2">
        <v>38213</v>
      </c>
      <c r="D218" s="3">
        <v>20</v>
      </c>
      <c r="F218" s="3">
        <f t="shared" si="12"/>
        <v>6.0960000000000001</v>
      </c>
      <c r="G218" s="3">
        <f t="shared" si="13"/>
        <v>33.952011087081587</v>
      </c>
      <c r="I218" s="10">
        <v>0.56000000000000005</v>
      </c>
      <c r="K218" s="10">
        <f>(9.81*(LN(I218)))+30.6</f>
        <v>24.91198056156864</v>
      </c>
      <c r="N218" s="3">
        <v>20.5</v>
      </c>
    </row>
    <row r="219" spans="1:16" x14ac:dyDescent="0.2">
      <c r="A219">
        <v>720040804</v>
      </c>
      <c r="B219" t="s">
        <v>198</v>
      </c>
      <c r="C219" s="2">
        <v>38219</v>
      </c>
      <c r="D219" s="3">
        <v>15</v>
      </c>
      <c r="F219" s="3">
        <f t="shared" si="12"/>
        <v>4.5720000000000001</v>
      </c>
      <c r="G219" s="3">
        <f t="shared" si="13"/>
        <v>38.097509751111744</v>
      </c>
      <c r="N219" s="3">
        <v>19.5</v>
      </c>
    </row>
    <row r="220" spans="1:16" x14ac:dyDescent="0.2">
      <c r="A220">
        <v>720040805</v>
      </c>
      <c r="B220" t="s">
        <v>198</v>
      </c>
      <c r="C220" s="2">
        <v>38229</v>
      </c>
      <c r="D220" s="3">
        <v>19</v>
      </c>
      <c r="F220" s="3">
        <f t="shared" si="12"/>
        <v>5.7911999999999999</v>
      </c>
      <c r="G220" s="3">
        <f t="shared" si="13"/>
        <v>34.691147459206192</v>
      </c>
      <c r="I220" s="10">
        <v>1.2</v>
      </c>
      <c r="K220" s="10">
        <f>(9.81*(LN(I220)))+30.6</f>
        <v>32.388574472148697</v>
      </c>
      <c r="N220" s="3">
        <v>19.5</v>
      </c>
    </row>
    <row r="221" spans="1:16" x14ac:dyDescent="0.2">
      <c r="A221">
        <v>720040901</v>
      </c>
      <c r="B221" t="s">
        <v>198</v>
      </c>
      <c r="C221" s="2">
        <v>38233</v>
      </c>
      <c r="D221" s="3">
        <v>20</v>
      </c>
      <c r="E221" s="3">
        <f>AVERAGE(D208:D220)</f>
        <v>20</v>
      </c>
      <c r="F221" s="3">
        <f t="shared" si="12"/>
        <v>6.0960000000000001</v>
      </c>
      <c r="G221" s="3">
        <f t="shared" si="13"/>
        <v>33.952011087081587</v>
      </c>
      <c r="H221" s="3">
        <f>AVERAGE(G208:G220)</f>
        <v>34.057503736616681</v>
      </c>
      <c r="J221" s="3">
        <f>AVERAGE(I208:I220)</f>
        <v>0.80142857142857149</v>
      </c>
      <c r="L221" s="3">
        <f>AVERAGE(K208:K220)</f>
        <v>27.372820927073299</v>
      </c>
      <c r="M221" s="10">
        <f>AVERAGE(L221,H221)</f>
        <v>30.71516233184499</v>
      </c>
      <c r="N221" s="3">
        <v>20</v>
      </c>
    </row>
    <row r="222" spans="1:16" x14ac:dyDescent="0.2">
      <c r="A222">
        <v>720050601</v>
      </c>
      <c r="B222" t="s">
        <v>198</v>
      </c>
      <c r="C222" s="2">
        <v>38512</v>
      </c>
      <c r="D222" s="3">
        <v>24</v>
      </c>
      <c r="E222" s="29"/>
      <c r="F222" s="3">
        <f t="shared" si="12"/>
        <v>7.3152000000000008</v>
      </c>
      <c r="G222" s="3">
        <f t="shared" si="13"/>
        <v>31.324757453680697</v>
      </c>
      <c r="H222" s="29"/>
      <c r="I222" s="30">
        <v>0.28000000000000003</v>
      </c>
      <c r="J222" s="29"/>
      <c r="K222" s="10">
        <f>(9.81*(LN(I222)))+30.6</f>
        <v>18.112206720275577</v>
      </c>
      <c r="N222" s="3">
        <v>21</v>
      </c>
      <c r="P222" t="s">
        <v>356</v>
      </c>
    </row>
    <row r="223" spans="1:16" x14ac:dyDescent="0.2">
      <c r="A223">
        <v>720050602</v>
      </c>
      <c r="B223" t="s">
        <v>198</v>
      </c>
      <c r="C223" s="2">
        <v>38520</v>
      </c>
      <c r="D223" s="3">
        <v>19</v>
      </c>
      <c r="E223" s="29"/>
      <c r="F223" s="3">
        <f t="shared" si="12"/>
        <v>5.7911999999999999</v>
      </c>
      <c r="G223" s="3">
        <f t="shared" si="13"/>
        <v>34.691147459206192</v>
      </c>
      <c r="H223" s="29"/>
      <c r="I223" s="30"/>
      <c r="J223" s="29"/>
      <c r="N223" s="3">
        <v>19</v>
      </c>
    </row>
    <row r="224" spans="1:16" x14ac:dyDescent="0.2">
      <c r="A224">
        <v>720050603</v>
      </c>
      <c r="B224" t="s">
        <v>198</v>
      </c>
      <c r="C224" s="2">
        <v>38528</v>
      </c>
      <c r="D224" s="3">
        <v>24</v>
      </c>
      <c r="E224" s="29"/>
      <c r="F224" s="3">
        <f t="shared" si="12"/>
        <v>7.3152000000000008</v>
      </c>
      <c r="G224" s="3">
        <f t="shared" si="13"/>
        <v>31.324757453680697</v>
      </c>
      <c r="H224" s="29"/>
      <c r="I224" s="30">
        <v>0.42</v>
      </c>
      <c r="J224" s="29"/>
      <c r="K224" s="10">
        <f>(9.81*(LN(I224)))+30.6</f>
        <v>22.089819430816668</v>
      </c>
      <c r="N224" s="3">
        <v>22</v>
      </c>
    </row>
    <row r="225" spans="1:16" x14ac:dyDescent="0.2">
      <c r="A225">
        <v>720050701</v>
      </c>
      <c r="B225" t="s">
        <v>198</v>
      </c>
      <c r="C225" s="2">
        <v>38535</v>
      </c>
      <c r="D225" s="3">
        <v>18</v>
      </c>
      <c r="E225" s="29"/>
      <c r="F225" s="3">
        <f t="shared" si="12"/>
        <v>5.4864000000000006</v>
      </c>
      <c r="G225" s="3">
        <f t="shared" si="13"/>
        <v>35.470256117710861</v>
      </c>
      <c r="H225" s="29"/>
      <c r="I225" s="30"/>
      <c r="J225" s="29"/>
      <c r="N225" s="3">
        <v>21</v>
      </c>
    </row>
    <row r="226" spans="1:16" x14ac:dyDescent="0.2">
      <c r="A226">
        <v>720050702</v>
      </c>
      <c r="B226" t="s">
        <v>198</v>
      </c>
      <c r="C226" s="2">
        <v>38543</v>
      </c>
      <c r="D226" s="3">
        <v>24</v>
      </c>
      <c r="E226" s="29"/>
      <c r="F226" s="3">
        <f t="shared" si="12"/>
        <v>7.3152000000000008</v>
      </c>
      <c r="G226" s="3">
        <f t="shared" si="13"/>
        <v>31.324757453680697</v>
      </c>
      <c r="H226" s="29"/>
      <c r="I226" s="30">
        <v>0.57999999999999996</v>
      </c>
      <c r="J226" s="29"/>
      <c r="K226" s="10">
        <f>(9.81*(LN(I226)))+30.6</f>
        <v>25.256226408917197</v>
      </c>
      <c r="N226" s="3">
        <v>24</v>
      </c>
    </row>
    <row r="227" spans="1:16" x14ac:dyDescent="0.2">
      <c r="A227">
        <v>720050703</v>
      </c>
      <c r="B227" t="s">
        <v>198</v>
      </c>
      <c r="C227" s="2">
        <v>38550</v>
      </c>
      <c r="D227" s="3">
        <v>20</v>
      </c>
      <c r="E227" s="29"/>
      <c r="F227" s="3">
        <f t="shared" si="12"/>
        <v>6.0960000000000001</v>
      </c>
      <c r="G227" s="3">
        <f t="shared" si="13"/>
        <v>33.952011087081587</v>
      </c>
      <c r="H227" s="29"/>
      <c r="I227" s="30"/>
      <c r="J227" s="29"/>
      <c r="N227" s="3">
        <v>27</v>
      </c>
    </row>
    <row r="228" spans="1:16" x14ac:dyDescent="0.2">
      <c r="A228">
        <v>720050704</v>
      </c>
      <c r="B228" t="s">
        <v>198</v>
      </c>
      <c r="C228" s="2">
        <v>38557</v>
      </c>
      <c r="D228" s="3">
        <v>13</v>
      </c>
      <c r="E228" s="29"/>
      <c r="F228" s="3">
        <f t="shared" si="12"/>
        <v>3.9624000000000001</v>
      </c>
      <c r="G228" s="3">
        <f t="shared" si="13"/>
        <v>40.159592907973853</v>
      </c>
      <c r="H228" s="29"/>
      <c r="I228" s="30">
        <v>1.03</v>
      </c>
      <c r="J228" s="29"/>
      <c r="K228" s="10">
        <f>(9.81*(LN(I228)))+30.6</f>
        <v>30.889971849989553</v>
      </c>
      <c r="N228" s="3">
        <v>25</v>
      </c>
    </row>
    <row r="229" spans="1:16" x14ac:dyDescent="0.2">
      <c r="A229">
        <v>720050705</v>
      </c>
      <c r="B229" t="s">
        <v>198</v>
      </c>
      <c r="C229" s="2">
        <v>38563</v>
      </c>
      <c r="D229" s="3">
        <v>14</v>
      </c>
      <c r="E229" s="29"/>
      <c r="F229" s="3">
        <f t="shared" si="12"/>
        <v>4.2671999999999999</v>
      </c>
      <c r="G229" s="3">
        <f t="shared" si="13"/>
        <v>39.091697029238723</v>
      </c>
      <c r="H229" s="29"/>
      <c r="I229" s="30"/>
      <c r="J229" s="29"/>
      <c r="N229" s="3">
        <v>24</v>
      </c>
    </row>
    <row r="230" spans="1:16" x14ac:dyDescent="0.2">
      <c r="A230">
        <v>720050801</v>
      </c>
      <c r="B230" t="s">
        <v>198</v>
      </c>
      <c r="C230" s="2">
        <v>38571</v>
      </c>
      <c r="D230" s="3">
        <v>9</v>
      </c>
      <c r="E230" s="29"/>
      <c r="F230" s="3">
        <f t="shared" si="12"/>
        <v>2.7432000000000003</v>
      </c>
      <c r="G230" s="3">
        <f t="shared" si="13"/>
        <v>45.458506989579675</v>
      </c>
      <c r="H230" s="29"/>
      <c r="I230" s="30">
        <v>0.98</v>
      </c>
      <c r="J230" s="29"/>
      <c r="K230" s="10">
        <f>(9.81*(LN(I230)))+30.6</f>
        <v>30.401811441215134</v>
      </c>
      <c r="N230" s="3">
        <v>24</v>
      </c>
    </row>
    <row r="231" spans="1:16" x14ac:dyDescent="0.2">
      <c r="A231">
        <v>720050802</v>
      </c>
      <c r="B231" t="s">
        <v>198</v>
      </c>
      <c r="C231" s="2">
        <v>38579</v>
      </c>
      <c r="D231" s="3">
        <v>15</v>
      </c>
      <c r="E231" s="29"/>
      <c r="F231" s="3">
        <f t="shared" si="12"/>
        <v>4.5720000000000001</v>
      </c>
      <c r="G231" s="3">
        <f t="shared" si="13"/>
        <v>38.097509751111744</v>
      </c>
      <c r="H231" s="29"/>
      <c r="I231" s="30"/>
      <c r="J231" s="29"/>
      <c r="N231" s="3">
        <v>24</v>
      </c>
    </row>
    <row r="232" spans="1:16" x14ac:dyDescent="0.2">
      <c r="A232">
        <v>720050803</v>
      </c>
      <c r="B232" t="s">
        <v>198</v>
      </c>
      <c r="C232" s="2">
        <v>38588</v>
      </c>
      <c r="D232" s="3">
        <v>16</v>
      </c>
      <c r="E232" s="29"/>
      <c r="F232" s="3">
        <f t="shared" si="12"/>
        <v>4.8768000000000002</v>
      </c>
      <c r="G232" s="3">
        <f t="shared" si="13"/>
        <v>37.167509661519347</v>
      </c>
      <c r="H232" s="29"/>
      <c r="I232" s="30">
        <v>1.88</v>
      </c>
      <c r="J232" s="29"/>
      <c r="K232" s="10">
        <f>(9.81*(LN(I232)))+30.6</f>
        <v>36.792776130818623</v>
      </c>
      <c r="N232" s="3">
        <v>22</v>
      </c>
    </row>
    <row r="233" spans="1:16" x14ac:dyDescent="0.2">
      <c r="A233">
        <v>720050901</v>
      </c>
      <c r="B233" t="s">
        <v>198</v>
      </c>
      <c r="C233" s="2">
        <v>38596</v>
      </c>
      <c r="D233" s="3">
        <v>14</v>
      </c>
      <c r="E233" s="29"/>
      <c r="F233" s="3">
        <f t="shared" si="12"/>
        <v>4.2671999999999999</v>
      </c>
      <c r="G233" s="3">
        <f t="shared" si="13"/>
        <v>39.091697029238723</v>
      </c>
      <c r="H233" s="29"/>
      <c r="I233" s="30"/>
      <c r="J233" s="29"/>
      <c r="N233" s="3">
        <v>22</v>
      </c>
    </row>
    <row r="234" spans="1:16" x14ac:dyDescent="0.2">
      <c r="A234">
        <v>720050902</v>
      </c>
      <c r="B234" t="s">
        <v>198</v>
      </c>
      <c r="C234" s="2">
        <v>38603</v>
      </c>
      <c r="D234" s="3">
        <v>13</v>
      </c>
      <c r="E234" s="29"/>
      <c r="F234" s="3">
        <f t="shared" si="12"/>
        <v>3.9624000000000001</v>
      </c>
      <c r="G234" s="3">
        <f t="shared" si="13"/>
        <v>40.159592907973853</v>
      </c>
      <c r="H234" s="29"/>
      <c r="I234" s="30">
        <v>2.13</v>
      </c>
      <c r="J234" s="29"/>
      <c r="K234" s="10">
        <f>(9.81*(LN(I234)))+30.6</f>
        <v>38.017556621066284</v>
      </c>
      <c r="N234" s="3">
        <v>22</v>
      </c>
    </row>
    <row r="235" spans="1:16" x14ac:dyDescent="0.2">
      <c r="A235">
        <v>720050903</v>
      </c>
      <c r="B235" t="s">
        <v>198</v>
      </c>
      <c r="C235" s="2">
        <v>38616</v>
      </c>
      <c r="D235" s="3">
        <v>12</v>
      </c>
      <c r="E235" s="3">
        <f>AVERAGE(D222:D232)</f>
        <v>17.818181818181817</v>
      </c>
      <c r="F235" s="3">
        <f t="shared" si="12"/>
        <v>3.6576000000000004</v>
      </c>
      <c r="G235" s="3">
        <f t="shared" si="13"/>
        <v>41.313008325549511</v>
      </c>
      <c r="H235" s="3">
        <f>AVERAGE(G222:G232)</f>
        <v>36.187500305860368</v>
      </c>
      <c r="I235" s="30">
        <v>1.1200000000000001</v>
      </c>
      <c r="J235" s="3">
        <f>AVERAGE(I222:I232)</f>
        <v>0.86166666666666669</v>
      </c>
      <c r="K235" s="10">
        <f>(9.81*(LN(I235)))+30.6</f>
        <v>31.711754402861704</v>
      </c>
      <c r="L235" s="3">
        <f>AVERAGE(K222:K232)</f>
        <v>27.257135330338787</v>
      </c>
      <c r="M235" s="10">
        <f>AVERAGE(L235,H235)</f>
        <v>31.722317818099576</v>
      </c>
      <c r="N235" s="3">
        <v>21</v>
      </c>
    </row>
    <row r="236" spans="1:16" x14ac:dyDescent="0.2">
      <c r="A236">
        <v>720060501</v>
      </c>
      <c r="B236" t="s">
        <v>198</v>
      </c>
      <c r="C236" s="2">
        <v>38863</v>
      </c>
      <c r="D236" s="3">
        <v>28</v>
      </c>
      <c r="F236" s="3">
        <f t="shared" ref="F236:F260" si="14">D236*0.3048</f>
        <v>8.5343999999999998</v>
      </c>
      <c r="G236" s="3">
        <f t="shared" si="13"/>
        <v>29.103446157369909</v>
      </c>
      <c r="I236">
        <v>0.4</v>
      </c>
      <c r="K236" s="10">
        <f>(9.81*(LN(I236)))+30.6</f>
        <v>21.611187920314542</v>
      </c>
      <c r="N236" s="3">
        <v>15</v>
      </c>
      <c r="O236" s="3">
        <v>75</v>
      </c>
      <c r="P236" t="s">
        <v>380</v>
      </c>
    </row>
    <row r="237" spans="1:16" x14ac:dyDescent="0.2">
      <c r="A237">
        <v>720060601</v>
      </c>
      <c r="B237" t="s">
        <v>198</v>
      </c>
      <c r="C237" s="2">
        <v>38878</v>
      </c>
      <c r="D237" s="3">
        <v>19</v>
      </c>
      <c r="F237" s="3">
        <f t="shared" si="14"/>
        <v>5.7911999999999999</v>
      </c>
      <c r="G237" s="3">
        <f t="shared" si="13"/>
        <v>34.691147459206192</v>
      </c>
      <c r="I237">
        <v>0.5</v>
      </c>
      <c r="K237" s="10">
        <f>(9.81*(LN(I237)))+30.6</f>
        <v>23.800226158706938</v>
      </c>
      <c r="N237" s="3">
        <v>17</v>
      </c>
      <c r="O237" s="3">
        <v>60</v>
      </c>
      <c r="P237" t="s">
        <v>381</v>
      </c>
    </row>
    <row r="238" spans="1:16" x14ac:dyDescent="0.2">
      <c r="A238">
        <v>720060602</v>
      </c>
      <c r="B238" t="s">
        <v>198</v>
      </c>
      <c r="C238" s="2">
        <v>38888</v>
      </c>
      <c r="D238" s="3">
        <v>17</v>
      </c>
      <c r="F238" s="3">
        <f t="shared" si="14"/>
        <v>5.1816000000000004</v>
      </c>
      <c r="G238" s="3">
        <f t="shared" si="13"/>
        <v>36.293908861144516</v>
      </c>
      <c r="I238">
        <v>0.85</v>
      </c>
      <c r="K238" s="10">
        <f>(9.81*(LN(I238)))+30.6</f>
        <v>29.00568930162683</v>
      </c>
      <c r="N238" s="3">
        <v>20</v>
      </c>
      <c r="O238" s="3">
        <v>70</v>
      </c>
      <c r="P238" t="s">
        <v>382</v>
      </c>
    </row>
    <row r="239" spans="1:16" x14ac:dyDescent="0.2">
      <c r="A239">
        <v>720060603</v>
      </c>
      <c r="B239" t="s">
        <v>198</v>
      </c>
      <c r="C239" s="2">
        <v>38896</v>
      </c>
      <c r="D239" s="3">
        <v>21</v>
      </c>
      <c r="F239" s="3">
        <f t="shared" si="14"/>
        <v>6.4008000000000003</v>
      </c>
      <c r="G239" s="3">
        <f t="shared" si="13"/>
        <v>33.248944821400073</v>
      </c>
      <c r="I239"/>
      <c r="N239" s="3">
        <v>20</v>
      </c>
      <c r="O239" s="3">
        <v>70</v>
      </c>
      <c r="P239" t="s">
        <v>383</v>
      </c>
    </row>
    <row r="240" spans="1:16" x14ac:dyDescent="0.2">
      <c r="A240">
        <v>720060701</v>
      </c>
      <c r="B240" t="s">
        <v>198</v>
      </c>
      <c r="C240" s="2">
        <v>38903</v>
      </c>
      <c r="D240" s="3">
        <v>17</v>
      </c>
      <c r="F240" s="3">
        <f t="shared" si="14"/>
        <v>5.1816000000000004</v>
      </c>
      <c r="G240" s="3">
        <f t="shared" si="13"/>
        <v>36.293908861144516</v>
      </c>
      <c r="I240">
        <v>0.95</v>
      </c>
      <c r="K240" s="10">
        <f>(9.81*(LN(I240)))+30.6</f>
        <v>30.09681278205813</v>
      </c>
      <c r="N240" s="3">
        <v>20</v>
      </c>
      <c r="O240" s="3">
        <v>65</v>
      </c>
      <c r="P240" t="s">
        <v>384</v>
      </c>
    </row>
    <row r="241" spans="1:16" x14ac:dyDescent="0.2">
      <c r="A241">
        <v>720060702</v>
      </c>
      <c r="B241" t="s">
        <v>198</v>
      </c>
      <c r="C241" s="2">
        <v>38910</v>
      </c>
      <c r="D241" s="3">
        <v>19</v>
      </c>
      <c r="F241" s="3">
        <f t="shared" si="14"/>
        <v>5.7911999999999999</v>
      </c>
      <c r="G241" s="3">
        <f t="shared" si="13"/>
        <v>34.691147459206192</v>
      </c>
      <c r="I241"/>
      <c r="N241" s="3">
        <v>23</v>
      </c>
      <c r="O241" s="3">
        <v>80</v>
      </c>
      <c r="P241" t="s">
        <v>385</v>
      </c>
    </row>
    <row r="242" spans="1:16" x14ac:dyDescent="0.2">
      <c r="A242">
        <v>720060703</v>
      </c>
      <c r="B242" t="s">
        <v>198</v>
      </c>
      <c r="C242" s="2">
        <v>38918</v>
      </c>
      <c r="D242" s="3">
        <v>14</v>
      </c>
      <c r="F242" s="3">
        <f t="shared" si="14"/>
        <v>4.2671999999999999</v>
      </c>
      <c r="G242" s="3">
        <f t="shared" si="13"/>
        <v>39.091697029238723</v>
      </c>
      <c r="I242">
        <v>0.87</v>
      </c>
      <c r="K242" s="10">
        <f>(9.81*(LN(I242)))+30.6</f>
        <v>29.233839119458292</v>
      </c>
      <c r="N242" s="3">
        <v>24</v>
      </c>
      <c r="O242" s="3">
        <v>80</v>
      </c>
      <c r="P242" t="s">
        <v>384</v>
      </c>
    </row>
    <row r="243" spans="1:16" x14ac:dyDescent="0.2">
      <c r="A243">
        <v>720060704</v>
      </c>
      <c r="B243" t="s">
        <v>198</v>
      </c>
      <c r="C243" s="2">
        <v>38926</v>
      </c>
      <c r="D243" s="3">
        <v>16</v>
      </c>
      <c r="F243" s="3">
        <f t="shared" si="14"/>
        <v>4.8768000000000002</v>
      </c>
      <c r="G243" s="3">
        <f t="shared" si="13"/>
        <v>37.167509661519347</v>
      </c>
      <c r="N243" s="3">
        <v>23</v>
      </c>
      <c r="O243" s="3">
        <v>80</v>
      </c>
      <c r="P243" t="s">
        <v>384</v>
      </c>
    </row>
    <row r="244" spans="1:16" x14ac:dyDescent="0.2">
      <c r="A244">
        <v>720060801</v>
      </c>
      <c r="B244" t="s">
        <v>198</v>
      </c>
      <c r="C244" s="2">
        <v>38933</v>
      </c>
      <c r="D244" s="3">
        <v>16</v>
      </c>
      <c r="F244" s="3">
        <f t="shared" si="14"/>
        <v>4.8768000000000002</v>
      </c>
      <c r="G244" s="3">
        <f t="shared" si="13"/>
        <v>37.167509661519347</v>
      </c>
      <c r="I244">
        <v>1.33</v>
      </c>
      <c r="K244" s="10">
        <f>(9.81*(LN(I244)))+30.6</f>
        <v>33.397605423312228</v>
      </c>
      <c r="N244" s="3">
        <v>26</v>
      </c>
      <c r="O244" s="3">
        <v>80</v>
      </c>
      <c r="P244" t="s">
        <v>385</v>
      </c>
    </row>
    <row r="245" spans="1:16" x14ac:dyDescent="0.2">
      <c r="A245">
        <v>720060802</v>
      </c>
      <c r="B245" t="s">
        <v>198</v>
      </c>
      <c r="C245" s="2">
        <v>38947</v>
      </c>
      <c r="D245" s="3">
        <v>15</v>
      </c>
      <c r="F245" s="3">
        <f t="shared" si="14"/>
        <v>4.5720000000000001</v>
      </c>
      <c r="G245" s="3">
        <f t="shared" si="13"/>
        <v>38.097509751111744</v>
      </c>
      <c r="I245">
        <v>1.33</v>
      </c>
      <c r="K245" s="10">
        <f>(9.81*(LN(I245)))+30.6</f>
        <v>33.397605423312228</v>
      </c>
      <c r="N245" s="3">
        <v>23</v>
      </c>
      <c r="O245" s="3">
        <v>80</v>
      </c>
      <c r="P245" t="s">
        <v>386</v>
      </c>
    </row>
    <row r="246" spans="1:16" x14ac:dyDescent="0.2">
      <c r="A246">
        <v>720060803</v>
      </c>
      <c r="B246" t="s">
        <v>198</v>
      </c>
      <c r="C246" s="2">
        <v>38958</v>
      </c>
      <c r="D246" s="3">
        <v>14</v>
      </c>
      <c r="F246" s="3">
        <f t="shared" si="14"/>
        <v>4.2671999999999999</v>
      </c>
      <c r="G246" s="3">
        <f t="shared" si="13"/>
        <v>39.091697029238723</v>
      </c>
      <c r="I246">
        <v>1.65</v>
      </c>
      <c r="K246" s="10">
        <f>(9.81*(LN(I246)))+30.6</f>
        <v>35.512605574421521</v>
      </c>
      <c r="N246" s="3">
        <v>21</v>
      </c>
      <c r="O246" s="3">
        <v>80</v>
      </c>
      <c r="P246" t="s">
        <v>387</v>
      </c>
    </row>
    <row r="247" spans="1:16" x14ac:dyDescent="0.2">
      <c r="A247">
        <v>720060901</v>
      </c>
      <c r="B247" t="s">
        <v>198</v>
      </c>
      <c r="C247" s="2">
        <v>38974</v>
      </c>
      <c r="D247" s="3">
        <v>14</v>
      </c>
      <c r="E247" s="3">
        <f>AVERAGE(D237:D246)</f>
        <v>16.8</v>
      </c>
      <c r="F247" s="3">
        <f t="shared" si="14"/>
        <v>4.2671999999999999</v>
      </c>
      <c r="G247" s="3">
        <f t="shared" si="13"/>
        <v>39.091697029238723</v>
      </c>
      <c r="H247" s="3">
        <f>AVERAGE(G237:G246)</f>
        <v>36.583498059472937</v>
      </c>
      <c r="I247">
        <v>0.8</v>
      </c>
      <c r="J247" s="3">
        <f>AVERAGE(I237:I246)</f>
        <v>1.0685714285714287</v>
      </c>
      <c r="K247" s="10">
        <f>(9.81*(LN(I247)))+30.6</f>
        <v>28.410961761607602</v>
      </c>
      <c r="L247" s="3">
        <f>AVERAGE(K237:K246)</f>
        <v>30.634911968985165</v>
      </c>
      <c r="M247" s="10">
        <f>AVERAGE(L247,H247)</f>
        <v>33.609205014229047</v>
      </c>
      <c r="N247" s="3">
        <v>19</v>
      </c>
      <c r="O247" s="3">
        <v>75</v>
      </c>
      <c r="P247" t="s">
        <v>385</v>
      </c>
    </row>
    <row r="248" spans="1:16" x14ac:dyDescent="0.2">
      <c r="A248">
        <v>720070501</v>
      </c>
      <c r="B248" t="s">
        <v>198</v>
      </c>
      <c r="C248" s="2">
        <v>39231</v>
      </c>
      <c r="D248" s="3">
        <v>16</v>
      </c>
      <c r="F248" s="3">
        <f t="shared" si="14"/>
        <v>4.8768000000000002</v>
      </c>
      <c r="G248" s="3">
        <f t="shared" si="13"/>
        <v>37.167509661519347</v>
      </c>
      <c r="I248" s="10">
        <v>0.63</v>
      </c>
      <c r="K248" s="10">
        <f>(9.81*(LN(I248)))+30.6</f>
        <v>26.067432141357759</v>
      </c>
      <c r="N248" s="3">
        <v>19</v>
      </c>
      <c r="O248" s="3">
        <v>75</v>
      </c>
      <c r="P248" t="s">
        <v>422</v>
      </c>
    </row>
    <row r="249" spans="1:16" x14ac:dyDescent="0.2">
      <c r="A249">
        <v>720070601</v>
      </c>
      <c r="B249" t="s">
        <v>198</v>
      </c>
      <c r="C249" s="2">
        <v>39239</v>
      </c>
      <c r="D249" s="3">
        <v>21</v>
      </c>
      <c r="F249" s="3">
        <f t="shared" si="14"/>
        <v>6.4008000000000003</v>
      </c>
      <c r="G249" s="3">
        <f t="shared" si="13"/>
        <v>33.248944821400073</v>
      </c>
      <c r="N249" s="3">
        <v>16</v>
      </c>
      <c r="O249" s="3">
        <v>65</v>
      </c>
      <c r="P249" t="s">
        <v>403</v>
      </c>
    </row>
    <row r="250" spans="1:16" x14ac:dyDescent="0.2">
      <c r="A250">
        <v>720070602</v>
      </c>
      <c r="B250" t="s">
        <v>198</v>
      </c>
      <c r="C250" s="2">
        <v>39247</v>
      </c>
      <c r="D250" s="3">
        <v>21</v>
      </c>
      <c r="F250" s="3">
        <f t="shared" si="14"/>
        <v>6.4008000000000003</v>
      </c>
      <c r="G250" s="3">
        <f t="shared" si="13"/>
        <v>33.248944821400073</v>
      </c>
      <c r="I250" s="10">
        <v>1.03</v>
      </c>
      <c r="K250" s="10">
        <f>(9.81*(LN(I250)))+30.6</f>
        <v>30.889971849989553</v>
      </c>
      <c r="N250" s="3">
        <v>22</v>
      </c>
      <c r="O250" s="3">
        <v>80</v>
      </c>
      <c r="P250" t="s">
        <v>403</v>
      </c>
    </row>
    <row r="251" spans="1:16" x14ac:dyDescent="0.2">
      <c r="A251">
        <v>720070603</v>
      </c>
      <c r="B251" t="s">
        <v>198</v>
      </c>
      <c r="C251" s="2">
        <v>39253</v>
      </c>
      <c r="D251" s="3">
        <v>21</v>
      </c>
      <c r="F251" s="3">
        <f t="shared" si="14"/>
        <v>6.4008000000000003</v>
      </c>
      <c r="G251" s="3">
        <f t="shared" si="13"/>
        <v>33.248944821400073</v>
      </c>
      <c r="N251" s="3">
        <v>21</v>
      </c>
      <c r="O251" s="3">
        <v>80</v>
      </c>
      <c r="P251" t="s">
        <v>403</v>
      </c>
    </row>
    <row r="252" spans="1:16" x14ac:dyDescent="0.2">
      <c r="A252">
        <v>720070604</v>
      </c>
      <c r="B252" t="s">
        <v>198</v>
      </c>
      <c r="C252" s="2">
        <v>39260</v>
      </c>
      <c r="D252" s="3">
        <v>26</v>
      </c>
      <c r="F252" s="3">
        <f t="shared" si="14"/>
        <v>7.9248000000000003</v>
      </c>
      <c r="G252" s="3">
        <f t="shared" si="13"/>
        <v>30.171342036105038</v>
      </c>
      <c r="I252" s="10">
        <v>0.4</v>
      </c>
      <c r="K252" s="10">
        <f>(9.81*(LN(I252)))+30.6</f>
        <v>21.611187920314542</v>
      </c>
      <c r="N252" s="3">
        <v>22</v>
      </c>
      <c r="O252" s="3">
        <v>70</v>
      </c>
      <c r="P252" t="s">
        <v>701</v>
      </c>
    </row>
    <row r="253" spans="1:16" x14ac:dyDescent="0.2">
      <c r="A253">
        <v>720070701</v>
      </c>
      <c r="B253" t="s">
        <v>198</v>
      </c>
      <c r="C253" s="2">
        <v>39271</v>
      </c>
      <c r="D253" s="3">
        <v>21</v>
      </c>
      <c r="F253" s="3">
        <f t="shared" si="14"/>
        <v>6.4008000000000003</v>
      </c>
      <c r="G253" s="3">
        <f t="shared" si="13"/>
        <v>33.248944821400073</v>
      </c>
      <c r="N253" s="3">
        <v>23</v>
      </c>
      <c r="O253" s="3">
        <v>80</v>
      </c>
      <c r="P253" t="s">
        <v>699</v>
      </c>
    </row>
    <row r="254" spans="1:16" x14ac:dyDescent="0.2">
      <c r="A254">
        <v>720070702</v>
      </c>
      <c r="B254" t="s">
        <v>198</v>
      </c>
      <c r="C254" s="2">
        <v>39279</v>
      </c>
      <c r="D254" s="3">
        <v>21</v>
      </c>
      <c r="F254" s="3">
        <f t="shared" si="14"/>
        <v>6.4008000000000003</v>
      </c>
      <c r="G254" s="3">
        <f t="shared" si="13"/>
        <v>33.248944821400073</v>
      </c>
      <c r="I254" s="10">
        <v>0.73</v>
      </c>
      <c r="K254" s="10">
        <f>(9.81*(LN(I254)))+30.6</f>
        <v>27.512687593122543</v>
      </c>
      <c r="N254" s="3">
        <v>21</v>
      </c>
      <c r="O254" s="3">
        <v>70</v>
      </c>
      <c r="P254" t="s">
        <v>403</v>
      </c>
    </row>
    <row r="255" spans="1:16" x14ac:dyDescent="0.2">
      <c r="A255">
        <v>720070703</v>
      </c>
      <c r="B255" t="s">
        <v>198</v>
      </c>
      <c r="C255" s="2">
        <v>39287</v>
      </c>
      <c r="D255" s="3">
        <v>21</v>
      </c>
      <c r="F255" s="3">
        <f t="shared" si="14"/>
        <v>6.4008000000000003</v>
      </c>
      <c r="G255" s="3">
        <f t="shared" si="13"/>
        <v>33.248944821400073</v>
      </c>
      <c r="N255" s="3">
        <v>22</v>
      </c>
      <c r="O255" s="3">
        <v>75</v>
      </c>
      <c r="P255" t="s">
        <v>428</v>
      </c>
    </row>
    <row r="256" spans="1:16" x14ac:dyDescent="0.2">
      <c r="A256">
        <v>720070704</v>
      </c>
      <c r="B256" t="s">
        <v>198</v>
      </c>
      <c r="C256" s="2">
        <v>39293</v>
      </c>
      <c r="D256" s="3">
        <v>16</v>
      </c>
      <c r="F256" s="3">
        <f t="shared" si="14"/>
        <v>4.8768000000000002</v>
      </c>
      <c r="G256" s="3">
        <f t="shared" si="13"/>
        <v>37.167509661519347</v>
      </c>
      <c r="I256" s="10">
        <v>1.1200000000000001</v>
      </c>
      <c r="K256" s="10">
        <f>(9.81*(LN(I256)))+30.6</f>
        <v>31.711754402861704</v>
      </c>
      <c r="N256" s="3">
        <v>23</v>
      </c>
      <c r="O256" s="3">
        <v>75</v>
      </c>
      <c r="P256" t="s">
        <v>528</v>
      </c>
    </row>
    <row r="257" spans="1:16" x14ac:dyDescent="0.2">
      <c r="A257">
        <v>720070801</v>
      </c>
      <c r="B257" t="s">
        <v>198</v>
      </c>
      <c r="C257" s="2">
        <v>39300</v>
      </c>
      <c r="D257" s="3">
        <v>11</v>
      </c>
      <c r="F257" s="3">
        <f t="shared" si="14"/>
        <v>3.3528000000000002</v>
      </c>
      <c r="G257" s="3">
        <f t="shared" si="13"/>
        <v>42.566842267970074</v>
      </c>
      <c r="N257" s="3">
        <v>24</v>
      </c>
      <c r="O257" s="3">
        <v>75</v>
      </c>
      <c r="P257" t="s">
        <v>528</v>
      </c>
    </row>
    <row r="258" spans="1:16" x14ac:dyDescent="0.2">
      <c r="A258">
        <v>720070802</v>
      </c>
      <c r="B258" t="s">
        <v>198</v>
      </c>
      <c r="C258" s="2">
        <v>39316</v>
      </c>
      <c r="D258" s="3">
        <v>15</v>
      </c>
      <c r="F258" s="3">
        <f t="shared" si="14"/>
        <v>4.5720000000000001</v>
      </c>
      <c r="G258" s="3">
        <f t="shared" si="13"/>
        <v>38.097509751111744</v>
      </c>
      <c r="I258" s="10">
        <v>1.55</v>
      </c>
      <c r="K258" s="10">
        <f>(9.81*(LN(I258)))+30.6</f>
        <v>34.899280872434638</v>
      </c>
      <c r="N258" s="3">
        <v>22</v>
      </c>
      <c r="O258" s="3">
        <v>75</v>
      </c>
      <c r="P258" t="s">
        <v>702</v>
      </c>
    </row>
    <row r="259" spans="1:16" x14ac:dyDescent="0.2">
      <c r="A259">
        <v>720070803</v>
      </c>
      <c r="B259" t="s">
        <v>198</v>
      </c>
      <c r="C259" s="2">
        <v>39320</v>
      </c>
      <c r="D259" s="3">
        <v>15</v>
      </c>
      <c r="F259" s="3">
        <f t="shared" si="14"/>
        <v>4.5720000000000001</v>
      </c>
      <c r="G259" s="3">
        <f t="shared" si="13"/>
        <v>38.097509751111744</v>
      </c>
      <c r="N259" s="3">
        <v>22</v>
      </c>
      <c r="O259" s="3">
        <v>75</v>
      </c>
      <c r="P259" t="s">
        <v>420</v>
      </c>
    </row>
    <row r="260" spans="1:16" x14ac:dyDescent="0.2">
      <c r="A260">
        <v>720070901</v>
      </c>
      <c r="B260" t="s">
        <v>198</v>
      </c>
      <c r="C260" s="2">
        <v>39330</v>
      </c>
      <c r="D260" s="3">
        <v>14</v>
      </c>
      <c r="E260" s="3">
        <f>AVERAGE(D249:D259)</f>
        <v>19</v>
      </c>
      <c r="F260" s="3">
        <f t="shared" si="14"/>
        <v>4.2671999999999999</v>
      </c>
      <c r="G260" s="3">
        <f t="shared" si="13"/>
        <v>39.091697029238723</v>
      </c>
      <c r="H260" s="3">
        <f>AVERAGE(G249:G259)</f>
        <v>35.05403476329257</v>
      </c>
      <c r="I260" s="10">
        <v>1.38</v>
      </c>
      <c r="J260" s="3">
        <f>AVERAGE(I249:I259)</f>
        <v>0.96599999999999997</v>
      </c>
      <c r="K260" s="10">
        <f>(9.81*(LN(I260)))+30.6</f>
        <v>33.759639126849002</v>
      </c>
      <c r="L260" s="3">
        <f>AVERAGE(K249:K259)</f>
        <v>29.324976527744592</v>
      </c>
      <c r="M260" s="10">
        <f>AVERAGE(L260,H260)</f>
        <v>32.18950564551858</v>
      </c>
      <c r="N260" s="3">
        <v>21</v>
      </c>
      <c r="O260" s="3">
        <v>80</v>
      </c>
      <c r="P260" t="s">
        <v>420</v>
      </c>
    </row>
    <row r="261" spans="1:16" x14ac:dyDescent="0.2">
      <c r="A261">
        <v>720080601</v>
      </c>
      <c r="B261" t="s">
        <v>198</v>
      </c>
      <c r="C261" s="2">
        <v>39609</v>
      </c>
      <c r="D261" s="3">
        <v>21</v>
      </c>
      <c r="F261" s="3">
        <v>6.4</v>
      </c>
      <c r="G261" s="3">
        <f t="shared" si="13"/>
        <v>33.250745958831324</v>
      </c>
      <c r="I261">
        <v>0.67</v>
      </c>
      <c r="K261" s="10">
        <f>(9.81*(LN(I261)))+30.6</f>
        <v>26.671315071682201</v>
      </c>
      <c r="N261" s="3">
        <v>17</v>
      </c>
      <c r="O261" s="3">
        <v>18.33333</v>
      </c>
      <c r="P261" t="s">
        <v>882</v>
      </c>
    </row>
    <row r="262" spans="1:16" x14ac:dyDescent="0.2">
      <c r="A262">
        <v>720080602</v>
      </c>
      <c r="B262" t="s">
        <v>198</v>
      </c>
      <c r="C262" s="2">
        <v>39617</v>
      </c>
      <c r="D262" s="3">
        <v>14</v>
      </c>
      <c r="F262" s="3">
        <v>4.2670000000000003</v>
      </c>
      <c r="G262" s="3">
        <f t="shared" si="13"/>
        <v>39.092372429393514</v>
      </c>
      <c r="I262"/>
      <c r="N262" s="3">
        <v>17</v>
      </c>
      <c r="O262" s="3">
        <v>18.33333</v>
      </c>
      <c r="P262" t="s">
        <v>881</v>
      </c>
    </row>
    <row r="263" spans="1:16" x14ac:dyDescent="0.2">
      <c r="A263">
        <v>720080603</v>
      </c>
      <c r="B263" t="s">
        <v>198</v>
      </c>
      <c r="C263" s="2">
        <v>39627</v>
      </c>
      <c r="D263" s="3">
        <v>18</v>
      </c>
      <c r="F263" s="3">
        <v>5.4863999999999997</v>
      </c>
      <c r="G263" s="3">
        <f t="shared" si="13"/>
        <v>35.470256117710861</v>
      </c>
      <c r="I263">
        <v>1.1100000000000001</v>
      </c>
      <c r="K263" s="10">
        <f>(9.81*(LN(I263)))+30.6</f>
        <v>31.623771750330825</v>
      </c>
      <c r="N263" s="3">
        <v>21</v>
      </c>
      <c r="O263" s="3">
        <v>22</v>
      </c>
      <c r="P263" t="s">
        <v>528</v>
      </c>
    </row>
    <row r="264" spans="1:16" x14ac:dyDescent="0.2">
      <c r="A264">
        <v>720080701</v>
      </c>
      <c r="B264" t="s">
        <v>198</v>
      </c>
      <c r="C264" s="2">
        <v>39636</v>
      </c>
      <c r="D264" s="3">
        <v>21</v>
      </c>
      <c r="F264" s="3">
        <v>6.4</v>
      </c>
      <c r="G264" s="3">
        <f t="shared" si="13"/>
        <v>33.250745958831324</v>
      </c>
      <c r="I264"/>
      <c r="N264" s="3">
        <v>23</v>
      </c>
      <c r="O264" s="3">
        <v>25</v>
      </c>
      <c r="P264" t="s">
        <v>422</v>
      </c>
    </row>
    <row r="265" spans="1:16" x14ac:dyDescent="0.2">
      <c r="A265">
        <v>720080702</v>
      </c>
      <c r="B265" t="s">
        <v>198</v>
      </c>
      <c r="C265" s="2">
        <v>39643</v>
      </c>
      <c r="D265" s="3">
        <v>12</v>
      </c>
      <c r="F265" s="3">
        <v>3.66</v>
      </c>
      <c r="G265" s="3">
        <f t="shared" si="13"/>
        <v>41.303556045774712</v>
      </c>
      <c r="I265">
        <v>0.79</v>
      </c>
      <c r="K265" s="10">
        <f>(9.81*(LN(I265)))+30.6</f>
        <v>28.287563908158305</v>
      </c>
      <c r="N265" s="3">
        <v>20</v>
      </c>
      <c r="O265" s="3">
        <v>16</v>
      </c>
      <c r="P265" t="s">
        <v>883</v>
      </c>
    </row>
    <row r="266" spans="1:16" x14ac:dyDescent="0.2">
      <c r="A266">
        <v>720080703</v>
      </c>
      <c r="B266" t="s">
        <v>198</v>
      </c>
      <c r="C266" s="2">
        <v>39651</v>
      </c>
      <c r="D266" s="3">
        <v>19</v>
      </c>
      <c r="F266" s="3">
        <v>5.79</v>
      </c>
      <c r="G266" s="3">
        <f t="shared" si="13"/>
        <v>34.694133678261537</v>
      </c>
      <c r="I266"/>
      <c r="N266" s="3">
        <v>22</v>
      </c>
      <c r="O266" s="3">
        <v>21</v>
      </c>
      <c r="P266" t="s">
        <v>422</v>
      </c>
    </row>
    <row r="267" spans="1:16" x14ac:dyDescent="0.2">
      <c r="A267">
        <v>720080704</v>
      </c>
      <c r="B267" t="s">
        <v>198</v>
      </c>
      <c r="C267" s="2">
        <v>39657</v>
      </c>
      <c r="D267" s="3">
        <v>15</v>
      </c>
      <c r="F267" s="3">
        <v>4.57</v>
      </c>
      <c r="G267" s="3">
        <f t="shared" si="13"/>
        <v>38.10381471730291</v>
      </c>
      <c r="I267">
        <v>1.65</v>
      </c>
      <c r="K267" s="10">
        <f>(9.81*(LN(I267)))+30.6</f>
        <v>35.512605574421521</v>
      </c>
      <c r="N267" s="3">
        <v>22</v>
      </c>
      <c r="O267" s="3">
        <v>18</v>
      </c>
      <c r="P267" t="s">
        <v>528</v>
      </c>
    </row>
    <row r="268" spans="1:16" x14ac:dyDescent="0.2">
      <c r="A268">
        <v>720080801</v>
      </c>
      <c r="B268" t="s">
        <v>198</v>
      </c>
      <c r="C268" s="2">
        <v>39664</v>
      </c>
      <c r="D268" s="3">
        <v>15</v>
      </c>
      <c r="F268" s="3">
        <v>4.57</v>
      </c>
      <c r="G268" s="3">
        <f t="shared" ref="G268:G301" si="15" xml:space="preserve"> 60-(14.41*(LN(F268)))</f>
        <v>38.10381471730291</v>
      </c>
      <c r="I268"/>
      <c r="N268" s="3">
        <v>24</v>
      </c>
      <c r="O268" s="3">
        <v>28</v>
      </c>
      <c r="P268" t="s">
        <v>528</v>
      </c>
    </row>
    <row r="269" spans="1:16" x14ac:dyDescent="0.2">
      <c r="A269">
        <v>720080802</v>
      </c>
      <c r="B269" t="s">
        <v>198</v>
      </c>
      <c r="C269" s="2">
        <v>39672</v>
      </c>
      <c r="D269" s="3">
        <v>13</v>
      </c>
      <c r="F269" s="3">
        <v>3.96</v>
      </c>
      <c r="G269" s="3">
        <f t="shared" si="15"/>
        <v>40.168323595911332</v>
      </c>
      <c r="I269">
        <v>1.08</v>
      </c>
      <c r="K269" s="10">
        <f>(9.81*(LN(I269)))+30.6</f>
        <v>31.354987813545421</v>
      </c>
      <c r="N269" s="3">
        <v>24</v>
      </c>
      <c r="O269" s="3">
        <v>25</v>
      </c>
      <c r="P269" t="s">
        <v>525</v>
      </c>
    </row>
    <row r="270" spans="1:16" x14ac:dyDescent="0.2">
      <c r="A270">
        <v>720080803</v>
      </c>
      <c r="B270" t="s">
        <v>198</v>
      </c>
      <c r="C270" s="2">
        <v>39679</v>
      </c>
      <c r="D270" s="3">
        <v>14</v>
      </c>
      <c r="F270" s="3">
        <v>4.2699999999999996</v>
      </c>
      <c r="G270" s="3">
        <f t="shared" si="15"/>
        <v>39.082244749463918</v>
      </c>
      <c r="I270"/>
      <c r="N270" s="3">
        <v>22</v>
      </c>
      <c r="O270" s="3">
        <v>18</v>
      </c>
      <c r="P270" t="s">
        <v>403</v>
      </c>
    </row>
    <row r="271" spans="1:16" x14ac:dyDescent="0.2">
      <c r="A271">
        <v>720080804</v>
      </c>
      <c r="B271" t="s">
        <v>198</v>
      </c>
      <c r="C271" s="2">
        <v>39686</v>
      </c>
      <c r="D271" s="3">
        <v>14</v>
      </c>
      <c r="F271" s="3">
        <v>4.2699999999999996</v>
      </c>
      <c r="G271" s="3">
        <f t="shared" si="15"/>
        <v>39.082244749463918</v>
      </c>
      <c r="I271">
        <v>0.86</v>
      </c>
      <c r="K271" s="10">
        <f>(9.81*(LN(I271)))+30.6</f>
        <v>29.120427451703737</v>
      </c>
      <c r="N271" s="3">
        <v>21</v>
      </c>
      <c r="O271" s="3">
        <v>17</v>
      </c>
      <c r="P271" t="s">
        <v>525</v>
      </c>
    </row>
    <row r="272" spans="1:16" x14ac:dyDescent="0.2">
      <c r="A272">
        <v>720080901</v>
      </c>
      <c r="B272" t="s">
        <v>198</v>
      </c>
      <c r="C272" s="2">
        <v>39692</v>
      </c>
      <c r="D272" s="3">
        <v>18</v>
      </c>
      <c r="F272" s="3">
        <v>5.49</v>
      </c>
      <c r="G272" s="3">
        <f t="shared" si="15"/>
        <v>35.460803837936055</v>
      </c>
      <c r="N272" s="3">
        <v>23</v>
      </c>
      <c r="O272" s="3">
        <v>25</v>
      </c>
      <c r="P272" t="s">
        <v>403</v>
      </c>
    </row>
    <row r="273" spans="1:18" x14ac:dyDescent="0.2">
      <c r="A273">
        <v>720080902</v>
      </c>
      <c r="B273" t="s">
        <v>198</v>
      </c>
      <c r="C273" s="2">
        <v>39701</v>
      </c>
      <c r="D273" s="3">
        <v>16</v>
      </c>
      <c r="E273" s="3">
        <f>AVERAGE(D261:D271)</f>
        <v>16</v>
      </c>
      <c r="F273" s="3">
        <f t="shared" ref="F273:F301" si="16">D273*0.3048</f>
        <v>4.8768000000000002</v>
      </c>
      <c r="G273" s="3">
        <f t="shared" si="15"/>
        <v>37.167509661519347</v>
      </c>
      <c r="H273" s="3">
        <f>AVERAGE(G261:G271)</f>
        <v>37.418386610749842</v>
      </c>
      <c r="I273">
        <v>1.08</v>
      </c>
      <c r="J273" s="3">
        <f>AVERAGE(I261:I271)</f>
        <v>1.0266666666666668</v>
      </c>
      <c r="K273" s="10">
        <f>(9.81*(LN(I273)))+30.6</f>
        <v>31.354987813545421</v>
      </c>
      <c r="L273" s="3">
        <f>AVERAGE(K261:K271)</f>
        <v>30.428445261640334</v>
      </c>
      <c r="M273" s="10">
        <f>AVERAGE(L273,H273)</f>
        <v>33.923415936195084</v>
      </c>
      <c r="N273" s="3">
        <v>20</v>
      </c>
      <c r="O273" s="3">
        <v>15</v>
      </c>
      <c r="P273" t="s">
        <v>884</v>
      </c>
    </row>
    <row r="274" spans="1:18" x14ac:dyDescent="0.2">
      <c r="A274">
        <v>720090601</v>
      </c>
      <c r="B274" t="s">
        <v>198</v>
      </c>
      <c r="C274" s="2">
        <v>39931</v>
      </c>
      <c r="D274" s="3">
        <v>18</v>
      </c>
      <c r="F274" s="3">
        <f t="shared" si="16"/>
        <v>5.4864000000000006</v>
      </c>
      <c r="G274" s="3">
        <f t="shared" si="15"/>
        <v>35.470256117710861</v>
      </c>
      <c r="I274"/>
      <c r="L274" s="3"/>
      <c r="N274" s="3">
        <v>8</v>
      </c>
      <c r="O274" s="3">
        <v>10</v>
      </c>
      <c r="P274" t="s">
        <v>761</v>
      </c>
      <c r="Q274">
        <v>50</v>
      </c>
      <c r="R274">
        <f>(Q274-32)*(5/9)</f>
        <v>10</v>
      </c>
    </row>
    <row r="275" spans="1:18" x14ac:dyDescent="0.2">
      <c r="A275">
        <v>720090602</v>
      </c>
      <c r="B275" t="s">
        <v>198</v>
      </c>
      <c r="C275" s="2">
        <v>39970</v>
      </c>
      <c r="D275" s="3">
        <v>20</v>
      </c>
      <c r="E275" s="2"/>
      <c r="F275" s="3">
        <f t="shared" si="16"/>
        <v>6.0960000000000001</v>
      </c>
      <c r="G275" s="3">
        <f t="shared" si="15"/>
        <v>33.952011087081587</v>
      </c>
      <c r="H275" s="2"/>
      <c r="I275" s="10">
        <v>0.35</v>
      </c>
      <c r="J275" s="2"/>
      <c r="K275" s="10">
        <f>(9.81*(LN(I275)))+30.6</f>
        <v>20.301244958667972</v>
      </c>
      <c r="N275" s="3">
        <v>15</v>
      </c>
      <c r="O275" s="3">
        <v>15.555555555555557</v>
      </c>
      <c r="P275" t="s">
        <v>761</v>
      </c>
      <c r="Q275">
        <v>60</v>
      </c>
      <c r="R275">
        <f>(Q275-32)*(5/9)</f>
        <v>15.555555555555557</v>
      </c>
    </row>
    <row r="276" spans="1:18" x14ac:dyDescent="0.2">
      <c r="A276">
        <v>720090603</v>
      </c>
      <c r="B276" t="s">
        <v>198</v>
      </c>
      <c r="C276" s="2">
        <v>39976</v>
      </c>
      <c r="D276" s="3">
        <v>19</v>
      </c>
      <c r="E276" s="2"/>
      <c r="F276" s="3">
        <f t="shared" si="16"/>
        <v>5.7911999999999999</v>
      </c>
      <c r="G276" s="3">
        <f t="shared" si="15"/>
        <v>34.691147459206192</v>
      </c>
      <c r="H276" s="2"/>
      <c r="J276" s="2"/>
      <c r="N276" s="3">
        <v>15</v>
      </c>
      <c r="O276" s="3">
        <v>20</v>
      </c>
      <c r="P276" t="s">
        <v>528</v>
      </c>
      <c r="Q276">
        <v>68</v>
      </c>
      <c r="R276">
        <f>(Q276-32)*(5/9)</f>
        <v>20</v>
      </c>
    </row>
    <row r="277" spans="1:18" x14ac:dyDescent="0.2">
      <c r="A277">
        <v>720090604</v>
      </c>
      <c r="B277" t="s">
        <v>198</v>
      </c>
      <c r="C277" s="2">
        <v>39986</v>
      </c>
      <c r="D277" s="3">
        <v>24</v>
      </c>
      <c r="E277" s="2"/>
      <c r="F277" s="3">
        <f t="shared" si="16"/>
        <v>7.3152000000000008</v>
      </c>
      <c r="G277" s="3">
        <f t="shared" si="15"/>
        <v>31.324757453680697</v>
      </c>
      <c r="H277" s="2"/>
      <c r="I277" s="10">
        <v>0.64</v>
      </c>
      <c r="J277" s="2"/>
      <c r="K277" s="10">
        <f>(9.81*(LN(I277)))+30.6</f>
        <v>26.221923523215207</v>
      </c>
      <c r="N277" s="3">
        <v>24</v>
      </c>
      <c r="O277" s="3">
        <v>30</v>
      </c>
      <c r="P277" t="s">
        <v>403</v>
      </c>
      <c r="Q277">
        <v>86</v>
      </c>
      <c r="R277">
        <f>(Q277-32)*(5/9)</f>
        <v>30</v>
      </c>
    </row>
    <row r="278" spans="1:18" x14ac:dyDescent="0.2">
      <c r="A278">
        <v>720090701</v>
      </c>
      <c r="B278" t="s">
        <v>198</v>
      </c>
      <c r="C278" s="2">
        <v>39998</v>
      </c>
      <c r="D278" s="3">
        <v>23</v>
      </c>
      <c r="E278" s="2"/>
      <c r="F278" s="3">
        <f t="shared" si="16"/>
        <v>7.0104000000000006</v>
      </c>
      <c r="G278" s="3">
        <f t="shared" si="15"/>
        <v>31.938041497455547</v>
      </c>
      <c r="H278" s="2"/>
      <c r="J278" s="2"/>
      <c r="N278" s="3">
        <v>19</v>
      </c>
      <c r="O278" s="3">
        <v>17</v>
      </c>
      <c r="P278" t="s">
        <v>403</v>
      </c>
    </row>
    <row r="279" spans="1:18" x14ac:dyDescent="0.2">
      <c r="A279">
        <v>720090702</v>
      </c>
      <c r="B279" t="s">
        <v>198</v>
      </c>
      <c r="C279" s="2">
        <v>40008</v>
      </c>
      <c r="D279" s="3">
        <v>21</v>
      </c>
      <c r="E279" s="2"/>
      <c r="F279" s="3">
        <f t="shared" si="16"/>
        <v>6.4008000000000003</v>
      </c>
      <c r="G279" s="3">
        <f t="shared" si="15"/>
        <v>33.248944821400073</v>
      </c>
      <c r="H279" s="2"/>
      <c r="I279" s="10">
        <v>0.56000000000000005</v>
      </c>
      <c r="J279" s="2"/>
      <c r="K279" s="10">
        <f>(9.81*(LN(I279)))+30.6</f>
        <v>24.91198056156864</v>
      </c>
      <c r="N279" s="3">
        <v>19</v>
      </c>
      <c r="O279" s="3">
        <v>17</v>
      </c>
      <c r="P279" t="s">
        <v>403</v>
      </c>
    </row>
    <row r="280" spans="1:18" x14ac:dyDescent="0.2">
      <c r="A280">
        <v>720090703</v>
      </c>
      <c r="B280" t="s">
        <v>198</v>
      </c>
      <c r="C280" s="2">
        <v>40013</v>
      </c>
      <c r="D280" s="3">
        <v>19</v>
      </c>
      <c r="E280" s="2"/>
      <c r="F280" s="3">
        <f t="shared" si="16"/>
        <v>5.7911999999999999</v>
      </c>
      <c r="G280" s="3">
        <f t="shared" si="15"/>
        <v>34.691147459206192</v>
      </c>
      <c r="H280" s="2"/>
      <c r="I280" s="10">
        <v>0.81</v>
      </c>
      <c r="J280" s="2"/>
      <c r="K280" s="10">
        <f>(9.81*(LN(I280)))+30.6</f>
        <v>28.532826682793448</v>
      </c>
      <c r="N280" s="3">
        <v>18.5</v>
      </c>
      <c r="O280" s="3">
        <v>17</v>
      </c>
      <c r="P280" t="s">
        <v>528</v>
      </c>
    </row>
    <row r="281" spans="1:18" x14ac:dyDescent="0.2">
      <c r="A281">
        <v>720090704</v>
      </c>
      <c r="B281" t="s">
        <v>198</v>
      </c>
      <c r="C281" s="2">
        <v>40025</v>
      </c>
      <c r="D281" s="3">
        <v>17</v>
      </c>
      <c r="E281" s="2"/>
      <c r="F281" s="3">
        <f t="shared" si="16"/>
        <v>5.1816000000000004</v>
      </c>
      <c r="G281" s="3">
        <f t="shared" si="15"/>
        <v>36.293908861144516</v>
      </c>
      <c r="H281" s="2"/>
      <c r="I281" s="10">
        <v>1.22</v>
      </c>
      <c r="J281" s="2"/>
      <c r="K281" s="10">
        <f>(9.81*(LN(I281)))+30.6</f>
        <v>32.550726924290075</v>
      </c>
      <c r="N281" s="3">
        <v>20</v>
      </c>
      <c r="O281" s="3">
        <v>18</v>
      </c>
      <c r="P281" t="s">
        <v>45</v>
      </c>
    </row>
    <row r="282" spans="1:18" x14ac:dyDescent="0.2">
      <c r="A282">
        <v>720090801</v>
      </c>
      <c r="B282" t="s">
        <v>198</v>
      </c>
      <c r="C282" s="2">
        <v>40036</v>
      </c>
      <c r="D282" s="3">
        <v>17</v>
      </c>
      <c r="E282" s="2"/>
      <c r="F282" s="3">
        <f t="shared" si="16"/>
        <v>5.1816000000000004</v>
      </c>
      <c r="G282" s="3">
        <f t="shared" si="15"/>
        <v>36.293908861144516</v>
      </c>
      <c r="I282" s="10">
        <v>1.64</v>
      </c>
      <c r="J282" s="2"/>
      <c r="K282" s="10">
        <f>(9.81*(LN(I282)))+30.6</f>
        <v>35.452970132412212</v>
      </c>
      <c r="N282" s="3">
        <v>20</v>
      </c>
      <c r="O282" s="3">
        <v>19</v>
      </c>
      <c r="P282" t="s">
        <v>45</v>
      </c>
    </row>
    <row r="283" spans="1:18" x14ac:dyDescent="0.2">
      <c r="A283">
        <v>720090802</v>
      </c>
      <c r="B283" t="s">
        <v>198</v>
      </c>
      <c r="C283" s="2">
        <v>40044</v>
      </c>
      <c r="D283" s="3">
        <v>12</v>
      </c>
      <c r="F283" s="3">
        <f t="shared" si="16"/>
        <v>3.6576000000000004</v>
      </c>
      <c r="G283" s="3">
        <f t="shared" si="15"/>
        <v>41.313008325549511</v>
      </c>
      <c r="N283" s="3">
        <v>23</v>
      </c>
      <c r="O283" s="3">
        <v>27</v>
      </c>
      <c r="P283" t="s">
        <v>403</v>
      </c>
    </row>
    <row r="284" spans="1:18" x14ac:dyDescent="0.2">
      <c r="A284">
        <v>720090803</v>
      </c>
      <c r="B284" t="s">
        <v>198</v>
      </c>
      <c r="C284" s="2">
        <v>40052</v>
      </c>
      <c r="D284" s="3">
        <v>13</v>
      </c>
      <c r="F284" s="3">
        <f t="shared" si="16"/>
        <v>3.9624000000000001</v>
      </c>
      <c r="G284" s="3">
        <f t="shared" si="15"/>
        <v>40.159592907973853</v>
      </c>
      <c r="I284" s="10">
        <v>1.79</v>
      </c>
      <c r="K284" s="10">
        <f>(9.81*(LN(I284)))+30.6</f>
        <v>36.311535230754629</v>
      </c>
      <c r="N284" s="3">
        <v>20</v>
      </c>
      <c r="O284" s="3">
        <v>19</v>
      </c>
      <c r="P284" t="s">
        <v>403</v>
      </c>
    </row>
    <row r="285" spans="1:18" x14ac:dyDescent="0.2">
      <c r="A285">
        <v>720090901</v>
      </c>
      <c r="B285" t="s">
        <v>198</v>
      </c>
      <c r="C285" s="2">
        <v>40065</v>
      </c>
      <c r="D285" s="3">
        <v>16</v>
      </c>
      <c r="F285" s="3">
        <f t="shared" si="16"/>
        <v>4.8768000000000002</v>
      </c>
      <c r="G285" s="3">
        <f t="shared" si="15"/>
        <v>37.167509661519347</v>
      </c>
      <c r="I285" s="10">
        <v>1.1299999999999999</v>
      </c>
      <c r="K285" s="10">
        <f>(9.81*(LN(I285)))+30.6</f>
        <v>31.798954977024884</v>
      </c>
      <c r="P285" t="s">
        <v>403</v>
      </c>
    </row>
    <row r="286" spans="1:18" x14ac:dyDescent="0.2">
      <c r="A286">
        <v>720090902</v>
      </c>
      <c r="B286" t="s">
        <v>198</v>
      </c>
      <c r="C286" s="2">
        <v>40076</v>
      </c>
      <c r="D286" s="3">
        <v>13</v>
      </c>
      <c r="E286" s="3">
        <f>AVERAGE(D275:D284)</f>
        <v>18.5</v>
      </c>
      <c r="F286" s="3">
        <f t="shared" si="16"/>
        <v>3.9624000000000001</v>
      </c>
      <c r="G286" s="3">
        <f t="shared" si="15"/>
        <v>40.159592907973853</v>
      </c>
      <c r="H286" s="3">
        <f>AVERAGE(G275:G284)</f>
        <v>35.39064687338427</v>
      </c>
      <c r="J286" s="3">
        <f>AVERAGE(I275:I284)</f>
        <v>1.0014285714285713</v>
      </c>
      <c r="L286" s="3">
        <f>AVERAGE(K275:K284)</f>
        <v>29.183315430528886</v>
      </c>
      <c r="M286" s="10">
        <f>AVERAGE(L286,H286)</f>
        <v>32.286981151956581</v>
      </c>
      <c r="N286" s="3">
        <v>20</v>
      </c>
      <c r="O286" s="3">
        <v>17</v>
      </c>
      <c r="P286" t="s">
        <v>528</v>
      </c>
    </row>
    <row r="287" spans="1:18" x14ac:dyDescent="0.2">
      <c r="A287">
        <v>720100601</v>
      </c>
      <c r="B287" t="s">
        <v>198</v>
      </c>
      <c r="C287" s="2">
        <v>40333</v>
      </c>
      <c r="D287" s="3">
        <v>22</v>
      </c>
      <c r="F287" s="3">
        <f t="shared" si="16"/>
        <v>6.7056000000000004</v>
      </c>
      <c r="G287" s="3">
        <f t="shared" si="15"/>
        <v>32.57859139610126</v>
      </c>
      <c r="I287" s="19" t="s">
        <v>116</v>
      </c>
      <c r="L287" s="10" t="s">
        <v>117</v>
      </c>
      <c r="M287" s="10" t="s">
        <v>117</v>
      </c>
      <c r="N287" s="3">
        <v>20</v>
      </c>
      <c r="O287" s="3">
        <v>16</v>
      </c>
      <c r="P287" t="s">
        <v>63</v>
      </c>
    </row>
    <row r="288" spans="1:18" x14ac:dyDescent="0.2">
      <c r="A288">
        <v>720100602</v>
      </c>
      <c r="B288" t="s">
        <v>198</v>
      </c>
      <c r="C288" s="2">
        <v>40339</v>
      </c>
      <c r="D288" s="3">
        <v>21</v>
      </c>
      <c r="F288" s="3">
        <f t="shared" si="16"/>
        <v>6.4008000000000003</v>
      </c>
      <c r="G288" s="3">
        <f t="shared" si="15"/>
        <v>33.248944821400073</v>
      </c>
      <c r="I288" s="19" t="s">
        <v>116</v>
      </c>
      <c r="L288" s="10" t="s">
        <v>117</v>
      </c>
      <c r="M288" s="10" t="s">
        <v>117</v>
      </c>
      <c r="N288" s="3">
        <v>18</v>
      </c>
      <c r="O288" s="3">
        <v>19</v>
      </c>
      <c r="P288" t="s">
        <v>64</v>
      </c>
    </row>
    <row r="289" spans="1:16" x14ac:dyDescent="0.2">
      <c r="A289">
        <v>720100603</v>
      </c>
      <c r="B289" t="s">
        <v>198</v>
      </c>
      <c r="C289" s="2">
        <v>40346</v>
      </c>
      <c r="D289" s="3">
        <v>26</v>
      </c>
      <c r="F289" s="3">
        <f t="shared" si="16"/>
        <v>7.9248000000000003</v>
      </c>
      <c r="G289" s="3">
        <f t="shared" si="15"/>
        <v>30.171342036105038</v>
      </c>
      <c r="I289" s="19" t="s">
        <v>116</v>
      </c>
      <c r="L289" s="10" t="s">
        <v>117</v>
      </c>
      <c r="M289" s="10" t="s">
        <v>117</v>
      </c>
      <c r="N289" s="3">
        <v>19</v>
      </c>
      <c r="O289" s="3">
        <v>16</v>
      </c>
      <c r="P289" t="s">
        <v>65</v>
      </c>
    </row>
    <row r="290" spans="1:16" x14ac:dyDescent="0.2">
      <c r="A290">
        <v>720100604</v>
      </c>
      <c r="B290" t="s">
        <v>198</v>
      </c>
      <c r="C290" s="2">
        <v>40354</v>
      </c>
      <c r="D290" s="3">
        <v>24</v>
      </c>
      <c r="F290" s="3">
        <f t="shared" si="16"/>
        <v>7.3152000000000008</v>
      </c>
      <c r="G290" s="3">
        <f t="shared" si="15"/>
        <v>31.324757453680697</v>
      </c>
      <c r="I290" s="19" t="s">
        <v>116</v>
      </c>
      <c r="L290" s="10" t="s">
        <v>117</v>
      </c>
      <c r="M290" s="10" t="s">
        <v>117</v>
      </c>
      <c r="N290" s="3">
        <v>22</v>
      </c>
      <c r="O290" s="3">
        <v>17</v>
      </c>
      <c r="P290" t="s">
        <v>66</v>
      </c>
    </row>
    <row r="291" spans="1:16" x14ac:dyDescent="0.2">
      <c r="A291">
        <v>720100701</v>
      </c>
      <c r="B291" t="s">
        <v>198</v>
      </c>
      <c r="C291" s="2">
        <v>40361</v>
      </c>
      <c r="D291" s="3">
        <v>18</v>
      </c>
      <c r="F291" s="3">
        <f t="shared" si="16"/>
        <v>5.4864000000000006</v>
      </c>
      <c r="G291" s="3">
        <f t="shared" si="15"/>
        <v>35.470256117710861</v>
      </c>
      <c r="I291" s="19" t="s">
        <v>116</v>
      </c>
      <c r="L291" s="10" t="s">
        <v>117</v>
      </c>
      <c r="M291" s="10" t="s">
        <v>117</v>
      </c>
      <c r="N291" s="3">
        <v>19</v>
      </c>
      <c r="O291" s="3">
        <v>19</v>
      </c>
      <c r="P291" t="s">
        <v>67</v>
      </c>
    </row>
    <row r="292" spans="1:16" x14ac:dyDescent="0.2">
      <c r="A292">
        <v>720100702</v>
      </c>
      <c r="B292" t="s">
        <v>198</v>
      </c>
      <c r="C292" s="2">
        <v>40368</v>
      </c>
      <c r="D292" s="3">
        <v>19</v>
      </c>
      <c r="F292" s="3">
        <f t="shared" si="16"/>
        <v>5.7911999999999999</v>
      </c>
      <c r="G292" s="3">
        <f t="shared" si="15"/>
        <v>34.691147459206192</v>
      </c>
      <c r="I292" s="19" t="s">
        <v>116</v>
      </c>
      <c r="L292" s="10" t="s">
        <v>117</v>
      </c>
      <c r="M292" s="10" t="s">
        <v>117</v>
      </c>
      <c r="N292" s="3">
        <v>25</v>
      </c>
      <c r="O292" s="3">
        <v>23</v>
      </c>
      <c r="P292" t="s">
        <v>68</v>
      </c>
    </row>
    <row r="293" spans="1:16" x14ac:dyDescent="0.2">
      <c r="A293">
        <v>720100703</v>
      </c>
      <c r="B293" t="s">
        <v>198</v>
      </c>
      <c r="C293" s="2">
        <v>40376</v>
      </c>
      <c r="D293" s="3">
        <v>16</v>
      </c>
      <c r="F293" s="3">
        <f t="shared" si="16"/>
        <v>4.8768000000000002</v>
      </c>
      <c r="G293" s="3">
        <f t="shared" si="15"/>
        <v>37.167509661519347</v>
      </c>
      <c r="I293" s="19" t="s">
        <v>116</v>
      </c>
      <c r="L293" s="10" t="s">
        <v>117</v>
      </c>
      <c r="M293" s="10" t="s">
        <v>117</v>
      </c>
      <c r="N293" s="3">
        <v>24</v>
      </c>
      <c r="O293" s="3">
        <v>20</v>
      </c>
      <c r="P293" t="s">
        <v>70</v>
      </c>
    </row>
    <row r="294" spans="1:16" x14ac:dyDescent="0.2">
      <c r="A294">
        <v>720100704</v>
      </c>
      <c r="B294" t="s">
        <v>198</v>
      </c>
      <c r="C294" s="2">
        <v>40383</v>
      </c>
      <c r="D294" s="3">
        <v>15</v>
      </c>
      <c r="F294" s="3">
        <f t="shared" si="16"/>
        <v>4.5720000000000001</v>
      </c>
      <c r="G294" s="3">
        <f t="shared" si="15"/>
        <v>38.097509751111744</v>
      </c>
      <c r="I294" s="19" t="s">
        <v>116</v>
      </c>
      <c r="L294" s="10" t="s">
        <v>117</v>
      </c>
      <c r="M294" s="10" t="s">
        <v>117</v>
      </c>
      <c r="N294" s="3">
        <v>24</v>
      </c>
      <c r="O294" s="3">
        <v>21</v>
      </c>
      <c r="P294" t="s">
        <v>69</v>
      </c>
    </row>
    <row r="295" spans="1:16" x14ac:dyDescent="0.2">
      <c r="A295">
        <v>720100705</v>
      </c>
      <c r="B295" t="s">
        <v>198</v>
      </c>
      <c r="C295" s="2">
        <v>40389</v>
      </c>
      <c r="D295" s="3">
        <v>13</v>
      </c>
      <c r="F295" s="3">
        <f t="shared" si="16"/>
        <v>3.9624000000000001</v>
      </c>
      <c r="G295" s="3">
        <f t="shared" si="15"/>
        <v>40.159592907973853</v>
      </c>
      <c r="I295" s="19" t="s">
        <v>116</v>
      </c>
      <c r="L295" s="10" t="s">
        <v>117</v>
      </c>
      <c r="M295" s="10" t="s">
        <v>117</v>
      </c>
      <c r="N295" s="3">
        <v>19</v>
      </c>
      <c r="O295" s="3">
        <v>17</v>
      </c>
      <c r="P295" t="s">
        <v>71</v>
      </c>
    </row>
    <row r="296" spans="1:16" x14ac:dyDescent="0.2">
      <c r="A296">
        <v>720100801</v>
      </c>
      <c r="B296" t="s">
        <v>198</v>
      </c>
      <c r="C296" s="2">
        <v>40397</v>
      </c>
      <c r="D296" s="3">
        <v>14</v>
      </c>
      <c r="F296" s="3">
        <f t="shared" si="16"/>
        <v>4.2671999999999999</v>
      </c>
      <c r="G296" s="3">
        <f t="shared" si="15"/>
        <v>39.091697029238723</v>
      </c>
      <c r="I296" s="19" t="s">
        <v>116</v>
      </c>
      <c r="L296" s="10" t="s">
        <v>117</v>
      </c>
      <c r="M296" s="10" t="s">
        <v>117</v>
      </c>
      <c r="N296" s="3">
        <v>24</v>
      </c>
      <c r="O296" s="3">
        <v>22</v>
      </c>
      <c r="P296" t="s">
        <v>72</v>
      </c>
    </row>
    <row r="297" spans="1:16" x14ac:dyDescent="0.2">
      <c r="A297">
        <v>720100802</v>
      </c>
      <c r="B297" t="s">
        <v>198</v>
      </c>
      <c r="C297" s="2">
        <v>40403</v>
      </c>
      <c r="D297" s="3">
        <v>13</v>
      </c>
      <c r="F297" s="3">
        <f t="shared" si="16"/>
        <v>3.9624000000000001</v>
      </c>
      <c r="G297" s="3">
        <f t="shared" si="15"/>
        <v>40.159592907973853</v>
      </c>
      <c r="I297" s="19" t="s">
        <v>116</v>
      </c>
      <c r="L297" s="10" t="s">
        <v>117</v>
      </c>
      <c r="M297" s="10" t="s">
        <v>117</v>
      </c>
      <c r="N297" s="3">
        <v>25</v>
      </c>
      <c r="O297" s="3">
        <v>23</v>
      </c>
      <c r="P297" t="s">
        <v>73</v>
      </c>
    </row>
    <row r="298" spans="1:16" x14ac:dyDescent="0.2">
      <c r="A298">
        <v>720100803</v>
      </c>
      <c r="B298" t="s">
        <v>198</v>
      </c>
      <c r="C298" s="2">
        <v>40412</v>
      </c>
      <c r="D298" s="3">
        <v>12</v>
      </c>
      <c r="F298" s="3">
        <f t="shared" si="16"/>
        <v>3.6576000000000004</v>
      </c>
      <c r="G298" s="3">
        <f t="shared" si="15"/>
        <v>41.313008325549511</v>
      </c>
      <c r="I298" s="19" t="s">
        <v>116</v>
      </c>
      <c r="L298" s="10" t="s">
        <v>117</v>
      </c>
      <c r="M298" s="10" t="s">
        <v>117</v>
      </c>
      <c r="N298" s="3">
        <v>23</v>
      </c>
      <c r="O298" s="3">
        <v>20</v>
      </c>
      <c r="P298" t="s">
        <v>74</v>
      </c>
    </row>
    <row r="299" spans="1:16" x14ac:dyDescent="0.2">
      <c r="A299">
        <v>720100804</v>
      </c>
      <c r="B299" t="s">
        <v>198</v>
      </c>
      <c r="C299" s="2">
        <v>40419</v>
      </c>
      <c r="D299" s="3">
        <v>13</v>
      </c>
      <c r="F299" s="3">
        <f t="shared" si="16"/>
        <v>3.9624000000000001</v>
      </c>
      <c r="G299" s="3">
        <f t="shared" si="15"/>
        <v>40.159592907973853</v>
      </c>
      <c r="I299" s="19" t="s">
        <v>116</v>
      </c>
      <c r="L299" s="10" t="s">
        <v>117</v>
      </c>
      <c r="M299" s="10" t="s">
        <v>117</v>
      </c>
      <c r="N299" s="3">
        <v>22</v>
      </c>
      <c r="O299" s="3">
        <v>20</v>
      </c>
      <c r="P299" t="s">
        <v>75</v>
      </c>
    </row>
    <row r="300" spans="1:16" x14ac:dyDescent="0.2">
      <c r="A300">
        <v>720100901</v>
      </c>
      <c r="B300" t="s">
        <v>198</v>
      </c>
      <c r="C300" s="2">
        <v>40427</v>
      </c>
      <c r="D300" s="3">
        <v>9</v>
      </c>
      <c r="F300" s="3">
        <f t="shared" si="16"/>
        <v>2.7432000000000003</v>
      </c>
      <c r="G300" s="3">
        <f t="shared" si="15"/>
        <v>45.458506989579675</v>
      </c>
      <c r="I300" s="19" t="s">
        <v>116</v>
      </c>
      <c r="L300" s="10" t="s">
        <v>117</v>
      </c>
      <c r="M300" s="10" t="s">
        <v>117</v>
      </c>
      <c r="N300" s="3">
        <v>20</v>
      </c>
      <c r="O300" s="3">
        <v>22</v>
      </c>
      <c r="P300" t="s">
        <v>76</v>
      </c>
    </row>
    <row r="301" spans="1:16" s="40" customFormat="1" x14ac:dyDescent="0.2">
      <c r="A301" s="40">
        <v>720100902</v>
      </c>
      <c r="B301" s="40" t="s">
        <v>198</v>
      </c>
      <c r="C301" s="41">
        <v>40434</v>
      </c>
      <c r="D301" s="42">
        <v>11</v>
      </c>
      <c r="E301" s="42">
        <f>AVERAGE(D287:D299)</f>
        <v>17.384615384615383</v>
      </c>
      <c r="F301" s="42">
        <f t="shared" si="16"/>
        <v>3.3528000000000002</v>
      </c>
      <c r="G301" s="42">
        <f t="shared" si="15"/>
        <v>42.566842267970074</v>
      </c>
      <c r="H301" s="42">
        <f>AVERAGE(G287:G299)</f>
        <v>36.433349444272686</v>
      </c>
      <c r="I301" s="47" t="s">
        <v>116</v>
      </c>
      <c r="J301" s="42"/>
      <c r="K301" s="44"/>
      <c r="L301" s="44" t="s">
        <v>117</v>
      </c>
      <c r="M301" s="44" t="s">
        <v>117</v>
      </c>
      <c r="N301" s="42">
        <v>18</v>
      </c>
      <c r="O301" s="42">
        <v>14</v>
      </c>
      <c r="P301" s="40" t="s">
        <v>77</v>
      </c>
    </row>
    <row r="302" spans="1:16" x14ac:dyDescent="0.2">
      <c r="A302">
        <v>720110501</v>
      </c>
      <c r="B302" t="s">
        <v>198</v>
      </c>
      <c r="C302" s="2">
        <v>40685</v>
      </c>
      <c r="D302" s="3">
        <v>18</v>
      </c>
      <c r="F302" s="3">
        <f t="shared" ref="F302:F335" si="17">D302*0.3048</f>
        <v>5.4864000000000006</v>
      </c>
      <c r="G302" s="3">
        <f t="shared" ref="G302:G335" si="18" xml:space="preserve"> 60-(14.41*(LN(F302)))</f>
        <v>35.470256117710861</v>
      </c>
      <c r="I302" s="51">
        <v>0.06</v>
      </c>
      <c r="K302" s="45">
        <f>(9.81*(LN(I302)))+30.6</f>
        <v>3.0004408685840431</v>
      </c>
      <c r="N302" s="3">
        <v>15</v>
      </c>
      <c r="O302" s="3">
        <v>19</v>
      </c>
      <c r="P302" s="36" t="s">
        <v>1489</v>
      </c>
    </row>
    <row r="303" spans="1:16" x14ac:dyDescent="0.2">
      <c r="A303">
        <v>720110502</v>
      </c>
      <c r="B303" t="s">
        <v>198</v>
      </c>
      <c r="C303" s="2">
        <v>40692</v>
      </c>
      <c r="D303" s="3">
        <v>18</v>
      </c>
      <c r="F303" s="3">
        <f t="shared" si="17"/>
        <v>5.4864000000000006</v>
      </c>
      <c r="G303" s="3">
        <f t="shared" si="18"/>
        <v>35.470256117710861</v>
      </c>
      <c r="I303" s="51"/>
      <c r="K303" s="45"/>
      <c r="N303" s="3">
        <v>14</v>
      </c>
      <c r="O303" s="3">
        <v>21</v>
      </c>
      <c r="P303" s="36" t="s">
        <v>1490</v>
      </c>
    </row>
    <row r="304" spans="1:16" x14ac:dyDescent="0.2">
      <c r="A304">
        <v>720110601</v>
      </c>
      <c r="B304" t="s">
        <v>198</v>
      </c>
      <c r="C304" s="2">
        <v>40699</v>
      </c>
      <c r="D304" s="3">
        <v>20</v>
      </c>
      <c r="F304" s="3">
        <f t="shared" si="17"/>
        <v>6.0960000000000001</v>
      </c>
      <c r="G304" s="3">
        <f t="shared" si="18"/>
        <v>33.952011087081587</v>
      </c>
      <c r="I304" s="51">
        <v>0.28000000000000003</v>
      </c>
      <c r="K304" s="45">
        <f t="shared" ref="K304:K331" si="19">(9.81*(LN(I304)))+30.6</f>
        <v>18.112206720275577</v>
      </c>
      <c r="N304" s="3">
        <v>17</v>
      </c>
      <c r="O304" s="3">
        <v>18</v>
      </c>
      <c r="P304" s="36" t="s">
        <v>1491</v>
      </c>
    </row>
    <row r="305" spans="1:16" x14ac:dyDescent="0.2">
      <c r="A305">
        <v>720110602</v>
      </c>
      <c r="B305" t="s">
        <v>198</v>
      </c>
      <c r="C305" s="2">
        <v>40708</v>
      </c>
      <c r="D305" s="3">
        <v>19</v>
      </c>
      <c r="F305" s="3">
        <f t="shared" si="17"/>
        <v>5.7911999999999999</v>
      </c>
      <c r="G305" s="3">
        <f t="shared" si="18"/>
        <v>34.691147459206192</v>
      </c>
      <c r="I305" s="51"/>
      <c r="K305" s="45"/>
      <c r="N305" s="3">
        <v>17.5</v>
      </c>
      <c r="O305" s="3">
        <v>15</v>
      </c>
      <c r="P305" s="36" t="s">
        <v>1492</v>
      </c>
    </row>
    <row r="306" spans="1:16" x14ac:dyDescent="0.2">
      <c r="A306">
        <v>720110603</v>
      </c>
      <c r="B306" t="s">
        <v>198</v>
      </c>
      <c r="C306" s="2">
        <v>40715</v>
      </c>
      <c r="D306" s="3">
        <v>21</v>
      </c>
      <c r="F306" s="3">
        <f t="shared" si="17"/>
        <v>6.4008000000000003</v>
      </c>
      <c r="G306" s="3">
        <f t="shared" si="18"/>
        <v>33.248944821400073</v>
      </c>
      <c r="I306" s="51">
        <v>0.48</v>
      </c>
      <c r="K306" s="45">
        <f t="shared" si="19"/>
        <v>23.399762392463234</v>
      </c>
      <c r="N306" s="3">
        <v>19</v>
      </c>
      <c r="O306" s="3">
        <v>18</v>
      </c>
      <c r="P306" s="36" t="s">
        <v>1493</v>
      </c>
    </row>
    <row r="307" spans="1:16" x14ac:dyDescent="0.2">
      <c r="A307">
        <v>720110604</v>
      </c>
      <c r="B307" t="s">
        <v>198</v>
      </c>
      <c r="C307" s="2">
        <v>40724</v>
      </c>
      <c r="D307" s="3">
        <v>26</v>
      </c>
      <c r="F307" s="3">
        <f t="shared" si="17"/>
        <v>7.9248000000000003</v>
      </c>
      <c r="G307" s="3">
        <f t="shared" si="18"/>
        <v>30.171342036105038</v>
      </c>
      <c r="I307" s="51"/>
      <c r="K307" s="45"/>
      <c r="N307" s="3">
        <v>19.5</v>
      </c>
      <c r="O307" s="3">
        <v>17.5</v>
      </c>
      <c r="P307" s="36" t="s">
        <v>1494</v>
      </c>
    </row>
    <row r="308" spans="1:16" x14ac:dyDescent="0.2">
      <c r="A308">
        <v>720110701</v>
      </c>
      <c r="B308" t="s">
        <v>198</v>
      </c>
      <c r="C308" s="2">
        <v>40731</v>
      </c>
      <c r="D308" s="3">
        <v>29</v>
      </c>
      <c r="F308" s="3">
        <f t="shared" si="17"/>
        <v>8.8391999999999999</v>
      </c>
      <c r="G308" s="3">
        <f t="shared" si="18"/>
        <v>28.597780238889502</v>
      </c>
      <c r="I308" s="51">
        <v>0.56000000000000005</v>
      </c>
      <c r="K308" s="45">
        <f t="shared" si="19"/>
        <v>24.91198056156864</v>
      </c>
      <c r="N308" s="3">
        <v>22</v>
      </c>
      <c r="O308" s="3">
        <v>24</v>
      </c>
      <c r="P308" s="36" t="s">
        <v>1495</v>
      </c>
    </row>
    <row r="309" spans="1:16" x14ac:dyDescent="0.2">
      <c r="A309">
        <v>720110702</v>
      </c>
      <c r="B309" t="s">
        <v>198</v>
      </c>
      <c r="C309" s="2">
        <v>40738</v>
      </c>
      <c r="D309" s="3">
        <v>26</v>
      </c>
      <c r="F309" s="3">
        <f t="shared" si="17"/>
        <v>7.9248000000000003</v>
      </c>
      <c r="G309" s="3">
        <f t="shared" si="18"/>
        <v>30.171342036105038</v>
      </c>
      <c r="I309" s="51"/>
      <c r="K309" s="45"/>
      <c r="N309" s="3">
        <v>23</v>
      </c>
      <c r="O309" s="3">
        <v>19</v>
      </c>
      <c r="P309" s="36" t="s">
        <v>1496</v>
      </c>
    </row>
    <row r="310" spans="1:16" x14ac:dyDescent="0.2">
      <c r="A310">
        <v>720110703</v>
      </c>
      <c r="B310" t="s">
        <v>198</v>
      </c>
      <c r="C310" s="2">
        <v>40746</v>
      </c>
      <c r="D310" s="3">
        <v>16</v>
      </c>
      <c r="F310" s="3">
        <f t="shared" si="17"/>
        <v>4.8768000000000002</v>
      </c>
      <c r="G310" s="3">
        <f t="shared" si="18"/>
        <v>37.167509661519347</v>
      </c>
      <c r="I310" s="51">
        <v>0.63</v>
      </c>
      <c r="K310" s="45">
        <f t="shared" si="19"/>
        <v>26.067432141357759</v>
      </c>
      <c r="N310" s="3">
        <v>26</v>
      </c>
      <c r="O310" s="3">
        <v>25</v>
      </c>
      <c r="P310" s="36" t="s">
        <v>1497</v>
      </c>
    </row>
    <row r="311" spans="1:16" x14ac:dyDescent="0.2">
      <c r="A311">
        <v>720110704</v>
      </c>
      <c r="B311" t="s">
        <v>198</v>
      </c>
      <c r="C311" s="2">
        <v>40754</v>
      </c>
      <c r="D311" s="3">
        <v>15</v>
      </c>
      <c r="F311" s="3">
        <f t="shared" si="17"/>
        <v>4.5720000000000001</v>
      </c>
      <c r="G311" s="3">
        <f t="shared" si="18"/>
        <v>38.097509751111744</v>
      </c>
      <c r="I311" s="51"/>
      <c r="K311" s="45"/>
      <c r="N311" s="3">
        <v>25</v>
      </c>
      <c r="O311" s="3">
        <v>24</v>
      </c>
      <c r="P311" s="36" t="s">
        <v>1498</v>
      </c>
    </row>
    <row r="312" spans="1:16" x14ac:dyDescent="0.2">
      <c r="A312">
        <v>720110801</v>
      </c>
      <c r="B312" t="s">
        <v>198</v>
      </c>
      <c r="C312" s="2">
        <v>40764</v>
      </c>
      <c r="D312" s="3">
        <v>9</v>
      </c>
      <c r="F312" s="3">
        <f t="shared" si="17"/>
        <v>2.7432000000000003</v>
      </c>
      <c r="G312" s="3">
        <f t="shared" si="18"/>
        <v>45.458506989579675</v>
      </c>
      <c r="I312" s="51">
        <v>0.2</v>
      </c>
      <c r="K312" s="45">
        <f t="shared" si="19"/>
        <v>14.811414079021477</v>
      </c>
      <c r="N312" s="3">
        <v>25</v>
      </c>
      <c r="O312" s="3">
        <v>24</v>
      </c>
      <c r="P312" s="36" t="s">
        <v>1502</v>
      </c>
    </row>
    <row r="313" spans="1:16" x14ac:dyDescent="0.2">
      <c r="A313">
        <v>720110802</v>
      </c>
      <c r="B313" t="s">
        <v>198</v>
      </c>
      <c r="C313" s="2">
        <v>40771</v>
      </c>
      <c r="D313" s="3">
        <v>13</v>
      </c>
      <c r="F313" s="3">
        <f t="shared" si="17"/>
        <v>3.9624000000000001</v>
      </c>
      <c r="G313" s="3">
        <f t="shared" si="18"/>
        <v>40.159592907973853</v>
      </c>
      <c r="I313" s="51"/>
      <c r="K313" s="45"/>
      <c r="N313" s="3">
        <v>24</v>
      </c>
      <c r="O313" s="3">
        <v>25</v>
      </c>
      <c r="P313" s="36" t="s">
        <v>1499</v>
      </c>
    </row>
    <row r="314" spans="1:16" x14ac:dyDescent="0.2">
      <c r="A314">
        <v>720110803</v>
      </c>
      <c r="B314" t="s">
        <v>198</v>
      </c>
      <c r="C314" s="2">
        <v>40781</v>
      </c>
      <c r="D314" s="3">
        <v>12</v>
      </c>
      <c r="F314" s="3">
        <f t="shared" si="17"/>
        <v>3.6576000000000004</v>
      </c>
      <c r="G314" s="3">
        <f t="shared" si="18"/>
        <v>41.313008325549511</v>
      </c>
      <c r="I314" s="51">
        <v>2.09</v>
      </c>
      <c r="K314" s="45">
        <f t="shared" si="19"/>
        <v>37.831579487231622</v>
      </c>
      <c r="N314" s="3">
        <v>23</v>
      </c>
      <c r="O314" s="3">
        <v>21</v>
      </c>
      <c r="P314" s="36" t="s">
        <v>1500</v>
      </c>
    </row>
    <row r="315" spans="1:16" x14ac:dyDescent="0.2">
      <c r="A315">
        <v>720110901</v>
      </c>
      <c r="B315" t="s">
        <v>198</v>
      </c>
      <c r="C315" s="2">
        <v>40789</v>
      </c>
      <c r="D315" s="3">
        <v>13</v>
      </c>
      <c r="E315" s="3">
        <f>AVERAGE(D304:D315)</f>
        <v>18.25</v>
      </c>
      <c r="F315" s="3">
        <f t="shared" si="17"/>
        <v>3.9624000000000001</v>
      </c>
      <c r="G315" s="3">
        <f t="shared" si="18"/>
        <v>40.159592907973853</v>
      </c>
      <c r="H315" s="3">
        <f>AVERAGE(G304:G315)</f>
        <v>36.099024018541279</v>
      </c>
      <c r="I315" s="51"/>
      <c r="J315" s="3">
        <f>AVERAGE(I304:I315)</f>
        <v>0.70666666666666667</v>
      </c>
      <c r="K315" s="45"/>
      <c r="L315" s="3">
        <f>AVERAGE(K304:K315)</f>
        <v>24.189062563653049</v>
      </c>
      <c r="M315" s="10">
        <f>AVERAGE(L315,H315)</f>
        <v>30.144043291097162</v>
      </c>
      <c r="N315" s="3">
        <v>21.5</v>
      </c>
      <c r="O315" s="3">
        <v>22</v>
      </c>
      <c r="P315" s="36" t="s">
        <v>1501</v>
      </c>
    </row>
    <row r="316" spans="1:16" x14ac:dyDescent="0.2">
      <c r="A316" s="59">
        <v>720120601</v>
      </c>
      <c r="B316" s="59" t="s">
        <v>198</v>
      </c>
      <c r="C316" s="62">
        <v>41070</v>
      </c>
      <c r="D316" s="60">
        <v>25</v>
      </c>
      <c r="E316" s="60"/>
      <c r="F316" s="60">
        <f t="shared" si="17"/>
        <v>7.62</v>
      </c>
      <c r="G316" s="60">
        <f t="shared" si="18"/>
        <v>30.736512512643824</v>
      </c>
      <c r="H316" s="60"/>
      <c r="I316" s="61">
        <v>0.32</v>
      </c>
      <c r="J316" s="60"/>
      <c r="K316" s="45">
        <f t="shared" si="19"/>
        <v>19.422149681922143</v>
      </c>
      <c r="L316" s="61"/>
      <c r="M316" s="61"/>
      <c r="N316" s="60">
        <v>20</v>
      </c>
      <c r="O316" s="60">
        <v>24</v>
      </c>
      <c r="P316" s="48" t="s">
        <v>1754</v>
      </c>
    </row>
    <row r="317" spans="1:16" x14ac:dyDescent="0.2">
      <c r="A317" s="36">
        <v>720120602</v>
      </c>
      <c r="B317" t="s">
        <v>198</v>
      </c>
      <c r="C317" s="2">
        <v>41083</v>
      </c>
      <c r="D317" s="63">
        <v>17</v>
      </c>
      <c r="F317" s="3">
        <f t="shared" si="17"/>
        <v>5.1816000000000004</v>
      </c>
      <c r="G317" s="3">
        <f t="shared" si="18"/>
        <v>36.293908861144516</v>
      </c>
      <c r="I317" s="10">
        <v>0.17</v>
      </c>
      <c r="K317" s="45">
        <f t="shared" si="19"/>
        <v>13.217103380648304</v>
      </c>
      <c r="N317" s="3">
        <v>22</v>
      </c>
      <c r="O317" s="3">
        <v>21</v>
      </c>
      <c r="P317" s="48" t="s">
        <v>1755</v>
      </c>
    </row>
    <row r="318" spans="1:16" x14ac:dyDescent="0.2">
      <c r="A318" s="36">
        <v>720120701</v>
      </c>
      <c r="B318" t="s">
        <v>198</v>
      </c>
      <c r="C318" s="2">
        <v>41091</v>
      </c>
      <c r="D318" s="63">
        <v>18.5</v>
      </c>
      <c r="F318" s="3">
        <f t="shared" si="17"/>
        <v>5.6388000000000007</v>
      </c>
      <c r="G318" s="3">
        <f t="shared" si="18"/>
        <v>35.075436899660133</v>
      </c>
      <c r="N318" s="3">
        <v>24</v>
      </c>
      <c r="O318" s="3">
        <v>23</v>
      </c>
      <c r="P318" s="48" t="s">
        <v>761</v>
      </c>
    </row>
    <row r="319" spans="1:16" x14ac:dyDescent="0.2">
      <c r="A319" s="36">
        <v>720120702</v>
      </c>
      <c r="B319" t="s">
        <v>198</v>
      </c>
      <c r="C319" s="2">
        <v>41103</v>
      </c>
      <c r="D319" s="63">
        <v>21</v>
      </c>
      <c r="F319" s="3">
        <f t="shared" si="17"/>
        <v>6.4008000000000003</v>
      </c>
      <c r="G319" s="3">
        <f t="shared" si="18"/>
        <v>33.248944821400073</v>
      </c>
      <c r="I319" s="10">
        <v>0.4</v>
      </c>
      <c r="K319" s="45">
        <f t="shared" si="19"/>
        <v>21.611187920314542</v>
      </c>
      <c r="N319" s="3">
        <v>26</v>
      </c>
      <c r="O319" s="3">
        <v>26</v>
      </c>
      <c r="P319" s="48" t="s">
        <v>761</v>
      </c>
    </row>
    <row r="320" spans="1:16" s="37" customFormat="1" x14ac:dyDescent="0.2">
      <c r="A320" s="36">
        <v>720120703</v>
      </c>
      <c r="B320" s="37" t="s">
        <v>198</v>
      </c>
      <c r="C320" s="38">
        <v>41120</v>
      </c>
      <c r="D320" s="63">
        <v>20</v>
      </c>
      <c r="E320" s="39"/>
      <c r="F320" s="39">
        <f t="shared" si="17"/>
        <v>6.0960000000000001</v>
      </c>
      <c r="G320" s="39">
        <f t="shared" si="18"/>
        <v>33.952011087081587</v>
      </c>
      <c r="H320" s="39"/>
      <c r="I320" s="45">
        <v>0.38</v>
      </c>
      <c r="J320" s="39"/>
      <c r="K320" s="45">
        <f t="shared" si="19"/>
        <v>21.108000702372671</v>
      </c>
      <c r="L320" s="45"/>
      <c r="M320" s="45"/>
      <c r="N320" s="39">
        <v>25</v>
      </c>
      <c r="O320" s="39">
        <v>21</v>
      </c>
      <c r="P320" s="48" t="s">
        <v>1756</v>
      </c>
    </row>
    <row r="321" spans="1:18" s="37" customFormat="1" x14ac:dyDescent="0.2">
      <c r="A321" s="36">
        <v>720120801</v>
      </c>
      <c r="B321" s="37" t="s">
        <v>198</v>
      </c>
      <c r="C321" s="38">
        <v>41135</v>
      </c>
      <c r="D321" s="63">
        <v>19</v>
      </c>
      <c r="E321" s="39"/>
      <c r="F321" s="39">
        <f t="shared" si="17"/>
        <v>5.7911999999999999</v>
      </c>
      <c r="G321" s="39">
        <f t="shared" si="18"/>
        <v>34.691147459206192</v>
      </c>
      <c r="H321" s="39"/>
      <c r="I321" s="45">
        <v>0.67</v>
      </c>
      <c r="J321" s="39"/>
      <c r="K321" s="45">
        <f t="shared" si="19"/>
        <v>26.671315071682201</v>
      </c>
      <c r="L321" s="45"/>
      <c r="M321" s="45"/>
      <c r="N321" s="39">
        <v>24</v>
      </c>
      <c r="O321" s="39">
        <v>21</v>
      </c>
      <c r="P321" s="48" t="s">
        <v>1757</v>
      </c>
    </row>
    <row r="322" spans="1:18" s="40" customFormat="1" x14ac:dyDescent="0.2">
      <c r="A322" s="336">
        <v>720120901</v>
      </c>
      <c r="B322" s="40" t="s">
        <v>198</v>
      </c>
      <c r="C322" s="41">
        <v>41153</v>
      </c>
      <c r="D322" s="340">
        <v>15</v>
      </c>
      <c r="E322" s="42">
        <f>AVERAGE(D316:D322)</f>
        <v>19.357142857142858</v>
      </c>
      <c r="F322" s="42">
        <f t="shared" si="17"/>
        <v>4.5720000000000001</v>
      </c>
      <c r="G322" s="42">
        <f t="shared" si="18"/>
        <v>38.097509751111744</v>
      </c>
      <c r="H322" s="42">
        <f>AVERAGE(G316:G322)</f>
        <v>34.585067341749728</v>
      </c>
      <c r="I322" s="44">
        <v>1.35</v>
      </c>
      <c r="J322" s="42">
        <f>AVERAGE(I316:I322)</f>
        <v>0.54833333333333334</v>
      </c>
      <c r="K322" s="44">
        <f t="shared" si="19"/>
        <v>33.54402605193782</v>
      </c>
      <c r="L322" s="42">
        <f>AVERAGE(K316:K322)</f>
        <v>22.595630468146283</v>
      </c>
      <c r="M322" s="44">
        <f>AVERAGE(L322,H322)</f>
        <v>28.590348904948005</v>
      </c>
      <c r="N322" s="42">
        <v>22</v>
      </c>
      <c r="O322" s="42">
        <v>20</v>
      </c>
      <c r="P322" s="347" t="s">
        <v>1758</v>
      </c>
    </row>
    <row r="323" spans="1:18" s="37" customFormat="1" x14ac:dyDescent="0.2">
      <c r="A323" s="113">
        <f>IF(MONTH(C323)=MONTH(C322),(A322+1),(7*100000000+(YEAR(C323)*10000)+(MONTH(C323)*100)+1))</f>
        <v>720130601</v>
      </c>
      <c r="B323" s="37" t="s">
        <v>198</v>
      </c>
      <c r="C323" s="38">
        <v>41429</v>
      </c>
      <c r="D323" s="63">
        <v>20.5</v>
      </c>
      <c r="E323" s="39"/>
      <c r="F323" s="39">
        <f t="shared" si="17"/>
        <v>6.2484000000000002</v>
      </c>
      <c r="G323" s="39">
        <f t="shared" si="18"/>
        <v>33.59619053965433</v>
      </c>
      <c r="H323" s="39"/>
      <c r="I323" s="45">
        <v>0.84</v>
      </c>
      <c r="J323" s="39"/>
      <c r="K323" s="45">
        <f>(9.81*(LN(I323)))+30.6</f>
        <v>28.889593272109732</v>
      </c>
      <c r="L323" s="45"/>
      <c r="M323" s="45"/>
      <c r="N323" s="39">
        <v>15</v>
      </c>
      <c r="O323" s="39">
        <v>15</v>
      </c>
      <c r="P323" s="48" t="s">
        <v>761</v>
      </c>
      <c r="Q323" s="37">
        <v>72</v>
      </c>
      <c r="R323" s="37">
        <f>(Q323-32)*(5/9)</f>
        <v>22.222222222222221</v>
      </c>
    </row>
    <row r="324" spans="1:18" s="37" customFormat="1" x14ac:dyDescent="0.2">
      <c r="A324" s="113">
        <f t="shared" ref="A324:A335" si="20">IF(MONTH(C324)=MONTH(C323),(A323+1),(7*100000000+(YEAR(C324)*10000)+(MONTH(C324)*100)+1))</f>
        <v>720130602</v>
      </c>
      <c r="B324" s="37" t="s">
        <v>198</v>
      </c>
      <c r="C324" s="38">
        <v>41440</v>
      </c>
      <c r="D324" s="39">
        <v>22.5</v>
      </c>
      <c r="E324" s="39"/>
      <c r="F324" s="39">
        <f t="shared" si="17"/>
        <v>6.8580000000000005</v>
      </c>
      <c r="G324" s="39">
        <f t="shared" si="18"/>
        <v>32.254757543273101</v>
      </c>
      <c r="H324" s="39"/>
      <c r="I324" s="45"/>
      <c r="J324" s="39"/>
      <c r="K324" s="45"/>
      <c r="L324" s="45"/>
      <c r="M324" s="45"/>
      <c r="N324" s="39">
        <v>18.888888888888889</v>
      </c>
      <c r="O324" s="39">
        <v>21.666666666666668</v>
      </c>
      <c r="P324" s="48" t="s">
        <v>2248</v>
      </c>
    </row>
    <row r="325" spans="1:18" s="37" customFormat="1" x14ac:dyDescent="0.2">
      <c r="A325" s="113">
        <f t="shared" si="20"/>
        <v>720130603</v>
      </c>
      <c r="B325" s="37" t="s">
        <v>198</v>
      </c>
      <c r="C325" s="38">
        <v>41451</v>
      </c>
      <c r="D325" s="39">
        <v>17.5</v>
      </c>
      <c r="E325" s="39"/>
      <c r="F325" s="39">
        <f t="shared" si="17"/>
        <v>5.3340000000000005</v>
      </c>
      <c r="G325" s="39">
        <f t="shared" si="18"/>
        <v>35.876198454800956</v>
      </c>
      <c r="H325" s="39"/>
      <c r="I325" s="45">
        <v>2.57</v>
      </c>
      <c r="J325" s="39"/>
      <c r="K325" s="45">
        <f t="shared" si="19"/>
        <v>39.85971686827893</v>
      </c>
      <c r="L325" s="45"/>
      <c r="M325" s="45"/>
      <c r="N325" s="39">
        <v>22</v>
      </c>
      <c r="O325" s="39">
        <v>22</v>
      </c>
      <c r="P325" s="48" t="s">
        <v>403</v>
      </c>
    </row>
    <row r="326" spans="1:18" s="37" customFormat="1" x14ac:dyDescent="0.2">
      <c r="A326" s="113">
        <f t="shared" si="20"/>
        <v>720130701</v>
      </c>
      <c r="B326" s="37" t="s">
        <v>198</v>
      </c>
      <c r="C326" s="38">
        <v>41458</v>
      </c>
      <c r="D326" s="39">
        <v>17.5</v>
      </c>
      <c r="E326" s="39"/>
      <c r="F326" s="39">
        <f t="shared" si="17"/>
        <v>5.3340000000000005</v>
      </c>
      <c r="G326" s="39">
        <f t="shared" si="18"/>
        <v>35.876198454800956</v>
      </c>
      <c r="H326" s="39"/>
      <c r="I326" s="45"/>
      <c r="J326" s="39"/>
      <c r="K326" s="45"/>
      <c r="L326" s="45"/>
      <c r="M326" s="45"/>
      <c r="N326" s="39">
        <v>20</v>
      </c>
      <c r="O326" s="39">
        <v>23</v>
      </c>
      <c r="P326" s="48" t="s">
        <v>403</v>
      </c>
    </row>
    <row r="327" spans="1:18" x14ac:dyDescent="0.2">
      <c r="A327" s="113">
        <f t="shared" si="20"/>
        <v>720130702</v>
      </c>
      <c r="B327" t="s">
        <v>198</v>
      </c>
      <c r="C327" s="2">
        <v>41465</v>
      </c>
      <c r="D327" s="3">
        <v>23.5</v>
      </c>
      <c r="F327" s="3">
        <f t="shared" si="17"/>
        <v>7.1628000000000007</v>
      </c>
      <c r="G327" s="3">
        <f t="shared" si="18"/>
        <v>31.628137080221464</v>
      </c>
      <c r="I327" s="10">
        <v>0.04</v>
      </c>
      <c r="K327" s="45">
        <f t="shared" si="19"/>
        <v>-0.97717184195704831</v>
      </c>
      <c r="N327" s="3">
        <v>21</v>
      </c>
      <c r="O327" s="3">
        <v>18</v>
      </c>
      <c r="P327" s="48" t="s">
        <v>2249</v>
      </c>
    </row>
    <row r="328" spans="1:18" x14ac:dyDescent="0.2">
      <c r="A328" s="113">
        <f t="shared" si="20"/>
        <v>720130703</v>
      </c>
      <c r="B328" t="s">
        <v>198</v>
      </c>
      <c r="C328" s="2">
        <v>41476</v>
      </c>
      <c r="D328" s="3">
        <v>20.5</v>
      </c>
      <c r="F328" s="3">
        <f t="shared" si="17"/>
        <v>6.2484000000000002</v>
      </c>
      <c r="G328" s="3">
        <f t="shared" si="18"/>
        <v>33.59619053965433</v>
      </c>
      <c r="N328" s="3">
        <v>23</v>
      </c>
      <c r="O328" s="3">
        <v>23</v>
      </c>
      <c r="P328" s="48" t="s">
        <v>2250</v>
      </c>
    </row>
    <row r="329" spans="1:18" x14ac:dyDescent="0.2">
      <c r="A329" s="113">
        <f t="shared" si="20"/>
        <v>720130704</v>
      </c>
      <c r="B329" t="s">
        <v>198</v>
      </c>
      <c r="C329" s="2">
        <v>41483</v>
      </c>
      <c r="D329" s="3">
        <v>21</v>
      </c>
      <c r="F329" s="3">
        <f t="shared" si="17"/>
        <v>6.4008000000000003</v>
      </c>
      <c r="G329" s="3">
        <f t="shared" si="18"/>
        <v>33.248944821400073</v>
      </c>
      <c r="I329" s="10">
        <v>2E-3</v>
      </c>
      <c r="K329" s="45">
        <f t="shared" si="19"/>
        <v>-30.365305445521699</v>
      </c>
      <c r="N329" s="3">
        <v>19</v>
      </c>
      <c r="O329" s="3">
        <v>15</v>
      </c>
      <c r="P329" s="48" t="s">
        <v>2251</v>
      </c>
    </row>
    <row r="330" spans="1:18" x14ac:dyDescent="0.2">
      <c r="A330" s="113">
        <f t="shared" si="20"/>
        <v>720130801</v>
      </c>
      <c r="B330" t="s">
        <v>198</v>
      </c>
      <c r="C330" s="2">
        <v>41490</v>
      </c>
      <c r="D330" s="3">
        <v>21</v>
      </c>
      <c r="F330" s="3">
        <f t="shared" si="17"/>
        <v>6.4008000000000003</v>
      </c>
      <c r="G330" s="3">
        <f t="shared" si="18"/>
        <v>33.248944821400073</v>
      </c>
      <c r="N330" s="3">
        <v>22</v>
      </c>
      <c r="O330" s="3">
        <v>16</v>
      </c>
      <c r="P330" s="48" t="s">
        <v>2252</v>
      </c>
    </row>
    <row r="331" spans="1:18" x14ac:dyDescent="0.2">
      <c r="A331" s="113">
        <f t="shared" si="20"/>
        <v>720130802</v>
      </c>
      <c r="B331" t="s">
        <v>198</v>
      </c>
      <c r="C331" s="2">
        <v>41496</v>
      </c>
      <c r="D331" s="3">
        <v>16.5</v>
      </c>
      <c r="F331" s="3">
        <f t="shared" si="17"/>
        <v>5.0292000000000003</v>
      </c>
      <c r="G331" s="3">
        <f t="shared" si="18"/>
        <v>36.724090060131431</v>
      </c>
      <c r="I331" s="10">
        <v>1.35</v>
      </c>
      <c r="K331" s="45">
        <f t="shared" si="19"/>
        <v>33.54402605193782</v>
      </c>
      <c r="N331" s="3">
        <v>19</v>
      </c>
      <c r="O331" s="3">
        <v>16</v>
      </c>
      <c r="P331" s="48" t="s">
        <v>2253</v>
      </c>
    </row>
    <row r="332" spans="1:18" x14ac:dyDescent="0.2">
      <c r="A332" s="113">
        <f t="shared" si="20"/>
        <v>720130803</v>
      </c>
      <c r="B332" t="s">
        <v>198</v>
      </c>
      <c r="C332" s="2">
        <v>41501</v>
      </c>
      <c r="D332" s="3">
        <v>16</v>
      </c>
      <c r="F332" s="3">
        <f t="shared" si="17"/>
        <v>4.8768000000000002</v>
      </c>
      <c r="G332" s="3">
        <f t="shared" si="18"/>
        <v>37.167509661519347</v>
      </c>
      <c r="N332" s="3">
        <v>19</v>
      </c>
      <c r="O332" s="3">
        <v>17</v>
      </c>
      <c r="P332" s="48" t="s">
        <v>2254</v>
      </c>
    </row>
    <row r="333" spans="1:18" x14ac:dyDescent="0.2">
      <c r="A333" s="113">
        <f t="shared" si="20"/>
        <v>720130804</v>
      </c>
      <c r="B333" t="s">
        <v>198</v>
      </c>
      <c r="C333" s="2">
        <v>41509</v>
      </c>
      <c r="D333" s="3">
        <v>16</v>
      </c>
      <c r="F333" s="3">
        <f t="shared" si="17"/>
        <v>4.8768000000000002</v>
      </c>
      <c r="G333" s="3">
        <f t="shared" si="18"/>
        <v>37.167509661519347</v>
      </c>
      <c r="I333" s="10">
        <v>2.59</v>
      </c>
      <c r="K333" s="45">
        <f>(9.81*(LN(I333)))+30.6</f>
        <v>39.935763760729287</v>
      </c>
      <c r="N333" s="3">
        <v>23.333333333333336</v>
      </c>
      <c r="O333" s="3">
        <v>22.222222222222221</v>
      </c>
      <c r="P333" s="48" t="s">
        <v>789</v>
      </c>
    </row>
    <row r="334" spans="1:18" x14ac:dyDescent="0.2">
      <c r="A334" s="113">
        <f t="shared" si="20"/>
        <v>720130805</v>
      </c>
      <c r="B334" t="s">
        <v>198</v>
      </c>
      <c r="C334" s="2">
        <v>41517</v>
      </c>
      <c r="D334" s="3">
        <v>16.5</v>
      </c>
      <c r="F334" s="3">
        <f t="shared" si="17"/>
        <v>5.0292000000000003</v>
      </c>
      <c r="G334" s="3">
        <f t="shared" si="18"/>
        <v>36.724090060131431</v>
      </c>
      <c r="P334" s="48" t="s">
        <v>2255</v>
      </c>
    </row>
    <row r="335" spans="1:18" x14ac:dyDescent="0.2">
      <c r="A335" s="113">
        <f t="shared" si="20"/>
        <v>720130901</v>
      </c>
      <c r="B335" t="s">
        <v>198</v>
      </c>
      <c r="C335" s="2">
        <v>41525</v>
      </c>
      <c r="D335" s="3">
        <v>15.5</v>
      </c>
      <c r="E335" s="3">
        <f>AVERAGE(D323:D333)</f>
        <v>19.318181818181817</v>
      </c>
      <c r="F335" s="3">
        <f t="shared" si="17"/>
        <v>4.7244000000000002</v>
      </c>
      <c r="G335" s="3">
        <f t="shared" si="18"/>
        <v>37.625008404232446</v>
      </c>
      <c r="H335" s="3">
        <f>AVERAGE(G323:G333)</f>
        <v>34.58042469439777</v>
      </c>
      <c r="I335" s="10">
        <v>0.96</v>
      </c>
      <c r="J335" s="3">
        <f>AVERAGE(I323:I334)</f>
        <v>1.232</v>
      </c>
      <c r="K335" s="45">
        <f>(9.81*(LN(I335)))+30.6</f>
        <v>30.199536233756298</v>
      </c>
      <c r="L335" s="3">
        <f>AVERAGE(K323:K335)</f>
        <v>20.155165557047617</v>
      </c>
      <c r="M335" s="45">
        <f>AVERAGE(L335,H335)</f>
        <v>27.367795125722694</v>
      </c>
      <c r="N335" s="3">
        <v>18</v>
      </c>
      <c r="O335" s="3">
        <v>22</v>
      </c>
      <c r="P335" s="48" t="s">
        <v>2256</v>
      </c>
    </row>
    <row r="336" spans="1:18" x14ac:dyDescent="0.2">
      <c r="A336">
        <v>720130601</v>
      </c>
      <c r="B336" t="s">
        <v>198</v>
      </c>
      <c r="C336" s="2">
        <v>41800</v>
      </c>
      <c r="F336" s="3">
        <v>12.5</v>
      </c>
      <c r="N336" s="3">
        <v>16</v>
      </c>
      <c r="O336" s="3">
        <v>29</v>
      </c>
      <c r="P336" s="48" t="s">
        <v>2603</v>
      </c>
    </row>
    <row r="337" spans="1:16" x14ac:dyDescent="0.2">
      <c r="A337">
        <v>720140602</v>
      </c>
      <c r="B337" t="s">
        <v>198</v>
      </c>
      <c r="C337" s="2">
        <v>41810</v>
      </c>
      <c r="F337" s="3">
        <v>14</v>
      </c>
      <c r="N337" s="3">
        <v>20</v>
      </c>
      <c r="O337" s="3">
        <v>14</v>
      </c>
      <c r="P337" s="48" t="s">
        <v>2445</v>
      </c>
    </row>
    <row r="338" spans="1:16" x14ac:dyDescent="0.2">
      <c r="A338">
        <v>720140701</v>
      </c>
      <c r="B338" t="s">
        <v>198</v>
      </c>
      <c r="C338" s="2">
        <v>41822</v>
      </c>
      <c r="F338" s="3">
        <v>12</v>
      </c>
      <c r="N338" s="3">
        <v>20</v>
      </c>
      <c r="O338" s="3">
        <v>14</v>
      </c>
      <c r="P338" s="48" t="s">
        <v>2604</v>
      </c>
    </row>
    <row r="339" spans="1:16" x14ac:dyDescent="0.2">
      <c r="A339">
        <v>720140702</v>
      </c>
      <c r="B339" t="s">
        <v>198</v>
      </c>
      <c r="C339" s="2">
        <v>41834</v>
      </c>
      <c r="F339" s="3">
        <v>16</v>
      </c>
      <c r="N339" s="3">
        <v>19</v>
      </c>
      <c r="O339" s="3">
        <v>23</v>
      </c>
      <c r="P339" s="48" t="s">
        <v>2605</v>
      </c>
    </row>
    <row r="340" spans="1:16" x14ac:dyDescent="0.2">
      <c r="A340">
        <v>720140703</v>
      </c>
      <c r="B340" t="s">
        <v>198</v>
      </c>
      <c r="C340" s="2">
        <v>41838</v>
      </c>
      <c r="F340" s="3">
        <v>17</v>
      </c>
      <c r="N340" s="3">
        <v>21</v>
      </c>
      <c r="O340" s="3">
        <v>24</v>
      </c>
      <c r="P340" s="48" t="s">
        <v>2606</v>
      </c>
    </row>
    <row r="341" spans="1:16" x14ac:dyDescent="0.2">
      <c r="A341">
        <v>720140704</v>
      </c>
      <c r="B341" t="s">
        <v>198</v>
      </c>
      <c r="C341" s="2">
        <v>41846</v>
      </c>
      <c r="F341" s="3">
        <v>14</v>
      </c>
      <c r="N341" s="3">
        <v>20</v>
      </c>
      <c r="O341" s="3">
        <v>22</v>
      </c>
      <c r="P341" s="48" t="s">
        <v>2607</v>
      </c>
    </row>
    <row r="342" spans="1:16" x14ac:dyDescent="0.2">
      <c r="A342">
        <v>720140801</v>
      </c>
      <c r="B342" t="s">
        <v>198</v>
      </c>
      <c r="C342" s="2">
        <v>41854</v>
      </c>
      <c r="F342" s="3">
        <v>16</v>
      </c>
      <c r="N342" s="3">
        <v>22</v>
      </c>
      <c r="O342" s="3">
        <v>26</v>
      </c>
      <c r="P342" s="48" t="s">
        <v>420</v>
      </c>
    </row>
    <row r="343" spans="1:16" x14ac:dyDescent="0.2">
      <c r="A343">
        <v>720140802</v>
      </c>
      <c r="B343" t="s">
        <v>198</v>
      </c>
      <c r="C343" s="2">
        <v>41860</v>
      </c>
      <c r="F343" s="3">
        <v>15</v>
      </c>
      <c r="N343" s="3">
        <v>19</v>
      </c>
      <c r="O343" s="3">
        <v>21</v>
      </c>
      <c r="P343" s="48" t="s">
        <v>2608</v>
      </c>
    </row>
    <row r="344" spans="1:16" x14ac:dyDescent="0.2">
      <c r="A344">
        <v>720140803</v>
      </c>
      <c r="B344" t="s">
        <v>198</v>
      </c>
      <c r="C344" s="2">
        <v>41866</v>
      </c>
      <c r="F344" s="3">
        <v>15</v>
      </c>
      <c r="N344" s="3">
        <v>21</v>
      </c>
      <c r="O344" s="3">
        <v>25</v>
      </c>
      <c r="P344" s="48" t="s">
        <v>2609</v>
      </c>
    </row>
    <row r="345" spans="1:16" x14ac:dyDescent="0.2">
      <c r="A345">
        <v>720140804</v>
      </c>
      <c r="B345" t="s">
        <v>198</v>
      </c>
      <c r="C345" s="2">
        <v>41874</v>
      </c>
      <c r="F345" s="3">
        <v>16</v>
      </c>
      <c r="N345" s="3">
        <v>20</v>
      </c>
      <c r="O345" s="3">
        <v>22</v>
      </c>
      <c r="P345" s="48" t="s">
        <v>2609</v>
      </c>
    </row>
    <row r="346" spans="1:16" x14ac:dyDescent="0.2">
      <c r="A346">
        <v>720140901</v>
      </c>
      <c r="B346" t="s">
        <v>198</v>
      </c>
      <c r="C346" s="2">
        <v>41885</v>
      </c>
      <c r="F346" s="3">
        <v>15</v>
      </c>
      <c r="N346" s="3">
        <v>20</v>
      </c>
      <c r="O346" s="3">
        <v>25</v>
      </c>
      <c r="P346" s="48" t="s">
        <v>2609</v>
      </c>
    </row>
    <row r="347" spans="1:16" x14ac:dyDescent="0.2">
      <c r="A347">
        <v>720140902</v>
      </c>
      <c r="B347" t="s">
        <v>198</v>
      </c>
      <c r="C347" s="2">
        <v>41891</v>
      </c>
      <c r="F347" s="3">
        <v>13</v>
      </c>
      <c r="G347" s="3">
        <f>AVERAGE(F336:F347)</f>
        <v>14.625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1"/>
  <sheetViews>
    <sheetView workbookViewId="0">
      <pane xSplit="3" ySplit="1" topLeftCell="D118" activePane="bottomRight" state="frozen"/>
      <selection pane="topRight" activeCell="D1" sqref="D1"/>
      <selection pane="bottomLeft" activeCell="A2" sqref="A2"/>
      <selection pane="bottomRight" activeCell="H152" sqref="H152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9.140625" style="37"/>
    <col min="4" max="4" width="9.140625" style="39"/>
    <col min="5" max="5" width="15" style="39" customWidth="1"/>
    <col min="6" max="6" width="9.140625" style="39"/>
    <col min="7" max="7" width="10.5703125" style="39" customWidth="1"/>
    <col min="8" max="8" width="15" style="39" customWidth="1"/>
    <col min="9" max="9" width="9.140625" style="45"/>
    <col min="10" max="10" width="15" style="39" customWidth="1"/>
    <col min="11" max="11" width="10.28515625" style="45" customWidth="1"/>
    <col min="12" max="12" width="12.28515625" style="45" customWidth="1"/>
    <col min="13" max="13" width="9.140625" style="45"/>
    <col min="14" max="14" width="15" style="39" bestFit="1" customWidth="1"/>
    <col min="15" max="15" width="12.140625" style="39" bestFit="1" customWidth="1"/>
    <col min="16" max="16" width="32.28515625" style="37" customWidth="1"/>
    <col min="17" max="16384" width="9.140625" style="37"/>
  </cols>
  <sheetData>
    <row r="1" spans="1:20" s="67" customFormat="1" ht="14.25" x14ac:dyDescent="0.2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1093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7" t="s">
        <v>264</v>
      </c>
      <c r="Q1" s="133" t="s">
        <v>294</v>
      </c>
      <c r="R1" s="136" t="s">
        <v>692</v>
      </c>
      <c r="S1" s="136" t="s">
        <v>279</v>
      </c>
      <c r="T1" s="136" t="s">
        <v>1093</v>
      </c>
    </row>
    <row r="2" spans="1:20" x14ac:dyDescent="0.2">
      <c r="A2" s="37">
        <v>6619860701</v>
      </c>
      <c r="B2" s="37" t="s">
        <v>199</v>
      </c>
      <c r="C2" s="38">
        <v>31600</v>
      </c>
      <c r="D2" s="39">
        <v>12.5</v>
      </c>
      <c r="F2" s="39">
        <f t="shared" ref="F2:F33" si="0">D2*0.3048</f>
        <v>3.81</v>
      </c>
      <c r="G2" s="39">
        <f t="shared" ref="G2:G33" si="1" xml:space="preserve"> 60-(14.41*(LN(F2)))</f>
        <v>40.724763384512634</v>
      </c>
      <c r="Q2" s="137">
        <v>1987</v>
      </c>
      <c r="R2" s="135">
        <v>11.229166666666666</v>
      </c>
      <c r="S2" s="135">
        <v>42.497277889011016</v>
      </c>
      <c r="T2" s="134"/>
    </row>
    <row r="3" spans="1:20" x14ac:dyDescent="0.2">
      <c r="A3" s="37">
        <v>6619860702</v>
      </c>
      <c r="B3" s="37" t="s">
        <v>199</v>
      </c>
      <c r="C3" s="38">
        <v>31607</v>
      </c>
      <c r="D3" s="39">
        <v>13.5</v>
      </c>
      <c r="F3" s="39">
        <f t="shared" si="0"/>
        <v>4.1147999999999998</v>
      </c>
      <c r="G3" s="39">
        <f t="shared" si="1"/>
        <v>39.615754781741025</v>
      </c>
      <c r="Q3" s="137">
        <v>1988</v>
      </c>
      <c r="R3" s="135"/>
      <c r="S3" s="135"/>
      <c r="T3" s="134"/>
    </row>
    <row r="4" spans="1:20" x14ac:dyDescent="0.2">
      <c r="A4" s="37">
        <v>6619860703</v>
      </c>
      <c r="B4" s="37" t="s">
        <v>199</v>
      </c>
      <c r="C4" s="38">
        <v>31614</v>
      </c>
      <c r="D4" s="39">
        <v>13.5</v>
      </c>
      <c r="F4" s="39">
        <f t="shared" si="0"/>
        <v>4.1147999999999998</v>
      </c>
      <c r="G4" s="39">
        <f t="shared" si="1"/>
        <v>39.615754781741025</v>
      </c>
      <c r="Q4" s="137">
        <v>1989</v>
      </c>
      <c r="R4" s="135"/>
      <c r="S4" s="135"/>
      <c r="T4" s="134"/>
    </row>
    <row r="5" spans="1:20" x14ac:dyDescent="0.2">
      <c r="A5" s="37">
        <v>6619860704</v>
      </c>
      <c r="B5" s="37" t="s">
        <v>199</v>
      </c>
      <c r="C5" s="38">
        <v>31621</v>
      </c>
      <c r="D5" s="39">
        <v>12.25</v>
      </c>
      <c r="F5" s="39">
        <f t="shared" si="0"/>
        <v>3.7338</v>
      </c>
      <c r="G5" s="39">
        <f t="shared" si="1"/>
        <v>41.015884396958093</v>
      </c>
      <c r="Q5" s="137">
        <v>1990</v>
      </c>
      <c r="R5" s="135"/>
      <c r="S5" s="135"/>
      <c r="T5" s="134"/>
    </row>
    <row r="6" spans="1:20" x14ac:dyDescent="0.2">
      <c r="A6" s="37">
        <v>6619860801</v>
      </c>
      <c r="B6" s="37" t="s">
        <v>199</v>
      </c>
      <c r="C6" s="38">
        <v>31628</v>
      </c>
      <c r="D6" s="39">
        <v>11.75</v>
      </c>
      <c r="F6" s="39">
        <f t="shared" si="0"/>
        <v>3.5814000000000004</v>
      </c>
      <c r="G6" s="39">
        <f t="shared" si="1"/>
        <v>41.616387952090278</v>
      </c>
      <c r="Q6" s="137">
        <v>1991</v>
      </c>
      <c r="R6" s="135"/>
      <c r="S6" s="135"/>
      <c r="T6" s="134"/>
    </row>
    <row r="7" spans="1:20" x14ac:dyDescent="0.2">
      <c r="A7" s="37">
        <v>6619860802</v>
      </c>
      <c r="B7" s="37" t="s">
        <v>199</v>
      </c>
      <c r="C7" s="38">
        <v>31635</v>
      </c>
      <c r="D7" s="39">
        <v>10</v>
      </c>
      <c r="F7" s="39">
        <f t="shared" si="0"/>
        <v>3.048</v>
      </c>
      <c r="G7" s="39">
        <f t="shared" si="1"/>
        <v>43.940261958950401</v>
      </c>
      <c r="Q7" s="137">
        <v>1992</v>
      </c>
      <c r="R7" s="135"/>
      <c r="S7" s="135"/>
      <c r="T7" s="134"/>
    </row>
    <row r="8" spans="1:20" x14ac:dyDescent="0.2">
      <c r="A8" s="37">
        <v>6619860803</v>
      </c>
      <c r="B8" s="37" t="s">
        <v>199</v>
      </c>
      <c r="C8" s="38">
        <v>31642</v>
      </c>
      <c r="D8" s="39">
        <v>9.25</v>
      </c>
      <c r="F8" s="39">
        <f t="shared" si="0"/>
        <v>2.8194000000000004</v>
      </c>
      <c r="G8" s="39">
        <f t="shared" si="1"/>
        <v>45.063687771528947</v>
      </c>
      <c r="Q8" s="137">
        <v>1993</v>
      </c>
      <c r="R8" s="135"/>
      <c r="S8" s="135"/>
      <c r="T8" s="134"/>
    </row>
    <row r="9" spans="1:20" x14ac:dyDescent="0.2">
      <c r="A9" s="37">
        <v>6619860804</v>
      </c>
      <c r="B9" s="37" t="s">
        <v>199</v>
      </c>
      <c r="C9" s="38">
        <v>31653</v>
      </c>
      <c r="D9" s="39">
        <v>8.5</v>
      </c>
      <c r="F9" s="39">
        <f t="shared" si="0"/>
        <v>2.5908000000000002</v>
      </c>
      <c r="G9" s="39">
        <f t="shared" si="1"/>
        <v>46.28215973301333</v>
      </c>
      <c r="Q9" s="137">
        <v>1994</v>
      </c>
      <c r="R9" s="135"/>
      <c r="S9" s="135"/>
      <c r="T9" s="134"/>
    </row>
    <row r="10" spans="1:20" x14ac:dyDescent="0.2">
      <c r="A10" s="37">
        <v>6619860901</v>
      </c>
      <c r="B10" s="37" t="s">
        <v>199</v>
      </c>
      <c r="C10" s="38">
        <v>31660</v>
      </c>
      <c r="D10" s="39">
        <v>6.25</v>
      </c>
      <c r="F10" s="39">
        <f t="shared" si="0"/>
        <v>1.905</v>
      </c>
      <c r="G10" s="39">
        <f t="shared" si="1"/>
        <v>50.713014256381449</v>
      </c>
      <c r="Q10" s="137">
        <v>1995</v>
      </c>
      <c r="R10" s="135"/>
      <c r="S10" s="135"/>
      <c r="T10" s="134"/>
    </row>
    <row r="11" spans="1:20" x14ac:dyDescent="0.2">
      <c r="A11" s="37">
        <v>6619860902</v>
      </c>
      <c r="B11" s="37" t="s">
        <v>199</v>
      </c>
      <c r="C11" s="38">
        <v>31667</v>
      </c>
      <c r="D11" s="39">
        <v>7.5</v>
      </c>
      <c r="F11" s="39">
        <f t="shared" si="0"/>
        <v>2.286</v>
      </c>
      <c r="G11" s="39">
        <f t="shared" si="1"/>
        <v>48.085760622980558</v>
      </c>
      <c r="Q11" s="137">
        <v>1996</v>
      </c>
      <c r="R11" s="135"/>
      <c r="S11" s="135"/>
      <c r="T11" s="134"/>
    </row>
    <row r="12" spans="1:20" x14ac:dyDescent="0.2">
      <c r="A12" s="37">
        <v>6619870501</v>
      </c>
      <c r="B12" s="37" t="s">
        <v>199</v>
      </c>
      <c r="C12" s="38">
        <v>31925</v>
      </c>
      <c r="D12" s="39">
        <v>11.5</v>
      </c>
      <c r="F12" s="39">
        <f t="shared" si="0"/>
        <v>3.5052000000000003</v>
      </c>
      <c r="G12" s="39">
        <f t="shared" si="1"/>
        <v>41.926292369324358</v>
      </c>
      <c r="Q12" s="137">
        <v>1997</v>
      </c>
      <c r="R12" s="135"/>
      <c r="S12" s="135"/>
      <c r="T12" s="134"/>
    </row>
    <row r="13" spans="1:20" x14ac:dyDescent="0.2">
      <c r="A13" s="37">
        <v>6619870601</v>
      </c>
      <c r="B13" s="37" t="s">
        <v>199</v>
      </c>
      <c r="C13" s="38">
        <v>31932</v>
      </c>
      <c r="D13" s="39">
        <v>12.5</v>
      </c>
      <c r="F13" s="39">
        <f t="shared" si="0"/>
        <v>3.81</v>
      </c>
      <c r="G13" s="39">
        <f t="shared" si="1"/>
        <v>40.724763384512634</v>
      </c>
      <c r="Q13" s="137">
        <v>1998</v>
      </c>
      <c r="R13" s="135"/>
      <c r="S13" s="135"/>
      <c r="T13" s="134"/>
    </row>
    <row r="14" spans="1:20" x14ac:dyDescent="0.2">
      <c r="A14" s="37">
        <v>6619870602</v>
      </c>
      <c r="B14" s="37" t="s">
        <v>199</v>
      </c>
      <c r="C14" s="38">
        <v>31938</v>
      </c>
      <c r="D14" s="39">
        <v>9.5</v>
      </c>
      <c r="F14" s="39">
        <f t="shared" si="0"/>
        <v>2.8956</v>
      </c>
      <c r="G14" s="39">
        <f t="shared" si="1"/>
        <v>44.679398331074999</v>
      </c>
      <c r="Q14" s="137">
        <v>1999</v>
      </c>
      <c r="R14" s="135"/>
      <c r="S14" s="135"/>
      <c r="T14" s="134"/>
    </row>
    <row r="15" spans="1:20" x14ac:dyDescent="0.2">
      <c r="A15" s="37">
        <v>6619870603</v>
      </c>
      <c r="B15" s="37" t="s">
        <v>199</v>
      </c>
      <c r="C15" s="38">
        <v>31945</v>
      </c>
      <c r="D15" s="39">
        <v>13.5</v>
      </c>
      <c r="F15" s="39">
        <f t="shared" si="0"/>
        <v>4.1147999999999998</v>
      </c>
      <c r="G15" s="39">
        <f t="shared" si="1"/>
        <v>39.615754781741025</v>
      </c>
      <c r="Q15" s="137">
        <v>2000</v>
      </c>
      <c r="R15" s="135"/>
      <c r="S15" s="135"/>
      <c r="T15" s="134"/>
    </row>
    <row r="16" spans="1:20" x14ac:dyDescent="0.2">
      <c r="A16" s="37">
        <v>6619870604</v>
      </c>
      <c r="B16" s="37" t="s">
        <v>199</v>
      </c>
      <c r="C16" s="38">
        <v>31952</v>
      </c>
      <c r="D16" s="39">
        <v>15</v>
      </c>
      <c r="F16" s="39">
        <f t="shared" si="0"/>
        <v>4.5720000000000001</v>
      </c>
      <c r="G16" s="39">
        <f t="shared" si="1"/>
        <v>38.097509751111744</v>
      </c>
      <c r="Q16" s="137">
        <v>2001</v>
      </c>
      <c r="R16" s="135"/>
      <c r="S16" s="135"/>
      <c r="T16" s="134"/>
    </row>
    <row r="17" spans="1:20" x14ac:dyDescent="0.2">
      <c r="A17" s="37">
        <v>6619870701</v>
      </c>
      <c r="B17" s="37" t="s">
        <v>199</v>
      </c>
      <c r="C17" s="38">
        <v>31959</v>
      </c>
      <c r="D17" s="39">
        <v>13.5</v>
      </c>
      <c r="F17" s="39">
        <f t="shared" si="0"/>
        <v>4.1147999999999998</v>
      </c>
      <c r="G17" s="39">
        <f t="shared" si="1"/>
        <v>39.615754781741025</v>
      </c>
      <c r="Q17" s="137">
        <v>2002</v>
      </c>
      <c r="R17" s="135"/>
      <c r="S17" s="135"/>
      <c r="T17" s="134"/>
    </row>
    <row r="18" spans="1:20" x14ac:dyDescent="0.2">
      <c r="A18" s="37">
        <v>6619870702</v>
      </c>
      <c r="B18" s="37" t="s">
        <v>199</v>
      </c>
      <c r="C18" s="38">
        <v>31967</v>
      </c>
      <c r="D18" s="39">
        <v>8.5</v>
      </c>
      <c r="F18" s="39">
        <f t="shared" si="0"/>
        <v>2.5908000000000002</v>
      </c>
      <c r="G18" s="39">
        <f t="shared" si="1"/>
        <v>46.28215973301333</v>
      </c>
      <c r="Q18" s="137">
        <v>2003</v>
      </c>
      <c r="R18" s="135"/>
      <c r="S18" s="135"/>
      <c r="T18" s="134"/>
    </row>
    <row r="19" spans="1:20" x14ac:dyDescent="0.2">
      <c r="A19" s="37">
        <v>6619870703</v>
      </c>
      <c r="B19" s="37" t="s">
        <v>199</v>
      </c>
      <c r="C19" s="38">
        <v>31974</v>
      </c>
      <c r="D19" s="39">
        <v>12.75</v>
      </c>
      <c r="F19" s="39">
        <f t="shared" si="0"/>
        <v>3.8862000000000001</v>
      </c>
      <c r="G19" s="39">
        <f t="shared" si="1"/>
        <v>40.439407525174687</v>
      </c>
      <c r="Q19" s="137">
        <v>2004</v>
      </c>
      <c r="R19" s="135">
        <v>17.142857142857142</v>
      </c>
      <c r="S19" s="135">
        <v>36.204935538943836</v>
      </c>
      <c r="T19" s="135">
        <v>0.02</v>
      </c>
    </row>
    <row r="20" spans="1:20" x14ac:dyDescent="0.2">
      <c r="A20" s="88">
        <v>6619870704</v>
      </c>
      <c r="B20" s="37" t="s">
        <v>199</v>
      </c>
      <c r="C20" s="38">
        <v>31982</v>
      </c>
      <c r="D20" s="39">
        <v>9.5</v>
      </c>
      <c r="F20" s="39">
        <f t="shared" si="0"/>
        <v>2.8956</v>
      </c>
      <c r="G20" s="39">
        <f t="shared" si="1"/>
        <v>44.679398331074999</v>
      </c>
      <c r="Q20" s="137">
        <v>2005</v>
      </c>
      <c r="R20" s="135"/>
      <c r="S20" s="135"/>
      <c r="T20" s="135"/>
    </row>
    <row r="21" spans="1:20" x14ac:dyDescent="0.2">
      <c r="A21" s="88">
        <v>6619870705</v>
      </c>
      <c r="B21" s="37" t="s">
        <v>199</v>
      </c>
      <c r="C21" s="38">
        <v>31987</v>
      </c>
      <c r="D21" s="39">
        <v>9.5</v>
      </c>
      <c r="F21" s="39">
        <f t="shared" si="0"/>
        <v>2.8956</v>
      </c>
      <c r="G21" s="39">
        <f t="shared" si="1"/>
        <v>44.679398331074999</v>
      </c>
      <c r="Q21" s="137">
        <v>2006</v>
      </c>
      <c r="R21" s="135"/>
      <c r="S21" s="135"/>
      <c r="T21" s="135"/>
    </row>
    <row r="22" spans="1:20" x14ac:dyDescent="0.2">
      <c r="A22" s="88">
        <v>6619870801</v>
      </c>
      <c r="B22" s="37" t="s">
        <v>199</v>
      </c>
      <c r="C22" s="38">
        <v>31995</v>
      </c>
      <c r="D22" s="39">
        <v>10.5</v>
      </c>
      <c r="F22" s="39">
        <f t="shared" si="0"/>
        <v>3.2004000000000001</v>
      </c>
      <c r="G22" s="39">
        <f t="shared" si="1"/>
        <v>43.237195693268887</v>
      </c>
      <c r="Q22" s="137">
        <v>2007</v>
      </c>
      <c r="R22" s="135">
        <v>17.136363636363637</v>
      </c>
      <c r="S22" s="135">
        <v>36.62637254211792</v>
      </c>
      <c r="T22" s="135">
        <v>0.40400000000000003</v>
      </c>
    </row>
    <row r="23" spans="1:20" x14ac:dyDescent="0.2">
      <c r="A23" s="88">
        <v>6619870802</v>
      </c>
      <c r="B23" s="37" t="s">
        <v>199</v>
      </c>
      <c r="C23" s="38">
        <v>32009</v>
      </c>
      <c r="D23" s="39">
        <v>10.5</v>
      </c>
      <c r="F23" s="39">
        <f t="shared" si="0"/>
        <v>3.2004000000000001</v>
      </c>
      <c r="G23" s="39">
        <f t="shared" si="1"/>
        <v>43.237195693268887</v>
      </c>
      <c r="Q23" s="137">
        <v>2008</v>
      </c>
      <c r="R23" s="135">
        <v>15.333333333333334</v>
      </c>
      <c r="S23" s="135">
        <v>38.471540564856042</v>
      </c>
      <c r="T23" s="135">
        <v>0.92555555555555558</v>
      </c>
    </row>
    <row r="24" spans="1:20" x14ac:dyDescent="0.2">
      <c r="A24" s="88">
        <v>6619870803</v>
      </c>
      <c r="B24" s="37" t="s">
        <v>199</v>
      </c>
      <c r="C24" s="38">
        <v>32015</v>
      </c>
      <c r="D24" s="39">
        <v>9.5</v>
      </c>
      <c r="E24" s="39">
        <f>AVERAGE(D13:D24)</f>
        <v>11.229166666666666</v>
      </c>
      <c r="F24" s="39">
        <f t="shared" si="0"/>
        <v>2.8956</v>
      </c>
      <c r="G24" s="39">
        <f t="shared" si="1"/>
        <v>44.679398331074999</v>
      </c>
      <c r="H24" s="39">
        <f>AVERAGE(G13:G24)</f>
        <v>42.497277889011016</v>
      </c>
      <c r="Q24" s="137">
        <v>2009</v>
      </c>
      <c r="R24" s="135"/>
      <c r="S24" s="135"/>
      <c r="T24" s="135"/>
    </row>
    <row r="25" spans="1:20" x14ac:dyDescent="0.2">
      <c r="A25" s="37">
        <v>6620020701</v>
      </c>
      <c r="B25" s="37" t="s">
        <v>199</v>
      </c>
      <c r="C25" s="38">
        <v>37458</v>
      </c>
      <c r="D25" s="39">
        <v>16</v>
      </c>
      <c r="F25" s="39">
        <f t="shared" si="0"/>
        <v>4.8768000000000002</v>
      </c>
      <c r="G25" s="39">
        <f t="shared" si="1"/>
        <v>37.167509661519347</v>
      </c>
      <c r="Q25" s="137">
        <v>2010</v>
      </c>
      <c r="R25" s="135">
        <v>17.05</v>
      </c>
      <c r="S25" s="135">
        <v>36.562449773339836</v>
      </c>
      <c r="T25" s="135">
        <v>0.96</v>
      </c>
    </row>
    <row r="26" spans="1:20" x14ac:dyDescent="0.2">
      <c r="A26" s="37">
        <v>6620020702</v>
      </c>
      <c r="B26" s="37" t="s">
        <v>199</v>
      </c>
      <c r="C26" s="38">
        <v>37460</v>
      </c>
      <c r="D26" s="39">
        <v>16.25</v>
      </c>
      <c r="F26" s="39">
        <f t="shared" si="0"/>
        <v>4.9530000000000003</v>
      </c>
      <c r="G26" s="39">
        <f t="shared" si="1"/>
        <v>36.944094333536086</v>
      </c>
      <c r="I26" s="45">
        <v>0.92</v>
      </c>
      <c r="K26" s="45">
        <f>(9.81*(LN(I26)))+30.6</f>
        <v>29.782026416307911</v>
      </c>
      <c r="Q26" s="137">
        <v>2011</v>
      </c>
      <c r="R26" s="135">
        <v>17.115384615384617</v>
      </c>
      <c r="S26" s="135">
        <v>36.811742943055663</v>
      </c>
      <c r="T26" s="135">
        <v>0.97333333333333327</v>
      </c>
    </row>
    <row r="27" spans="1:20" x14ac:dyDescent="0.2">
      <c r="A27" s="37">
        <v>6620020801</v>
      </c>
      <c r="B27" s="37" t="s">
        <v>199</v>
      </c>
      <c r="C27" s="38">
        <v>37471</v>
      </c>
      <c r="D27" s="39">
        <v>15</v>
      </c>
      <c r="F27" s="39">
        <f t="shared" si="0"/>
        <v>4.5720000000000001</v>
      </c>
      <c r="G27" s="39">
        <f t="shared" si="1"/>
        <v>38.097509751111744</v>
      </c>
      <c r="I27" s="45">
        <v>0.34</v>
      </c>
      <c r="K27" s="45">
        <f>(9.81*(LN(I27)))+30.6</f>
        <v>20.016877221941371</v>
      </c>
      <c r="Q27" s="137">
        <v>2012</v>
      </c>
      <c r="R27" s="135">
        <v>14.291666666666666</v>
      </c>
      <c r="S27" s="135">
        <v>39.397444904382368</v>
      </c>
      <c r="T27" s="135">
        <v>0.89166666666666661</v>
      </c>
    </row>
    <row r="28" spans="1:20" x14ac:dyDescent="0.2">
      <c r="A28" s="37">
        <v>6620020802</v>
      </c>
      <c r="B28" s="37" t="s">
        <v>199</v>
      </c>
      <c r="C28" s="38">
        <v>37488</v>
      </c>
      <c r="D28" s="39">
        <v>13</v>
      </c>
      <c r="F28" s="39">
        <f t="shared" si="0"/>
        <v>3.9624000000000001</v>
      </c>
      <c r="G28" s="39">
        <f t="shared" si="1"/>
        <v>40.159592907973853</v>
      </c>
      <c r="Q28" s="85">
        <v>2013</v>
      </c>
      <c r="R28" s="39">
        <v>19.444444444444443</v>
      </c>
      <c r="S28" s="39">
        <v>34.511579610740569</v>
      </c>
      <c r="T28" s="63"/>
    </row>
    <row r="29" spans="1:20" x14ac:dyDescent="0.2">
      <c r="A29" s="37">
        <v>6620020803</v>
      </c>
      <c r="B29" s="37" t="s">
        <v>199</v>
      </c>
      <c r="C29" s="38">
        <v>37494</v>
      </c>
      <c r="D29" s="39">
        <v>11.5</v>
      </c>
      <c r="F29" s="39">
        <f t="shared" si="0"/>
        <v>3.5052000000000003</v>
      </c>
      <c r="G29" s="39">
        <f t="shared" si="1"/>
        <v>41.926292369324358</v>
      </c>
    </row>
    <row r="30" spans="1:20" x14ac:dyDescent="0.2">
      <c r="A30" s="37">
        <v>6620020901</v>
      </c>
      <c r="B30" s="37" t="s">
        <v>199</v>
      </c>
      <c r="C30" s="38">
        <v>37507</v>
      </c>
      <c r="D30" s="39">
        <v>12</v>
      </c>
      <c r="F30" s="39">
        <f t="shared" si="0"/>
        <v>3.6576000000000004</v>
      </c>
      <c r="G30" s="39">
        <f t="shared" si="1"/>
        <v>41.313008325549511</v>
      </c>
      <c r="I30" s="45">
        <v>1.17</v>
      </c>
      <c r="K30" s="45">
        <f>(9.81*(LN(I30)))+30.6</f>
        <v>32.140206775822811</v>
      </c>
    </row>
    <row r="31" spans="1:20" x14ac:dyDescent="0.2">
      <c r="A31" s="37">
        <v>6620020902</v>
      </c>
      <c r="B31" s="37" t="s">
        <v>199</v>
      </c>
      <c r="C31" s="38">
        <v>37516</v>
      </c>
      <c r="D31" s="39">
        <v>12</v>
      </c>
      <c r="F31" s="39">
        <f t="shared" si="0"/>
        <v>3.6576000000000004</v>
      </c>
      <c r="G31" s="39">
        <f t="shared" si="1"/>
        <v>41.313008325549511</v>
      </c>
    </row>
    <row r="32" spans="1:20" x14ac:dyDescent="0.2">
      <c r="A32" s="37">
        <v>6620020903</v>
      </c>
      <c r="B32" s="37" t="s">
        <v>199</v>
      </c>
      <c r="C32" s="38">
        <v>37525</v>
      </c>
      <c r="D32" s="39">
        <v>13</v>
      </c>
      <c r="F32" s="39">
        <f t="shared" si="0"/>
        <v>3.9624000000000001</v>
      </c>
      <c r="G32" s="39">
        <f t="shared" si="1"/>
        <v>40.159592907973853</v>
      </c>
      <c r="I32" s="45">
        <v>0.23</v>
      </c>
      <c r="K32" s="45">
        <f>(9.81*(LN(I32)))+30.6</f>
        <v>16.182478733721783</v>
      </c>
    </row>
    <row r="33" spans="1:14" x14ac:dyDescent="0.2">
      <c r="A33" s="37">
        <v>6620030701</v>
      </c>
      <c r="B33" s="37" t="s">
        <v>199</v>
      </c>
      <c r="C33" s="76">
        <v>37809</v>
      </c>
      <c r="D33" s="39">
        <v>18</v>
      </c>
      <c r="F33" s="39">
        <f t="shared" si="0"/>
        <v>5.4864000000000006</v>
      </c>
      <c r="G33" s="39">
        <f t="shared" si="1"/>
        <v>35.470256117710861</v>
      </c>
      <c r="I33" s="73" t="s">
        <v>200</v>
      </c>
      <c r="N33" s="39">
        <v>24.44</v>
      </c>
    </row>
    <row r="34" spans="1:14" x14ac:dyDescent="0.2">
      <c r="A34" s="37">
        <v>6620030702</v>
      </c>
      <c r="B34" s="37" t="s">
        <v>199</v>
      </c>
      <c r="C34" s="76">
        <v>37818</v>
      </c>
      <c r="D34" s="39">
        <v>27.5</v>
      </c>
      <c r="F34" s="39">
        <f t="shared" ref="F34:F65" si="2">D34*0.3048</f>
        <v>8.3819999999999997</v>
      </c>
      <c r="G34" s="39">
        <f t="shared" ref="G34:G65" si="3" xml:space="preserve"> 60-(14.41*(LN(F34)))</f>
        <v>29.363092821663503</v>
      </c>
      <c r="I34" s="73" t="s">
        <v>200</v>
      </c>
      <c r="N34" s="39">
        <v>23.33</v>
      </c>
    </row>
    <row r="35" spans="1:14" x14ac:dyDescent="0.2">
      <c r="A35" s="37">
        <v>6620030703</v>
      </c>
      <c r="B35" s="37" t="s">
        <v>199</v>
      </c>
      <c r="C35" s="76">
        <v>37825</v>
      </c>
      <c r="D35" s="39">
        <v>11</v>
      </c>
      <c r="F35" s="39">
        <f t="shared" si="2"/>
        <v>3.3528000000000002</v>
      </c>
      <c r="G35" s="39">
        <f t="shared" si="3"/>
        <v>42.566842267970074</v>
      </c>
      <c r="I35" s="73"/>
      <c r="N35" s="39">
        <v>22.22</v>
      </c>
    </row>
    <row r="36" spans="1:14" x14ac:dyDescent="0.2">
      <c r="A36" s="37">
        <v>6620030704</v>
      </c>
      <c r="B36" s="37" t="s">
        <v>199</v>
      </c>
      <c r="C36" s="76">
        <v>37833</v>
      </c>
      <c r="D36" s="39">
        <v>14</v>
      </c>
      <c r="F36" s="39">
        <f t="shared" si="2"/>
        <v>4.2671999999999999</v>
      </c>
      <c r="G36" s="39">
        <f t="shared" si="3"/>
        <v>39.091697029238723</v>
      </c>
      <c r="I36" s="73">
        <v>0.02</v>
      </c>
      <c r="K36" s="45">
        <f>(9.81*(LN(I36)))+30.6</f>
        <v>-7.776945683250112</v>
      </c>
      <c r="N36" s="39">
        <v>23.33</v>
      </c>
    </row>
    <row r="37" spans="1:14" x14ac:dyDescent="0.2">
      <c r="A37" s="37">
        <v>6620030801</v>
      </c>
      <c r="B37" s="37" t="s">
        <v>199</v>
      </c>
      <c r="C37" s="76">
        <v>37836</v>
      </c>
      <c r="D37" s="39">
        <v>15</v>
      </c>
      <c r="F37" s="39">
        <f t="shared" si="2"/>
        <v>4.5720000000000001</v>
      </c>
      <c r="G37" s="39">
        <f t="shared" si="3"/>
        <v>38.097509751111744</v>
      </c>
      <c r="I37" s="73"/>
    </row>
    <row r="38" spans="1:14" x14ac:dyDescent="0.2">
      <c r="A38" s="37">
        <v>6620030802</v>
      </c>
      <c r="B38" s="37" t="s">
        <v>199</v>
      </c>
      <c r="C38" s="76">
        <v>37839</v>
      </c>
      <c r="D38" s="39">
        <v>15</v>
      </c>
      <c r="F38" s="39">
        <f t="shared" si="2"/>
        <v>4.5720000000000001</v>
      </c>
      <c r="G38" s="39">
        <f t="shared" si="3"/>
        <v>38.097509751111744</v>
      </c>
      <c r="I38" s="73" t="s">
        <v>200</v>
      </c>
    </row>
    <row r="39" spans="1:14" x14ac:dyDescent="0.2">
      <c r="A39" s="37">
        <v>6620030803</v>
      </c>
      <c r="B39" s="37" t="s">
        <v>199</v>
      </c>
      <c r="C39" s="76">
        <v>37846</v>
      </c>
      <c r="D39" s="39">
        <v>15.5</v>
      </c>
      <c r="F39" s="39">
        <f t="shared" si="2"/>
        <v>4.7244000000000002</v>
      </c>
      <c r="G39" s="39">
        <f t="shared" si="3"/>
        <v>37.625008404232446</v>
      </c>
      <c r="I39" s="73"/>
      <c r="N39" s="39">
        <v>24</v>
      </c>
    </row>
    <row r="40" spans="1:14" x14ac:dyDescent="0.2">
      <c r="A40" s="37">
        <v>6620030804</v>
      </c>
      <c r="B40" s="37" t="s">
        <v>199</v>
      </c>
      <c r="C40" s="76">
        <v>37853</v>
      </c>
      <c r="D40" s="39">
        <v>8.5</v>
      </c>
      <c r="F40" s="39">
        <f t="shared" si="2"/>
        <v>2.5908000000000002</v>
      </c>
      <c r="G40" s="39">
        <f t="shared" si="3"/>
        <v>46.28215973301333</v>
      </c>
      <c r="I40" s="73">
        <v>0.02</v>
      </c>
      <c r="K40" s="45">
        <f>(9.81*(LN(I40)))+30.6</f>
        <v>-7.776945683250112</v>
      </c>
      <c r="N40" s="39">
        <v>25</v>
      </c>
    </row>
    <row r="41" spans="1:14" x14ac:dyDescent="0.2">
      <c r="A41" s="37">
        <v>6620030901</v>
      </c>
      <c r="B41" s="37" t="s">
        <v>199</v>
      </c>
      <c r="C41" s="76">
        <v>37866</v>
      </c>
      <c r="D41" s="39">
        <v>10.5</v>
      </c>
      <c r="F41" s="39">
        <f t="shared" si="2"/>
        <v>3.2004000000000001</v>
      </c>
      <c r="G41" s="39">
        <f t="shared" si="3"/>
        <v>43.237195693268887</v>
      </c>
      <c r="I41" s="73">
        <v>0.02</v>
      </c>
      <c r="K41" s="45">
        <f>(9.81*(LN(I41)))+30.6</f>
        <v>-7.776945683250112</v>
      </c>
      <c r="N41" s="39">
        <v>24</v>
      </c>
    </row>
    <row r="42" spans="1:14" x14ac:dyDescent="0.2">
      <c r="A42" s="37">
        <v>6620030902</v>
      </c>
      <c r="B42" s="37" t="s">
        <v>199</v>
      </c>
      <c r="C42" s="76">
        <v>37873</v>
      </c>
      <c r="D42" s="39">
        <v>10</v>
      </c>
      <c r="F42" s="39">
        <f t="shared" si="2"/>
        <v>3.048</v>
      </c>
      <c r="G42" s="39">
        <f t="shared" si="3"/>
        <v>43.940261958950401</v>
      </c>
      <c r="I42" s="73">
        <v>0.03</v>
      </c>
      <c r="K42" s="45">
        <f>(9.81*(LN(I42)))+30.6</f>
        <v>-3.7993329727090241</v>
      </c>
      <c r="N42" s="39">
        <v>26</v>
      </c>
    </row>
    <row r="43" spans="1:14" x14ac:dyDescent="0.2">
      <c r="A43" s="37">
        <v>6620030903</v>
      </c>
      <c r="B43" s="37" t="s">
        <v>199</v>
      </c>
      <c r="C43" s="76">
        <v>37881</v>
      </c>
      <c r="D43" s="39">
        <v>11</v>
      </c>
      <c r="F43" s="39">
        <f t="shared" si="2"/>
        <v>3.3528000000000002</v>
      </c>
      <c r="G43" s="39">
        <f t="shared" si="3"/>
        <v>42.566842267970074</v>
      </c>
      <c r="I43" s="73"/>
    </row>
    <row r="44" spans="1:14" x14ac:dyDescent="0.2">
      <c r="A44" s="37">
        <v>6620030904</v>
      </c>
      <c r="B44" s="37" t="s">
        <v>199</v>
      </c>
      <c r="C44" s="76">
        <v>37890</v>
      </c>
      <c r="D44" s="39">
        <v>13</v>
      </c>
      <c r="F44" s="39">
        <f t="shared" si="2"/>
        <v>3.9624000000000001</v>
      </c>
      <c r="G44" s="39">
        <f t="shared" si="3"/>
        <v>40.159592907973853</v>
      </c>
      <c r="I44" s="73">
        <v>0.03</v>
      </c>
      <c r="K44" s="45">
        <f>(9.81*(LN(I44)))+30.6</f>
        <v>-3.7993329727090241</v>
      </c>
    </row>
    <row r="45" spans="1:14" x14ac:dyDescent="0.2">
      <c r="A45" s="37">
        <v>6620040601</v>
      </c>
      <c r="B45" s="37" t="s">
        <v>199</v>
      </c>
      <c r="C45" s="38">
        <v>38155</v>
      </c>
      <c r="D45" s="39">
        <v>18</v>
      </c>
      <c r="F45" s="39">
        <f t="shared" si="2"/>
        <v>5.4864000000000006</v>
      </c>
      <c r="G45" s="39">
        <f t="shared" si="3"/>
        <v>35.470256117710861</v>
      </c>
      <c r="N45" s="39">
        <v>18</v>
      </c>
    </row>
    <row r="46" spans="1:14" x14ac:dyDescent="0.2">
      <c r="A46" s="37">
        <v>6620040602</v>
      </c>
      <c r="B46" s="37" t="s">
        <v>199</v>
      </c>
      <c r="C46" s="38">
        <v>38168</v>
      </c>
      <c r="D46" s="39">
        <v>17</v>
      </c>
      <c r="F46" s="39">
        <f t="shared" si="2"/>
        <v>5.1816000000000004</v>
      </c>
      <c r="G46" s="39">
        <f t="shared" si="3"/>
        <v>36.293908861144516</v>
      </c>
      <c r="I46" s="45">
        <v>0.03</v>
      </c>
      <c r="K46" s="45">
        <f>(9.81*(LN(I46)))+30.6</f>
        <v>-3.7993329727090241</v>
      </c>
      <c r="N46" s="39">
        <v>19</v>
      </c>
    </row>
    <row r="47" spans="1:14" x14ac:dyDescent="0.2">
      <c r="A47" s="37">
        <v>6620040701</v>
      </c>
      <c r="B47" s="37" t="s">
        <v>199</v>
      </c>
      <c r="C47" s="38">
        <v>38175</v>
      </c>
      <c r="D47" s="39">
        <v>17</v>
      </c>
      <c r="F47" s="39">
        <f t="shared" si="2"/>
        <v>5.1816000000000004</v>
      </c>
      <c r="G47" s="39">
        <f t="shared" si="3"/>
        <v>36.293908861144516</v>
      </c>
      <c r="N47" s="39">
        <v>19</v>
      </c>
    </row>
    <row r="48" spans="1:14" x14ac:dyDescent="0.2">
      <c r="A48" s="37">
        <v>6620040702</v>
      </c>
      <c r="B48" s="37" t="s">
        <v>199</v>
      </c>
      <c r="C48" s="38">
        <v>38185</v>
      </c>
      <c r="D48" s="39">
        <v>19</v>
      </c>
      <c r="F48" s="39">
        <f t="shared" si="2"/>
        <v>5.7911999999999999</v>
      </c>
      <c r="G48" s="39">
        <f t="shared" si="3"/>
        <v>34.691147459206192</v>
      </c>
      <c r="I48" s="45">
        <v>0.01</v>
      </c>
      <c r="K48" s="45">
        <f>(9.81*(LN(I48)))+30.6</f>
        <v>-14.576719524543172</v>
      </c>
      <c r="N48" s="39">
        <v>20</v>
      </c>
    </row>
    <row r="49" spans="1:16" x14ac:dyDescent="0.2">
      <c r="A49" s="37">
        <v>6620040703</v>
      </c>
      <c r="B49" s="37" t="s">
        <v>199</v>
      </c>
      <c r="C49" s="38">
        <v>38194</v>
      </c>
      <c r="D49" s="39">
        <v>17</v>
      </c>
      <c r="F49" s="39">
        <f t="shared" si="2"/>
        <v>5.1816000000000004</v>
      </c>
      <c r="G49" s="39">
        <f t="shared" si="3"/>
        <v>36.293908861144516</v>
      </c>
      <c r="N49" s="39">
        <v>22</v>
      </c>
    </row>
    <row r="50" spans="1:16" x14ac:dyDescent="0.2">
      <c r="A50" s="37">
        <v>6620040801</v>
      </c>
      <c r="B50" s="37" t="s">
        <v>199</v>
      </c>
      <c r="C50" s="38">
        <v>38207</v>
      </c>
      <c r="D50" s="39">
        <v>17</v>
      </c>
      <c r="F50" s="39">
        <f t="shared" si="2"/>
        <v>5.1816000000000004</v>
      </c>
      <c r="G50" s="39">
        <f t="shared" si="3"/>
        <v>36.293908861144516</v>
      </c>
      <c r="N50" s="39">
        <v>21</v>
      </c>
    </row>
    <row r="51" spans="1:16" x14ac:dyDescent="0.2">
      <c r="A51" s="37">
        <v>6620040901</v>
      </c>
      <c r="B51" s="37" t="s">
        <v>199</v>
      </c>
      <c r="C51" s="38">
        <v>38234</v>
      </c>
      <c r="D51" s="39">
        <v>15</v>
      </c>
      <c r="E51" s="39">
        <f>AVERAGE(D45:D51)</f>
        <v>17.142857142857142</v>
      </c>
      <c r="F51" s="39">
        <f t="shared" si="2"/>
        <v>4.5720000000000001</v>
      </c>
      <c r="G51" s="39">
        <f t="shared" si="3"/>
        <v>38.097509751111744</v>
      </c>
      <c r="H51" s="39">
        <f>AVERAGE(G45:G51)</f>
        <v>36.204935538943836</v>
      </c>
      <c r="J51" s="39">
        <f>AVERAGE(I45:I51)</f>
        <v>0.02</v>
      </c>
      <c r="L51" s="39">
        <f>AVERAGE(K45:K51)</f>
        <v>-9.1880262486260982</v>
      </c>
      <c r="M51" s="45">
        <f>AVERAGE(L51,H51)</f>
        <v>13.508454645158869</v>
      </c>
      <c r="N51" s="39">
        <v>22</v>
      </c>
    </row>
    <row r="52" spans="1:16" x14ac:dyDescent="0.2">
      <c r="A52" s="37">
        <v>6620060701</v>
      </c>
      <c r="B52" s="37" t="s">
        <v>199</v>
      </c>
      <c r="C52" s="38">
        <v>38912</v>
      </c>
      <c r="D52" s="39">
        <v>13</v>
      </c>
      <c r="F52" s="39">
        <f t="shared" si="2"/>
        <v>3.9624000000000001</v>
      </c>
      <c r="G52" s="39">
        <f t="shared" si="3"/>
        <v>40.159592907973853</v>
      </c>
      <c r="I52" s="37">
        <v>0.87</v>
      </c>
      <c r="K52" s="45">
        <f>(9.81*(LN(I52)))+30.6</f>
        <v>29.233839119458292</v>
      </c>
      <c r="N52" s="39">
        <v>25</v>
      </c>
      <c r="O52" s="39">
        <v>80</v>
      </c>
    </row>
    <row r="53" spans="1:16" x14ac:dyDescent="0.2">
      <c r="A53" s="37">
        <v>6620060702</v>
      </c>
      <c r="B53" s="37" t="s">
        <v>199</v>
      </c>
      <c r="C53" s="38">
        <v>38919</v>
      </c>
      <c r="D53" s="39">
        <v>14</v>
      </c>
      <c r="F53" s="39">
        <f t="shared" si="2"/>
        <v>4.2671999999999999</v>
      </c>
      <c r="G53" s="39">
        <f t="shared" si="3"/>
        <v>39.091697029238723</v>
      </c>
      <c r="N53" s="39">
        <v>26</v>
      </c>
      <c r="O53" s="39">
        <v>87</v>
      </c>
    </row>
    <row r="54" spans="1:16" x14ac:dyDescent="0.2">
      <c r="A54" s="37">
        <v>6620060703</v>
      </c>
      <c r="B54" s="37" t="s">
        <v>199</v>
      </c>
      <c r="C54" s="38">
        <v>38926</v>
      </c>
      <c r="D54" s="39">
        <v>13</v>
      </c>
      <c r="F54" s="39">
        <f t="shared" si="2"/>
        <v>3.9624000000000001</v>
      </c>
      <c r="G54" s="39">
        <f t="shared" si="3"/>
        <v>40.159592907973853</v>
      </c>
      <c r="N54" s="39">
        <v>25</v>
      </c>
      <c r="O54" s="39">
        <v>92</v>
      </c>
    </row>
    <row r="55" spans="1:16" x14ac:dyDescent="0.2">
      <c r="A55" s="37">
        <v>6620060801</v>
      </c>
      <c r="B55" s="37" t="s">
        <v>199</v>
      </c>
      <c r="C55" s="38">
        <v>38932</v>
      </c>
      <c r="D55" s="39">
        <v>13</v>
      </c>
      <c r="F55" s="39">
        <f t="shared" si="2"/>
        <v>3.9624000000000001</v>
      </c>
      <c r="G55" s="39">
        <f t="shared" si="3"/>
        <v>40.159592907973853</v>
      </c>
      <c r="N55" s="39">
        <v>26</v>
      </c>
      <c r="O55" s="39">
        <v>82</v>
      </c>
    </row>
    <row r="56" spans="1:16" x14ac:dyDescent="0.2">
      <c r="A56" s="37">
        <v>6620070601</v>
      </c>
      <c r="B56" s="37" t="s">
        <v>199</v>
      </c>
      <c r="C56" s="38">
        <v>39239</v>
      </c>
      <c r="D56" s="39">
        <v>14</v>
      </c>
      <c r="F56" s="39">
        <f t="shared" si="2"/>
        <v>4.2671999999999999</v>
      </c>
      <c r="G56" s="39">
        <f t="shared" si="3"/>
        <v>39.091697029238723</v>
      </c>
      <c r="I56" s="45">
        <v>0.37</v>
      </c>
      <c r="K56" s="45">
        <f>(9.81*(LN(I56)))+30.6</f>
        <v>20.846385198496666</v>
      </c>
      <c r="N56" s="39">
        <v>17</v>
      </c>
      <c r="O56" s="39">
        <v>65</v>
      </c>
      <c r="P56" s="37" t="s">
        <v>403</v>
      </c>
    </row>
    <row r="57" spans="1:16" x14ac:dyDescent="0.2">
      <c r="A57" s="37">
        <v>6620070602</v>
      </c>
      <c r="B57" s="37" t="s">
        <v>199</v>
      </c>
      <c r="C57" s="38">
        <v>39245</v>
      </c>
      <c r="D57" s="39">
        <v>17</v>
      </c>
      <c r="F57" s="39">
        <f t="shared" si="2"/>
        <v>5.1816000000000004</v>
      </c>
      <c r="G57" s="39">
        <f t="shared" si="3"/>
        <v>36.293908861144516</v>
      </c>
      <c r="N57" s="39">
        <v>22.5</v>
      </c>
      <c r="O57" s="39">
        <v>82</v>
      </c>
      <c r="P57" s="37" t="s">
        <v>403</v>
      </c>
    </row>
    <row r="58" spans="1:16" x14ac:dyDescent="0.2">
      <c r="A58" s="37">
        <v>6620070603</v>
      </c>
      <c r="B58" s="37" t="s">
        <v>199</v>
      </c>
      <c r="C58" s="38">
        <v>39255</v>
      </c>
      <c r="D58" s="39">
        <v>23</v>
      </c>
      <c r="F58" s="39">
        <f t="shared" si="2"/>
        <v>7.0104000000000006</v>
      </c>
      <c r="G58" s="39">
        <f t="shared" si="3"/>
        <v>31.938041497455547</v>
      </c>
      <c r="I58" s="45">
        <v>0.85</v>
      </c>
      <c r="K58" s="45">
        <f>(9.81*(LN(I58)))+30.6</f>
        <v>29.00568930162683</v>
      </c>
      <c r="N58" s="39">
        <v>21</v>
      </c>
      <c r="P58" s="37" t="s">
        <v>403</v>
      </c>
    </row>
    <row r="59" spans="1:16" x14ac:dyDescent="0.2">
      <c r="A59" s="37">
        <v>6620070604</v>
      </c>
      <c r="B59" s="37" t="s">
        <v>199</v>
      </c>
      <c r="C59" s="38">
        <v>39262</v>
      </c>
      <c r="D59" s="39">
        <v>23</v>
      </c>
      <c r="F59" s="39">
        <f t="shared" si="2"/>
        <v>7.0104000000000006</v>
      </c>
      <c r="G59" s="39">
        <f t="shared" si="3"/>
        <v>31.938041497455547</v>
      </c>
      <c r="N59" s="39">
        <v>22</v>
      </c>
      <c r="P59" s="37" t="s">
        <v>703</v>
      </c>
    </row>
    <row r="60" spans="1:16" x14ac:dyDescent="0.2">
      <c r="A60" s="37">
        <v>6620070701</v>
      </c>
      <c r="B60" s="37" t="s">
        <v>199</v>
      </c>
      <c r="C60" s="76">
        <v>39269</v>
      </c>
      <c r="D60" s="39">
        <v>24</v>
      </c>
      <c r="F60" s="39">
        <f t="shared" si="2"/>
        <v>7.3152000000000008</v>
      </c>
      <c r="G60" s="39">
        <f t="shared" si="3"/>
        <v>31.324757453680697</v>
      </c>
      <c r="I60" s="45">
        <v>0.03</v>
      </c>
      <c r="K60" s="45">
        <f>(9.81*(LN(I60)))+30.6</f>
        <v>-3.7993329727090241</v>
      </c>
      <c r="N60" s="39">
        <v>23.5</v>
      </c>
      <c r="P60" s="37" t="s">
        <v>704</v>
      </c>
    </row>
    <row r="61" spans="1:16" x14ac:dyDescent="0.2">
      <c r="A61" s="37">
        <v>6620070702</v>
      </c>
      <c r="B61" s="37" t="s">
        <v>199</v>
      </c>
      <c r="C61" s="76">
        <v>39276</v>
      </c>
      <c r="D61" s="39">
        <v>16</v>
      </c>
      <c r="F61" s="39">
        <f t="shared" si="2"/>
        <v>4.8768000000000002</v>
      </c>
      <c r="G61" s="39">
        <f t="shared" si="3"/>
        <v>37.167509661519347</v>
      </c>
      <c r="N61" s="39">
        <v>22.5</v>
      </c>
      <c r="P61" s="37" t="s">
        <v>705</v>
      </c>
    </row>
    <row r="62" spans="1:16" x14ac:dyDescent="0.2">
      <c r="A62" s="37">
        <v>6620070703</v>
      </c>
      <c r="B62" s="37" t="s">
        <v>199</v>
      </c>
      <c r="C62" s="76">
        <v>39284</v>
      </c>
      <c r="D62" s="39">
        <v>17</v>
      </c>
      <c r="F62" s="39">
        <f t="shared" si="2"/>
        <v>5.1816000000000004</v>
      </c>
      <c r="G62" s="39">
        <f t="shared" si="3"/>
        <v>36.293908861144516</v>
      </c>
      <c r="I62" s="45">
        <v>0.35</v>
      </c>
      <c r="K62" s="45">
        <f>(9.81*(LN(I62)))+30.6</f>
        <v>20.301244958667972</v>
      </c>
      <c r="N62" s="39">
        <v>21.5</v>
      </c>
      <c r="P62" s="37" t="s">
        <v>403</v>
      </c>
    </row>
    <row r="63" spans="1:16" x14ac:dyDescent="0.2">
      <c r="A63" s="37">
        <v>6620070704</v>
      </c>
      <c r="B63" s="37" t="s">
        <v>199</v>
      </c>
      <c r="C63" s="76">
        <v>39289</v>
      </c>
      <c r="D63" s="39">
        <v>15.5</v>
      </c>
      <c r="F63" s="39">
        <f t="shared" si="2"/>
        <v>4.7244000000000002</v>
      </c>
      <c r="G63" s="39">
        <f t="shared" si="3"/>
        <v>37.625008404232446</v>
      </c>
      <c r="N63" s="39">
        <v>25</v>
      </c>
      <c r="P63" s="37" t="s">
        <v>706</v>
      </c>
    </row>
    <row r="64" spans="1:16" x14ac:dyDescent="0.2">
      <c r="A64" s="37">
        <v>6620070801</v>
      </c>
      <c r="B64" s="37" t="s">
        <v>199</v>
      </c>
      <c r="C64" s="76">
        <v>39298</v>
      </c>
      <c r="D64" s="39">
        <v>16.5</v>
      </c>
      <c r="F64" s="39">
        <f t="shared" si="2"/>
        <v>5.0292000000000003</v>
      </c>
      <c r="G64" s="39">
        <f t="shared" si="3"/>
        <v>36.724090060131431</v>
      </c>
      <c r="L64" s="73"/>
      <c r="M64" s="73"/>
      <c r="N64" s="39">
        <v>25</v>
      </c>
      <c r="P64" s="37" t="s">
        <v>403</v>
      </c>
    </row>
    <row r="65" spans="1:18" x14ac:dyDescent="0.2">
      <c r="A65" s="37">
        <v>6620070802</v>
      </c>
      <c r="B65" s="37" t="s">
        <v>199</v>
      </c>
      <c r="C65" s="76">
        <v>39315</v>
      </c>
      <c r="D65" s="39">
        <v>11</v>
      </c>
      <c r="F65" s="39">
        <f t="shared" si="2"/>
        <v>3.3528000000000002</v>
      </c>
      <c r="G65" s="39">
        <f t="shared" si="3"/>
        <v>42.566842267970074</v>
      </c>
      <c r="I65" s="45">
        <v>0.42</v>
      </c>
      <c r="K65" s="45">
        <f>(9.81*(LN(I65)))+30.6</f>
        <v>22.089819430816668</v>
      </c>
      <c r="N65" s="39">
        <v>24</v>
      </c>
      <c r="P65" s="37" t="s">
        <v>606</v>
      </c>
    </row>
    <row r="66" spans="1:18" x14ac:dyDescent="0.2">
      <c r="A66" s="37">
        <v>6620070803</v>
      </c>
      <c r="B66" s="37" t="s">
        <v>199</v>
      </c>
      <c r="C66" s="76">
        <v>39324</v>
      </c>
      <c r="D66" s="39">
        <v>11.5</v>
      </c>
      <c r="F66" s="39">
        <f t="shared" ref="F66:F94" si="4">D66*0.3048</f>
        <v>3.5052000000000003</v>
      </c>
      <c r="G66" s="39">
        <f t="shared" ref="G66:G94" si="5" xml:space="preserve"> 60-(14.41*(LN(F66)))</f>
        <v>41.926292369324358</v>
      </c>
      <c r="K66" s="73"/>
      <c r="L66" s="73"/>
      <c r="M66" s="73"/>
      <c r="N66" s="39">
        <v>22.5</v>
      </c>
      <c r="P66" s="37" t="s">
        <v>403</v>
      </c>
    </row>
    <row r="67" spans="1:18" x14ac:dyDescent="0.2">
      <c r="A67" s="37">
        <v>6620070901</v>
      </c>
      <c r="B67" s="37" t="s">
        <v>199</v>
      </c>
      <c r="C67" s="76">
        <v>39331</v>
      </c>
      <c r="D67" s="39">
        <v>9</v>
      </c>
      <c r="E67" s="39">
        <f>AVERAGE(D56:D66)</f>
        <v>17.136363636363637</v>
      </c>
      <c r="F67" s="39">
        <f t="shared" si="4"/>
        <v>2.7432000000000003</v>
      </c>
      <c r="G67" s="39">
        <f t="shared" si="5"/>
        <v>45.458506989579675</v>
      </c>
      <c r="H67" s="39">
        <f>AVERAGE(G56:G66)</f>
        <v>36.62637254211792</v>
      </c>
      <c r="I67" s="45">
        <v>1.57</v>
      </c>
      <c r="J67" s="39">
        <f>AVERAGE(I56:I66)</f>
        <v>0.40400000000000003</v>
      </c>
      <c r="K67" s="45">
        <f t="shared" ref="K67:K84" si="6">(9.81*(LN(I67)))+30.6</f>
        <v>35.025051825923725</v>
      </c>
      <c r="L67" s="39">
        <f>AVERAGE(K56:K66)</f>
        <v>17.688761183379825</v>
      </c>
      <c r="M67" s="45">
        <f>AVERAGE(L67,H67)</f>
        <v>27.157566862748872</v>
      </c>
      <c r="N67" s="39">
        <v>22.5</v>
      </c>
      <c r="P67" s="37" t="s">
        <v>699</v>
      </c>
    </row>
    <row r="68" spans="1:18" x14ac:dyDescent="0.2">
      <c r="A68" s="37">
        <v>6620080601</v>
      </c>
      <c r="B68" s="37" t="s">
        <v>199</v>
      </c>
      <c r="C68" s="76">
        <v>39605</v>
      </c>
      <c r="D68" s="39">
        <v>16</v>
      </c>
      <c r="F68" s="39">
        <f t="shared" si="4"/>
        <v>4.8768000000000002</v>
      </c>
      <c r="G68" s="39">
        <f t="shared" si="5"/>
        <v>37.167509661519347</v>
      </c>
      <c r="I68" s="37">
        <v>0.9</v>
      </c>
      <c r="K68" s="45">
        <f t="shared" si="6"/>
        <v>29.566413341396725</v>
      </c>
      <c r="L68" s="73"/>
      <c r="M68" s="73"/>
      <c r="N68" s="39">
        <v>8</v>
      </c>
      <c r="O68" s="39">
        <v>25.555555555555557</v>
      </c>
      <c r="P68" s="37" t="s">
        <v>890</v>
      </c>
      <c r="Q68" s="37">
        <v>78</v>
      </c>
      <c r="R68" s="37">
        <f t="shared" ref="R68:R94" si="7">(Q68-32)*(5/9)</f>
        <v>25.555555555555557</v>
      </c>
    </row>
    <row r="69" spans="1:18" x14ac:dyDescent="0.2">
      <c r="A69" s="37">
        <v>6620080602</v>
      </c>
      <c r="B69" s="37" t="s">
        <v>199</v>
      </c>
      <c r="C69" s="76">
        <v>39609</v>
      </c>
      <c r="D69" s="39">
        <v>9</v>
      </c>
      <c r="F69" s="39">
        <f t="shared" si="4"/>
        <v>2.7432000000000003</v>
      </c>
      <c r="G69" s="39">
        <f t="shared" si="5"/>
        <v>45.458506989579675</v>
      </c>
      <c r="I69" s="37">
        <v>0.64</v>
      </c>
      <c r="K69" s="45">
        <f t="shared" si="6"/>
        <v>26.221923523215207</v>
      </c>
      <c r="N69" s="39">
        <v>19.5</v>
      </c>
      <c r="O69" s="39">
        <v>21.666666666666668</v>
      </c>
      <c r="P69" s="37" t="s">
        <v>891</v>
      </c>
      <c r="Q69" s="37">
        <v>71</v>
      </c>
      <c r="R69" s="37">
        <f t="shared" si="7"/>
        <v>21.666666666666668</v>
      </c>
    </row>
    <row r="70" spans="1:18" x14ac:dyDescent="0.2">
      <c r="A70" s="37">
        <v>6620080603</v>
      </c>
      <c r="B70" s="37" t="s">
        <v>199</v>
      </c>
      <c r="C70" s="76">
        <v>39614</v>
      </c>
      <c r="D70" s="39">
        <v>21</v>
      </c>
      <c r="F70" s="39">
        <f t="shared" si="4"/>
        <v>6.4008000000000003</v>
      </c>
      <c r="G70" s="39">
        <f t="shared" si="5"/>
        <v>33.248944821400073</v>
      </c>
      <c r="I70" s="37">
        <v>0.21</v>
      </c>
      <c r="K70" s="45">
        <f t="shared" si="6"/>
        <v>15.290045589523604</v>
      </c>
      <c r="L70" s="73"/>
      <c r="M70" s="73"/>
      <c r="N70" s="39">
        <v>18</v>
      </c>
      <c r="O70" s="39">
        <v>23.333333333333336</v>
      </c>
      <c r="P70" s="37" t="s">
        <v>892</v>
      </c>
      <c r="Q70" s="37">
        <v>74</v>
      </c>
      <c r="R70" s="37">
        <f t="shared" si="7"/>
        <v>23.333333333333336</v>
      </c>
    </row>
    <row r="71" spans="1:18" x14ac:dyDescent="0.2">
      <c r="A71" s="37">
        <v>6620080701</v>
      </c>
      <c r="B71" s="37" t="s">
        <v>199</v>
      </c>
      <c r="C71" s="38">
        <v>39633</v>
      </c>
      <c r="D71" s="39">
        <v>17</v>
      </c>
      <c r="F71" s="39">
        <f t="shared" si="4"/>
        <v>5.1816000000000004</v>
      </c>
      <c r="G71" s="39">
        <f t="shared" si="5"/>
        <v>36.293908861144516</v>
      </c>
      <c r="I71" s="37">
        <v>1.18</v>
      </c>
      <c r="K71" s="45">
        <f t="shared" si="6"/>
        <v>32.223696641464997</v>
      </c>
      <c r="N71" s="39">
        <v>21</v>
      </c>
      <c r="O71" s="39">
        <v>26.111111111111111</v>
      </c>
      <c r="P71" s="37" t="s">
        <v>893</v>
      </c>
      <c r="Q71" s="37">
        <v>79</v>
      </c>
      <c r="R71" s="37">
        <f t="shared" si="7"/>
        <v>26.111111111111111</v>
      </c>
    </row>
    <row r="72" spans="1:18" x14ac:dyDescent="0.2">
      <c r="A72" s="37">
        <v>6620080702</v>
      </c>
      <c r="B72" s="37" t="s">
        <v>199</v>
      </c>
      <c r="C72" s="38">
        <v>39641</v>
      </c>
      <c r="D72" s="39">
        <v>10</v>
      </c>
      <c r="F72" s="39">
        <f t="shared" si="4"/>
        <v>3.048</v>
      </c>
      <c r="G72" s="39">
        <f t="shared" si="5"/>
        <v>43.940261958950401</v>
      </c>
      <c r="I72" s="37">
        <v>1.29</v>
      </c>
      <c r="K72" s="45">
        <f t="shared" si="6"/>
        <v>33.098040162244828</v>
      </c>
      <c r="L72" s="73"/>
      <c r="M72" s="73"/>
      <c r="N72" s="39">
        <v>21.5</v>
      </c>
      <c r="O72" s="39">
        <v>18.333333333333336</v>
      </c>
      <c r="P72" s="37" t="s">
        <v>699</v>
      </c>
      <c r="Q72" s="37">
        <v>65</v>
      </c>
      <c r="R72" s="37">
        <f t="shared" si="7"/>
        <v>18.333333333333336</v>
      </c>
    </row>
    <row r="73" spans="1:18" x14ac:dyDescent="0.2">
      <c r="A73" s="37">
        <v>6620080703</v>
      </c>
      <c r="B73" s="37" t="s">
        <v>199</v>
      </c>
      <c r="C73" s="38">
        <v>39646</v>
      </c>
      <c r="D73" s="39">
        <v>11</v>
      </c>
      <c r="F73" s="39">
        <f t="shared" si="4"/>
        <v>3.3528000000000002</v>
      </c>
      <c r="G73" s="39">
        <f t="shared" si="5"/>
        <v>42.566842267970074</v>
      </c>
      <c r="I73" s="37">
        <v>0.93</v>
      </c>
      <c r="K73" s="45">
        <f t="shared" si="6"/>
        <v>29.888081503290266</v>
      </c>
      <c r="N73" s="39">
        <v>23</v>
      </c>
      <c r="O73" s="39">
        <v>26.666666666666668</v>
      </c>
      <c r="P73" s="37" t="s">
        <v>878</v>
      </c>
      <c r="Q73" s="37">
        <v>80</v>
      </c>
      <c r="R73" s="37">
        <f t="shared" si="7"/>
        <v>26.666666666666668</v>
      </c>
    </row>
    <row r="74" spans="1:18" x14ac:dyDescent="0.2">
      <c r="A74" s="37">
        <v>6620080704</v>
      </c>
      <c r="B74" s="37" t="s">
        <v>199</v>
      </c>
      <c r="C74" s="38">
        <v>39653</v>
      </c>
      <c r="D74" s="39">
        <v>23</v>
      </c>
      <c r="F74" s="39">
        <f t="shared" si="4"/>
        <v>7.0104000000000006</v>
      </c>
      <c r="G74" s="39">
        <f t="shared" si="5"/>
        <v>31.938041497455547</v>
      </c>
      <c r="I74" s="37">
        <v>1.17</v>
      </c>
      <c r="K74" s="45">
        <f t="shared" si="6"/>
        <v>32.140206775822811</v>
      </c>
      <c r="L74" s="73"/>
      <c r="N74" s="39">
        <v>22</v>
      </c>
      <c r="O74" s="39">
        <v>20.555555555555557</v>
      </c>
      <c r="P74" s="37" t="s">
        <v>894</v>
      </c>
      <c r="Q74" s="37">
        <v>69</v>
      </c>
      <c r="R74" s="37">
        <f t="shared" si="7"/>
        <v>20.555555555555557</v>
      </c>
    </row>
    <row r="75" spans="1:18" x14ac:dyDescent="0.2">
      <c r="A75" s="37">
        <v>6620080801</v>
      </c>
      <c r="B75" s="37" t="s">
        <v>199</v>
      </c>
      <c r="C75" s="38">
        <v>39661</v>
      </c>
      <c r="D75" s="39">
        <v>18</v>
      </c>
      <c r="F75" s="39">
        <f t="shared" si="4"/>
        <v>5.4864000000000006</v>
      </c>
      <c r="G75" s="39">
        <f t="shared" si="5"/>
        <v>35.470256117710861</v>
      </c>
      <c r="I75" s="37">
        <v>1.2</v>
      </c>
      <c r="K75" s="45">
        <f t="shared" si="6"/>
        <v>32.388574472148697</v>
      </c>
      <c r="N75" s="39">
        <v>21</v>
      </c>
      <c r="O75" s="39">
        <v>20.555555555555557</v>
      </c>
      <c r="P75" s="37" t="s">
        <v>895</v>
      </c>
      <c r="Q75" s="37">
        <v>69</v>
      </c>
      <c r="R75" s="37">
        <f t="shared" si="7"/>
        <v>20.555555555555557</v>
      </c>
    </row>
    <row r="76" spans="1:18" x14ac:dyDescent="0.2">
      <c r="A76" s="37">
        <v>6620080802</v>
      </c>
      <c r="B76" s="37" t="s">
        <v>199</v>
      </c>
      <c r="C76" s="38">
        <v>39671</v>
      </c>
      <c r="D76" s="39">
        <v>13</v>
      </c>
      <c r="F76" s="39">
        <f t="shared" si="4"/>
        <v>3.9624000000000001</v>
      </c>
      <c r="G76" s="39">
        <f t="shared" si="5"/>
        <v>40.159592907973853</v>
      </c>
      <c r="I76" s="37">
        <v>0.81</v>
      </c>
      <c r="K76" s="45">
        <f t="shared" si="6"/>
        <v>28.532826682793448</v>
      </c>
      <c r="N76" s="39">
        <v>22</v>
      </c>
      <c r="O76" s="39">
        <v>21.111111111111111</v>
      </c>
      <c r="P76" s="37" t="s">
        <v>528</v>
      </c>
      <c r="Q76" s="37">
        <v>70</v>
      </c>
      <c r="R76" s="37">
        <f t="shared" si="7"/>
        <v>21.111111111111111</v>
      </c>
    </row>
    <row r="77" spans="1:18" x14ac:dyDescent="0.2">
      <c r="A77" s="37">
        <v>6620080901</v>
      </c>
      <c r="B77" s="37" t="s">
        <v>199</v>
      </c>
      <c r="C77" s="38">
        <v>39702</v>
      </c>
      <c r="D77" s="39">
        <v>13</v>
      </c>
      <c r="E77" s="39">
        <f>AVERAGE(D68:D76)</f>
        <v>15.333333333333334</v>
      </c>
      <c r="F77" s="39">
        <f t="shared" si="4"/>
        <v>3.9624000000000001</v>
      </c>
      <c r="G77" s="39">
        <f t="shared" si="5"/>
        <v>40.159592907973853</v>
      </c>
      <c r="H77" s="39">
        <f>AVERAGE(G68:G76)</f>
        <v>38.471540564856042</v>
      </c>
      <c r="I77" s="37">
        <v>0.86</v>
      </c>
      <c r="J77" s="39">
        <f>AVERAGE(I68:I76)</f>
        <v>0.92555555555555558</v>
      </c>
      <c r="K77" s="45">
        <f t="shared" si="6"/>
        <v>29.120427451703737</v>
      </c>
      <c r="L77" s="39">
        <f>AVERAGE(K68:K76)</f>
        <v>28.816645410211169</v>
      </c>
      <c r="M77" s="45">
        <f>AVERAGE(L77,H77)</f>
        <v>33.644092987533604</v>
      </c>
      <c r="N77" s="39">
        <v>19</v>
      </c>
      <c r="O77" s="39">
        <v>15</v>
      </c>
      <c r="P77" s="37" t="s">
        <v>880</v>
      </c>
      <c r="Q77" s="37">
        <v>59</v>
      </c>
      <c r="R77" s="37">
        <f t="shared" si="7"/>
        <v>15</v>
      </c>
    </row>
    <row r="78" spans="1:18" x14ac:dyDescent="0.2">
      <c r="A78" s="37">
        <v>6620090603</v>
      </c>
      <c r="B78" s="37" t="s">
        <v>199</v>
      </c>
      <c r="C78" s="76">
        <v>39980</v>
      </c>
      <c r="D78" s="39">
        <v>17.5</v>
      </c>
      <c r="F78" s="39">
        <f t="shared" si="4"/>
        <v>5.3340000000000005</v>
      </c>
      <c r="G78" s="39">
        <f t="shared" si="5"/>
        <v>35.876198454800956</v>
      </c>
      <c r="H78" s="38"/>
      <c r="I78" s="37">
        <v>0.39</v>
      </c>
      <c r="K78" s="45">
        <f t="shared" si="6"/>
        <v>21.362820223988656</v>
      </c>
      <c r="N78" s="39">
        <v>19</v>
      </c>
      <c r="O78" s="39">
        <v>20</v>
      </c>
      <c r="P78" s="37" t="s">
        <v>1094</v>
      </c>
      <c r="Q78" s="37">
        <v>68</v>
      </c>
      <c r="R78" s="37">
        <f t="shared" si="7"/>
        <v>20</v>
      </c>
    </row>
    <row r="79" spans="1:18" x14ac:dyDescent="0.2">
      <c r="A79" s="37">
        <v>6620090802</v>
      </c>
      <c r="B79" s="37" t="s">
        <v>199</v>
      </c>
      <c r="C79" s="76">
        <v>40032</v>
      </c>
      <c r="D79" s="39">
        <v>11</v>
      </c>
      <c r="F79" s="39">
        <f t="shared" si="4"/>
        <v>3.3528000000000002</v>
      </c>
      <c r="G79" s="39">
        <f t="shared" si="5"/>
        <v>42.566842267970074</v>
      </c>
      <c r="H79" s="38"/>
      <c r="I79" s="37">
        <v>0.59</v>
      </c>
      <c r="K79" s="45">
        <f t="shared" si="6"/>
        <v>25.423922800171933</v>
      </c>
      <c r="N79" s="39">
        <v>20</v>
      </c>
      <c r="O79" s="39">
        <v>23.333333333333336</v>
      </c>
      <c r="P79" s="37" t="s">
        <v>1095</v>
      </c>
      <c r="Q79" s="37">
        <v>74</v>
      </c>
      <c r="R79" s="37">
        <f t="shared" si="7"/>
        <v>23.333333333333336</v>
      </c>
    </row>
    <row r="80" spans="1:18" x14ac:dyDescent="0.2">
      <c r="A80" s="37">
        <v>6620090803</v>
      </c>
      <c r="B80" s="37" t="s">
        <v>199</v>
      </c>
      <c r="C80" s="76">
        <v>40051</v>
      </c>
      <c r="D80" s="39">
        <v>12</v>
      </c>
      <c r="F80" s="39">
        <f t="shared" si="4"/>
        <v>3.6576000000000004</v>
      </c>
      <c r="G80" s="39">
        <f t="shared" si="5"/>
        <v>41.313008325549511</v>
      </c>
      <c r="H80" s="38"/>
      <c r="I80" s="37">
        <v>1.2</v>
      </c>
      <c r="K80" s="45">
        <f t="shared" si="6"/>
        <v>32.388574472148697</v>
      </c>
      <c r="N80" s="39">
        <v>21</v>
      </c>
      <c r="O80" s="39">
        <v>19.444444444444446</v>
      </c>
      <c r="P80" s="37" t="s">
        <v>1096</v>
      </c>
      <c r="Q80" s="37">
        <v>67</v>
      </c>
      <c r="R80" s="37">
        <f t="shared" si="7"/>
        <v>19.444444444444446</v>
      </c>
    </row>
    <row r="81" spans="1:18" x14ac:dyDescent="0.2">
      <c r="A81" s="37">
        <v>6620090901</v>
      </c>
      <c r="B81" s="37" t="s">
        <v>199</v>
      </c>
      <c r="C81" s="38">
        <v>40060</v>
      </c>
      <c r="D81" s="39">
        <v>14</v>
      </c>
      <c r="F81" s="39">
        <f t="shared" si="4"/>
        <v>4.2671999999999999</v>
      </c>
      <c r="G81" s="39">
        <f t="shared" si="5"/>
        <v>39.091697029238723</v>
      </c>
      <c r="H81" s="38"/>
      <c r="I81" s="37">
        <v>1.1000000000000001</v>
      </c>
      <c r="K81" s="45">
        <f t="shared" si="6"/>
        <v>31.534992863880429</v>
      </c>
      <c r="N81" s="39">
        <v>22</v>
      </c>
      <c r="O81" s="39">
        <v>22.222222222222221</v>
      </c>
      <c r="P81" s="37" t="s">
        <v>1097</v>
      </c>
      <c r="Q81" s="37">
        <v>72</v>
      </c>
      <c r="R81" s="37">
        <f t="shared" si="7"/>
        <v>22.222222222222221</v>
      </c>
    </row>
    <row r="82" spans="1:18" x14ac:dyDescent="0.2">
      <c r="A82" s="37">
        <v>6620090902</v>
      </c>
      <c r="B82" s="37" t="s">
        <v>199</v>
      </c>
      <c r="C82" s="38">
        <v>40067</v>
      </c>
      <c r="D82" s="39">
        <v>15</v>
      </c>
      <c r="F82" s="39">
        <f t="shared" si="4"/>
        <v>4.5720000000000001</v>
      </c>
      <c r="G82" s="39">
        <f t="shared" si="5"/>
        <v>38.097509751111744</v>
      </c>
      <c r="H82" s="38"/>
      <c r="I82" s="37">
        <v>1.1000000000000001</v>
      </c>
      <c r="K82" s="45">
        <f t="shared" si="6"/>
        <v>31.534992863880429</v>
      </c>
      <c r="N82" s="39">
        <v>22</v>
      </c>
      <c r="O82" s="39">
        <v>23.333333333333336</v>
      </c>
      <c r="P82" s="37" t="s">
        <v>1098</v>
      </c>
      <c r="Q82" s="37">
        <v>74</v>
      </c>
      <c r="R82" s="37">
        <f t="shared" si="7"/>
        <v>23.333333333333336</v>
      </c>
    </row>
    <row r="83" spans="1:18" x14ac:dyDescent="0.2">
      <c r="A83" s="37">
        <v>6620090903</v>
      </c>
      <c r="B83" s="37" t="s">
        <v>199</v>
      </c>
      <c r="C83" s="38">
        <v>40078</v>
      </c>
      <c r="D83" s="39">
        <v>16</v>
      </c>
      <c r="F83" s="39">
        <f t="shared" si="4"/>
        <v>4.8768000000000002</v>
      </c>
      <c r="G83" s="39">
        <f t="shared" si="5"/>
        <v>37.167509661519347</v>
      </c>
      <c r="I83" s="37">
        <v>0.75</v>
      </c>
      <c r="K83" s="45">
        <f t="shared" si="6"/>
        <v>27.777838869248029</v>
      </c>
      <c r="L83" s="39"/>
      <c r="M83" s="45" t="e">
        <f>AVERAGE(L83,H83)</f>
        <v>#DIV/0!</v>
      </c>
      <c r="N83" s="39">
        <v>20</v>
      </c>
      <c r="O83" s="39">
        <v>19.444444444444446</v>
      </c>
      <c r="P83" s="37" t="s">
        <v>1099</v>
      </c>
      <c r="Q83" s="37">
        <v>67</v>
      </c>
      <c r="R83" s="37">
        <f t="shared" si="7"/>
        <v>19.444444444444446</v>
      </c>
    </row>
    <row r="84" spans="1:18" x14ac:dyDescent="0.2">
      <c r="A84" s="37">
        <v>6620100601</v>
      </c>
      <c r="B84" s="37" t="s">
        <v>199</v>
      </c>
      <c r="C84" s="38">
        <v>40334</v>
      </c>
      <c r="D84" s="39">
        <v>22</v>
      </c>
      <c r="F84" s="39">
        <f t="shared" si="4"/>
        <v>6.7056000000000004</v>
      </c>
      <c r="G84" s="39">
        <f t="shared" si="5"/>
        <v>32.57859139610126</v>
      </c>
      <c r="H84" s="38"/>
      <c r="I84" s="46">
        <v>0.5</v>
      </c>
      <c r="K84" s="45">
        <f t="shared" si="6"/>
        <v>23.800226158706938</v>
      </c>
      <c r="N84" s="39">
        <v>20</v>
      </c>
      <c r="O84" s="39">
        <v>18.333333333333336</v>
      </c>
      <c r="P84" s="37" t="s">
        <v>78</v>
      </c>
      <c r="Q84" s="37">
        <v>65</v>
      </c>
      <c r="R84" s="37">
        <f t="shared" si="7"/>
        <v>18.333333333333336</v>
      </c>
    </row>
    <row r="85" spans="1:18" x14ac:dyDescent="0.2">
      <c r="A85" s="37">
        <v>6620100602</v>
      </c>
      <c r="B85" s="37" t="s">
        <v>199</v>
      </c>
      <c r="C85" s="38">
        <v>40342</v>
      </c>
      <c r="D85" s="39">
        <v>17</v>
      </c>
      <c r="F85" s="39">
        <f t="shared" si="4"/>
        <v>5.1816000000000004</v>
      </c>
      <c r="G85" s="39">
        <f t="shared" si="5"/>
        <v>36.293908861144516</v>
      </c>
      <c r="H85" s="38"/>
      <c r="N85" s="39">
        <v>20</v>
      </c>
      <c r="O85" s="39">
        <v>22.777777777777779</v>
      </c>
      <c r="P85" s="37" t="s">
        <v>428</v>
      </c>
      <c r="Q85" s="37">
        <v>73</v>
      </c>
      <c r="R85" s="37">
        <f t="shared" si="7"/>
        <v>22.777777777777779</v>
      </c>
    </row>
    <row r="86" spans="1:18" x14ac:dyDescent="0.2">
      <c r="A86" s="37">
        <v>6620100603</v>
      </c>
      <c r="B86" s="37" t="s">
        <v>199</v>
      </c>
      <c r="C86" s="38">
        <v>40349</v>
      </c>
      <c r="D86" s="39">
        <v>19</v>
      </c>
      <c r="F86" s="39">
        <f t="shared" si="4"/>
        <v>5.7911999999999999</v>
      </c>
      <c r="G86" s="39">
        <f t="shared" si="5"/>
        <v>34.691147459206192</v>
      </c>
      <c r="H86" s="38"/>
      <c r="I86" s="46">
        <v>0.6</v>
      </c>
      <c r="K86" s="45">
        <f>(9.81*(LN(I86)))+30.6</f>
        <v>25.588800630855634</v>
      </c>
      <c r="N86" s="39">
        <v>20</v>
      </c>
      <c r="O86" s="39">
        <v>15.555555555555557</v>
      </c>
      <c r="P86" s="37" t="s">
        <v>403</v>
      </c>
      <c r="Q86" s="37">
        <v>60</v>
      </c>
      <c r="R86" s="37">
        <f t="shared" si="7"/>
        <v>15.555555555555557</v>
      </c>
    </row>
    <row r="87" spans="1:18" x14ac:dyDescent="0.2">
      <c r="A87" s="37">
        <v>6620100604</v>
      </c>
      <c r="B87" s="37" t="s">
        <v>199</v>
      </c>
      <c r="C87" s="38">
        <v>40356</v>
      </c>
      <c r="D87" s="39">
        <v>19</v>
      </c>
      <c r="F87" s="39">
        <f t="shared" si="4"/>
        <v>5.7911999999999999</v>
      </c>
      <c r="G87" s="39">
        <f t="shared" si="5"/>
        <v>34.691147459206192</v>
      </c>
      <c r="H87" s="38"/>
      <c r="N87" s="39">
        <v>21</v>
      </c>
      <c r="O87" s="39">
        <v>21.111111111111111</v>
      </c>
      <c r="P87" s="37" t="s">
        <v>699</v>
      </c>
      <c r="Q87" s="37">
        <v>70</v>
      </c>
      <c r="R87" s="37">
        <f t="shared" si="7"/>
        <v>21.111111111111111</v>
      </c>
    </row>
    <row r="88" spans="1:18" x14ac:dyDescent="0.2">
      <c r="A88" s="37">
        <v>6620100701</v>
      </c>
      <c r="B88" s="37" t="s">
        <v>199</v>
      </c>
      <c r="C88" s="38">
        <v>40362</v>
      </c>
      <c r="D88" s="39">
        <v>17</v>
      </c>
      <c r="F88" s="39">
        <f t="shared" si="4"/>
        <v>5.1816000000000004</v>
      </c>
      <c r="G88" s="39">
        <f t="shared" si="5"/>
        <v>36.293908861144516</v>
      </c>
      <c r="I88" s="46">
        <v>1.2</v>
      </c>
      <c r="K88" s="45">
        <f>(9.81*(LN(I88)))+30.6</f>
        <v>32.388574472148697</v>
      </c>
      <c r="N88" s="39">
        <v>22.5</v>
      </c>
      <c r="O88" s="39">
        <v>23.333333333333336</v>
      </c>
      <c r="P88" s="37" t="s">
        <v>428</v>
      </c>
      <c r="Q88" s="37">
        <v>74</v>
      </c>
      <c r="R88" s="37">
        <f t="shared" si="7"/>
        <v>23.333333333333336</v>
      </c>
    </row>
    <row r="89" spans="1:18" x14ac:dyDescent="0.2">
      <c r="A89" s="37">
        <v>6620100702</v>
      </c>
      <c r="B89" s="37" t="s">
        <v>199</v>
      </c>
      <c r="C89" s="38">
        <v>40371</v>
      </c>
      <c r="D89" s="39">
        <v>22.5</v>
      </c>
      <c r="F89" s="39">
        <f t="shared" si="4"/>
        <v>6.8580000000000005</v>
      </c>
      <c r="G89" s="39">
        <f t="shared" si="5"/>
        <v>32.254757543273101</v>
      </c>
      <c r="N89" s="39">
        <v>24</v>
      </c>
      <c r="O89" s="39">
        <v>22.222222222222221</v>
      </c>
      <c r="P89" s="37" t="s">
        <v>694</v>
      </c>
      <c r="Q89" s="37">
        <v>72</v>
      </c>
      <c r="R89" s="37">
        <f t="shared" si="7"/>
        <v>22.222222222222221</v>
      </c>
    </row>
    <row r="90" spans="1:18" x14ac:dyDescent="0.2">
      <c r="A90" s="37">
        <v>6620100703</v>
      </c>
      <c r="B90" s="37" t="s">
        <v>199</v>
      </c>
      <c r="C90" s="38">
        <v>40382</v>
      </c>
      <c r="D90" s="39">
        <v>15</v>
      </c>
      <c r="F90" s="39">
        <f t="shared" si="4"/>
        <v>4.5720000000000001</v>
      </c>
      <c r="G90" s="39">
        <f t="shared" si="5"/>
        <v>38.097509751111744</v>
      </c>
      <c r="I90" s="46">
        <v>1.4</v>
      </c>
      <c r="K90" s="45">
        <f>(9.81*(LN(I90)))+30.6</f>
        <v>33.9007926412541</v>
      </c>
      <c r="N90" s="39">
        <v>22.5</v>
      </c>
      <c r="O90" s="39">
        <v>19.444444444444446</v>
      </c>
      <c r="P90" s="37" t="s">
        <v>698</v>
      </c>
      <c r="Q90" s="37">
        <v>67</v>
      </c>
      <c r="R90" s="37">
        <f t="shared" si="7"/>
        <v>19.444444444444446</v>
      </c>
    </row>
    <row r="91" spans="1:18" x14ac:dyDescent="0.2">
      <c r="A91" s="37">
        <v>6620100801</v>
      </c>
      <c r="B91" s="37" t="s">
        <v>199</v>
      </c>
      <c r="C91" s="38">
        <v>40391</v>
      </c>
      <c r="D91" s="39">
        <v>12</v>
      </c>
      <c r="F91" s="39">
        <f t="shared" si="4"/>
        <v>3.6576000000000004</v>
      </c>
      <c r="G91" s="39">
        <f t="shared" si="5"/>
        <v>41.313008325549511</v>
      </c>
      <c r="N91" s="39">
        <v>25</v>
      </c>
      <c r="O91" s="39">
        <v>25</v>
      </c>
      <c r="P91" s="37" t="s">
        <v>428</v>
      </c>
      <c r="Q91" s="37">
        <v>77</v>
      </c>
      <c r="R91" s="37">
        <f t="shared" si="7"/>
        <v>25</v>
      </c>
    </row>
    <row r="92" spans="1:18" x14ac:dyDescent="0.2">
      <c r="A92" s="37">
        <v>6620100802</v>
      </c>
      <c r="B92" s="37" t="s">
        <v>199</v>
      </c>
      <c r="C92" s="38">
        <v>40400</v>
      </c>
      <c r="D92" s="39">
        <v>15</v>
      </c>
      <c r="F92" s="39">
        <f t="shared" si="4"/>
        <v>4.5720000000000001</v>
      </c>
      <c r="G92" s="39">
        <f t="shared" si="5"/>
        <v>38.097509751111744</v>
      </c>
      <c r="I92" s="46">
        <v>1.1000000000000001</v>
      </c>
      <c r="K92" s="45">
        <f>(9.81*(LN(I92)))+30.6</f>
        <v>31.534992863880429</v>
      </c>
      <c r="N92" s="39">
        <v>25</v>
      </c>
      <c r="O92" s="39">
        <v>25</v>
      </c>
      <c r="P92" s="37" t="s">
        <v>403</v>
      </c>
      <c r="Q92" s="37">
        <v>77</v>
      </c>
      <c r="R92" s="37">
        <f t="shared" si="7"/>
        <v>25</v>
      </c>
    </row>
    <row r="93" spans="1:18" x14ac:dyDescent="0.2">
      <c r="A93" s="37">
        <v>6620100803</v>
      </c>
      <c r="B93" s="37" t="s">
        <v>199</v>
      </c>
      <c r="C93" s="38">
        <v>40413</v>
      </c>
      <c r="D93" s="39">
        <v>12</v>
      </c>
      <c r="F93" s="39">
        <f t="shared" si="4"/>
        <v>3.6576000000000004</v>
      </c>
      <c r="G93" s="39">
        <f t="shared" si="5"/>
        <v>41.313008325549511</v>
      </c>
      <c r="N93" s="39">
        <v>23.5</v>
      </c>
      <c r="O93" s="39">
        <v>20.555555555555557</v>
      </c>
      <c r="P93" s="37" t="s">
        <v>79</v>
      </c>
      <c r="Q93" s="37">
        <v>69</v>
      </c>
      <c r="R93" s="37">
        <f t="shared" si="7"/>
        <v>20.555555555555557</v>
      </c>
    </row>
    <row r="94" spans="1:18" x14ac:dyDescent="0.2">
      <c r="A94" s="37">
        <v>6620100901</v>
      </c>
      <c r="B94" s="37" t="s">
        <v>199</v>
      </c>
      <c r="C94" s="38">
        <v>40423</v>
      </c>
      <c r="D94" s="39">
        <v>12</v>
      </c>
      <c r="E94" s="39">
        <f>AVERAGE(D84:D93)</f>
        <v>17.05</v>
      </c>
      <c r="F94" s="39">
        <f t="shared" si="4"/>
        <v>3.6576000000000004</v>
      </c>
      <c r="G94" s="39">
        <f t="shared" si="5"/>
        <v>41.313008325549511</v>
      </c>
      <c r="H94" s="39">
        <f>AVERAGE(G84:G93)</f>
        <v>36.562449773339836</v>
      </c>
      <c r="I94" s="46">
        <v>1.7</v>
      </c>
      <c r="J94" s="39">
        <f>AVERAGE(I84:I93)</f>
        <v>0.96</v>
      </c>
      <c r="K94" s="45">
        <f>(9.81*(LN(I94)))+30.6</f>
        <v>35.805463142919891</v>
      </c>
      <c r="L94" s="39">
        <f>AVERAGE(K84:K93)</f>
        <v>29.442677353369156</v>
      </c>
      <c r="M94" s="45">
        <f>AVERAGE(L94,H94)</f>
        <v>33.002563563354499</v>
      </c>
      <c r="N94" s="39">
        <v>23.5</v>
      </c>
      <c r="O94" s="39">
        <v>20.555555555555557</v>
      </c>
      <c r="P94" s="37" t="s">
        <v>80</v>
      </c>
      <c r="Q94" s="37">
        <v>69</v>
      </c>
      <c r="R94" s="37">
        <f t="shared" si="7"/>
        <v>20.555555555555557</v>
      </c>
    </row>
    <row r="95" spans="1:18" x14ac:dyDescent="0.2">
      <c r="A95" s="37">
        <v>6620110601</v>
      </c>
      <c r="B95" s="37" t="s">
        <v>199</v>
      </c>
      <c r="C95" s="38">
        <v>40698</v>
      </c>
      <c r="D95" s="39">
        <v>14</v>
      </c>
      <c r="F95" s="39">
        <f t="shared" ref="F95:F127" si="8">D95*0.3048</f>
        <v>4.2671999999999999</v>
      </c>
      <c r="G95" s="39">
        <f t="shared" ref="G95:G127" si="9" xml:space="preserve"> 60-(14.41*(LN(F95)))</f>
        <v>39.091697029238723</v>
      </c>
      <c r="H95" s="38"/>
      <c r="I95" s="52">
        <v>0.66</v>
      </c>
      <c r="K95" s="45">
        <f>(9.81*(LN(I95)))+30.6</f>
        <v>26.523793494736061</v>
      </c>
      <c r="N95" s="39">
        <v>19</v>
      </c>
      <c r="O95" s="39">
        <v>20</v>
      </c>
      <c r="P95" s="36" t="s">
        <v>1456</v>
      </c>
      <c r="Q95" s="36">
        <v>68</v>
      </c>
      <c r="R95" s="37">
        <f t="shared" ref="R95:R121" si="10">(Q95-32)*(5/9)</f>
        <v>20</v>
      </c>
    </row>
    <row r="96" spans="1:18" x14ac:dyDescent="0.2">
      <c r="A96" s="37">
        <v>6620110602</v>
      </c>
      <c r="B96" s="37" t="s">
        <v>199</v>
      </c>
      <c r="C96" s="38">
        <v>40707</v>
      </c>
      <c r="D96" s="39">
        <v>18.5</v>
      </c>
      <c r="F96" s="39">
        <f t="shared" si="8"/>
        <v>5.6388000000000007</v>
      </c>
      <c r="G96" s="39">
        <f t="shared" si="9"/>
        <v>35.075436899660133</v>
      </c>
      <c r="H96" s="38"/>
      <c r="I96" s="53"/>
      <c r="N96" s="39">
        <v>18</v>
      </c>
      <c r="O96" s="39">
        <v>15</v>
      </c>
      <c r="P96" s="36" t="s">
        <v>1457</v>
      </c>
      <c r="Q96" s="36">
        <v>59</v>
      </c>
      <c r="R96" s="37">
        <f t="shared" si="10"/>
        <v>15</v>
      </c>
    </row>
    <row r="97" spans="1:18" x14ac:dyDescent="0.2">
      <c r="A97" s="37">
        <v>6620110603</v>
      </c>
      <c r="B97" s="37" t="s">
        <v>199</v>
      </c>
      <c r="C97" s="38">
        <v>40714</v>
      </c>
      <c r="D97" s="39">
        <v>15.5</v>
      </c>
      <c r="F97" s="39">
        <f t="shared" si="8"/>
        <v>4.7244000000000002</v>
      </c>
      <c r="G97" s="39">
        <f t="shared" si="9"/>
        <v>37.625008404232446</v>
      </c>
      <c r="H97" s="38"/>
      <c r="I97" s="52">
        <v>0.48</v>
      </c>
      <c r="K97" s="45">
        <f>(9.81*(LN(I97)))+30.6</f>
        <v>23.399762392463234</v>
      </c>
      <c r="N97" s="39">
        <v>20</v>
      </c>
      <c r="O97" s="39">
        <v>16.666666666666668</v>
      </c>
      <c r="P97" s="36" t="s">
        <v>1458</v>
      </c>
      <c r="Q97" s="36">
        <v>62</v>
      </c>
      <c r="R97" s="37">
        <f t="shared" si="10"/>
        <v>16.666666666666668</v>
      </c>
    </row>
    <row r="98" spans="1:18" x14ac:dyDescent="0.2">
      <c r="A98" s="37">
        <v>6620110604</v>
      </c>
      <c r="B98" s="37" t="s">
        <v>199</v>
      </c>
      <c r="C98" s="38">
        <v>40720</v>
      </c>
      <c r="D98" s="39">
        <v>23.75</v>
      </c>
      <c r="F98" s="39">
        <f t="shared" si="8"/>
        <v>7.2390000000000008</v>
      </c>
      <c r="G98" s="39">
        <f t="shared" si="9"/>
        <v>31.475648884768425</v>
      </c>
      <c r="H98" s="38"/>
      <c r="I98" s="53"/>
      <c r="N98" s="39">
        <v>21</v>
      </c>
      <c r="O98" s="39">
        <v>21.666666666666668</v>
      </c>
      <c r="P98" s="36" t="s">
        <v>1459</v>
      </c>
      <c r="Q98" s="36">
        <v>71</v>
      </c>
      <c r="R98" s="37">
        <f t="shared" si="10"/>
        <v>21.666666666666668</v>
      </c>
    </row>
    <row r="99" spans="1:18" x14ac:dyDescent="0.2">
      <c r="A99" s="37">
        <v>6620110701</v>
      </c>
      <c r="B99" s="37" t="s">
        <v>199</v>
      </c>
      <c r="C99" s="38">
        <v>40726</v>
      </c>
      <c r="D99" s="39">
        <v>23.5</v>
      </c>
      <c r="F99" s="39">
        <f t="shared" si="8"/>
        <v>7.1628000000000007</v>
      </c>
      <c r="G99" s="39">
        <f t="shared" si="9"/>
        <v>31.628137080221464</v>
      </c>
      <c r="I99" s="52">
        <v>0.62</v>
      </c>
      <c r="K99" s="45">
        <f>(9.81*(LN(I99)))+30.6</f>
        <v>25.910468792749171</v>
      </c>
      <c r="N99" s="39">
        <v>21</v>
      </c>
      <c r="O99" s="39">
        <v>17.777777777777779</v>
      </c>
      <c r="P99" s="36" t="s">
        <v>1460</v>
      </c>
      <c r="Q99" s="36">
        <v>64</v>
      </c>
      <c r="R99" s="37">
        <f t="shared" si="10"/>
        <v>17.777777777777779</v>
      </c>
    </row>
    <row r="100" spans="1:18" x14ac:dyDescent="0.2">
      <c r="A100" s="37">
        <v>6620110702</v>
      </c>
      <c r="B100" s="37" t="s">
        <v>199</v>
      </c>
      <c r="C100" s="38">
        <v>40733</v>
      </c>
      <c r="D100" s="39">
        <v>23.25</v>
      </c>
      <c r="F100" s="39">
        <f t="shared" si="8"/>
        <v>7.0866000000000007</v>
      </c>
      <c r="G100" s="39">
        <f t="shared" si="9"/>
        <v>31.782256196393803</v>
      </c>
      <c r="I100" s="53"/>
      <c r="N100" s="39">
        <v>22</v>
      </c>
      <c r="O100" s="39">
        <v>15</v>
      </c>
      <c r="P100" s="36" t="s">
        <v>1459</v>
      </c>
      <c r="Q100" s="36">
        <v>59</v>
      </c>
      <c r="R100" s="37">
        <f t="shared" si="10"/>
        <v>15</v>
      </c>
    </row>
    <row r="101" spans="1:18" x14ac:dyDescent="0.2">
      <c r="A101" s="37">
        <v>6620110703</v>
      </c>
      <c r="B101" s="37" t="s">
        <v>199</v>
      </c>
      <c r="C101" s="38">
        <v>40739</v>
      </c>
      <c r="D101" s="39">
        <v>22.5</v>
      </c>
      <c r="F101" s="39">
        <f t="shared" si="8"/>
        <v>6.8580000000000005</v>
      </c>
      <c r="G101" s="39">
        <f t="shared" si="9"/>
        <v>32.254757543273101</v>
      </c>
      <c r="I101" s="52"/>
      <c r="N101" s="39">
        <v>25</v>
      </c>
      <c r="O101" s="39">
        <v>26.111111111111111</v>
      </c>
      <c r="P101" s="36" t="s">
        <v>1461</v>
      </c>
      <c r="Q101" s="36">
        <v>79</v>
      </c>
      <c r="R101" s="37">
        <f t="shared" si="10"/>
        <v>26.111111111111111</v>
      </c>
    </row>
    <row r="102" spans="1:18" x14ac:dyDescent="0.2">
      <c r="A102" s="37">
        <v>6620110704</v>
      </c>
      <c r="B102" s="37" t="s">
        <v>199</v>
      </c>
      <c r="C102" s="38">
        <v>40746</v>
      </c>
      <c r="D102" s="39">
        <v>21</v>
      </c>
      <c r="F102" s="39">
        <f t="shared" si="8"/>
        <v>6.4008000000000003</v>
      </c>
      <c r="G102" s="39">
        <f t="shared" si="9"/>
        <v>33.248944821400073</v>
      </c>
      <c r="I102" s="53">
        <v>0.28000000000000003</v>
      </c>
      <c r="K102" s="45">
        <f>(9.81*(LN(I102)))+30.6</f>
        <v>18.112206720275577</v>
      </c>
      <c r="N102" s="39">
        <v>25</v>
      </c>
      <c r="O102" s="39">
        <v>21.666666666666668</v>
      </c>
      <c r="P102" s="36" t="s">
        <v>1462</v>
      </c>
      <c r="Q102" s="36">
        <v>71</v>
      </c>
      <c r="R102" s="37">
        <f t="shared" si="10"/>
        <v>21.666666666666668</v>
      </c>
    </row>
    <row r="103" spans="1:18" x14ac:dyDescent="0.2">
      <c r="A103" s="37">
        <v>6620110705</v>
      </c>
      <c r="B103" s="37" t="s">
        <v>199</v>
      </c>
      <c r="C103" s="38">
        <v>40754</v>
      </c>
      <c r="D103" s="39">
        <v>14.5</v>
      </c>
      <c r="F103" s="39">
        <f t="shared" si="8"/>
        <v>4.4196</v>
      </c>
      <c r="G103" s="39">
        <f t="shared" si="9"/>
        <v>38.586031110758313</v>
      </c>
      <c r="I103" s="52"/>
      <c r="N103" s="39">
        <v>25</v>
      </c>
      <c r="O103" s="39">
        <v>25.555555555555557</v>
      </c>
      <c r="P103" s="36" t="s">
        <v>1463</v>
      </c>
      <c r="Q103" s="36">
        <v>78</v>
      </c>
      <c r="R103" s="37">
        <f t="shared" si="10"/>
        <v>25.555555555555557</v>
      </c>
    </row>
    <row r="104" spans="1:18" x14ac:dyDescent="0.2">
      <c r="A104" s="37">
        <v>6620110801</v>
      </c>
      <c r="B104" s="37" t="s">
        <v>199</v>
      </c>
      <c r="C104" s="38">
        <v>40763</v>
      </c>
      <c r="D104" s="39">
        <v>11</v>
      </c>
      <c r="F104" s="39">
        <f t="shared" si="8"/>
        <v>3.3528000000000002</v>
      </c>
      <c r="G104" s="39">
        <f t="shared" si="9"/>
        <v>42.566842267970074</v>
      </c>
      <c r="I104" s="53">
        <v>2.2400000000000002</v>
      </c>
      <c r="K104" s="45">
        <f>(9.81*(LN(I104)))+30.6</f>
        <v>38.511528244154768</v>
      </c>
      <c r="N104" s="39">
        <v>25</v>
      </c>
      <c r="O104" s="39">
        <v>20</v>
      </c>
      <c r="P104" s="36" t="s">
        <v>1462</v>
      </c>
      <c r="Q104" s="36">
        <v>68</v>
      </c>
      <c r="R104" s="37">
        <f t="shared" si="10"/>
        <v>20</v>
      </c>
    </row>
    <row r="105" spans="1:18" x14ac:dyDescent="0.2">
      <c r="A105" s="37">
        <v>6620110802</v>
      </c>
      <c r="B105" s="37" t="s">
        <v>199</v>
      </c>
      <c r="C105" s="38">
        <v>40769</v>
      </c>
      <c r="D105" s="39">
        <v>11</v>
      </c>
      <c r="F105" s="39">
        <f>D105*0.3048</f>
        <v>3.3528000000000002</v>
      </c>
      <c r="G105" s="39">
        <f xml:space="preserve"> 60-(14.41*(LN(F105)))</f>
        <v>42.566842267970074</v>
      </c>
      <c r="I105" s="53"/>
      <c r="N105" s="39">
        <v>24.5</v>
      </c>
      <c r="O105" s="39">
        <v>21.666666666666668</v>
      </c>
      <c r="P105" s="36" t="s">
        <v>1462</v>
      </c>
      <c r="Q105" s="36">
        <v>71</v>
      </c>
      <c r="R105" s="37">
        <f>(Q105-32)*(5/9)</f>
        <v>21.666666666666668</v>
      </c>
    </row>
    <row r="106" spans="1:18" x14ac:dyDescent="0.2">
      <c r="A106" s="37">
        <v>6620110803</v>
      </c>
      <c r="B106" s="37" t="s">
        <v>199</v>
      </c>
      <c r="C106" s="38">
        <v>40775</v>
      </c>
      <c r="D106" s="39">
        <v>11.5</v>
      </c>
      <c r="F106" s="39">
        <f>D106*0.3048</f>
        <v>3.5052000000000003</v>
      </c>
      <c r="G106" s="39">
        <f xml:space="preserve"> 60-(14.41*(LN(F106)))</f>
        <v>41.926292369324358</v>
      </c>
      <c r="I106" s="52">
        <v>1.56</v>
      </c>
      <c r="K106" s="45">
        <f>(9.81*(LN(I106)))+30.6</f>
        <v>34.962367906574784</v>
      </c>
      <c r="N106" s="39">
        <v>24</v>
      </c>
      <c r="O106" s="39">
        <v>24.444444444444446</v>
      </c>
      <c r="P106" s="36" t="s">
        <v>1462</v>
      </c>
      <c r="Q106" s="36">
        <v>76</v>
      </c>
      <c r="R106" s="37">
        <f>(Q106-32)*(5/9)</f>
        <v>24.444444444444446</v>
      </c>
    </row>
    <row r="107" spans="1:18" x14ac:dyDescent="0.2">
      <c r="A107" s="37">
        <v>6620110804</v>
      </c>
      <c r="B107" s="37" t="s">
        <v>199</v>
      </c>
      <c r="C107" s="38">
        <v>40781</v>
      </c>
      <c r="D107" s="39">
        <v>12.5</v>
      </c>
      <c r="F107" s="39">
        <f>D107*0.3048</f>
        <v>3.81</v>
      </c>
      <c r="G107" s="39">
        <f xml:space="preserve"> 60-(14.41*(LN(F107)))</f>
        <v>40.724763384512634</v>
      </c>
      <c r="I107" s="53"/>
      <c r="N107" s="39">
        <v>23</v>
      </c>
      <c r="O107" s="39">
        <v>18.888888888888889</v>
      </c>
      <c r="P107" s="36" t="s">
        <v>1462</v>
      </c>
      <c r="Q107" s="36">
        <v>66</v>
      </c>
      <c r="R107" s="37">
        <f>(Q107-32)*(5/9)</f>
        <v>18.888888888888889</v>
      </c>
    </row>
    <row r="108" spans="1:18" x14ac:dyDescent="0.2">
      <c r="A108" s="37">
        <v>6620110901</v>
      </c>
      <c r="B108" s="37" t="s">
        <v>199</v>
      </c>
      <c r="C108" s="38">
        <v>40789</v>
      </c>
      <c r="D108" s="39">
        <v>13</v>
      </c>
      <c r="E108" s="39">
        <f>AVERAGE(D95:D107)</f>
        <v>17.115384615384617</v>
      </c>
      <c r="F108" s="39">
        <f t="shared" si="8"/>
        <v>3.9624000000000001</v>
      </c>
      <c r="G108" s="39">
        <f t="shared" si="9"/>
        <v>40.159592907973853</v>
      </c>
      <c r="H108" s="39">
        <f>AVERAGE(G95:G107)</f>
        <v>36.811742943055663</v>
      </c>
      <c r="I108" s="52"/>
      <c r="J108" s="39">
        <f>AVERAGE(I95:I107)</f>
        <v>0.97333333333333327</v>
      </c>
      <c r="L108" s="39">
        <f>AVERAGE(K95:K107)</f>
        <v>27.903354591825604</v>
      </c>
      <c r="M108" s="45">
        <f>AVERAGE(L108,H108)</f>
        <v>32.357548767440633</v>
      </c>
      <c r="N108" s="39">
        <v>21.5</v>
      </c>
      <c r="O108" s="39">
        <v>20</v>
      </c>
      <c r="P108" s="36" t="s">
        <v>1464</v>
      </c>
      <c r="Q108" s="36">
        <v>68</v>
      </c>
      <c r="R108" s="37">
        <f t="shared" si="10"/>
        <v>20</v>
      </c>
    </row>
    <row r="109" spans="1:18" x14ac:dyDescent="0.2">
      <c r="A109" s="37">
        <v>6620120601</v>
      </c>
      <c r="B109" s="37" t="s">
        <v>199</v>
      </c>
      <c r="C109" s="38">
        <v>41066</v>
      </c>
      <c r="D109" s="39">
        <v>20</v>
      </c>
      <c r="F109" s="39">
        <f t="shared" si="8"/>
        <v>6.0960000000000001</v>
      </c>
      <c r="G109" s="39">
        <f t="shared" si="9"/>
        <v>33.952011087081587</v>
      </c>
      <c r="I109" s="45">
        <v>0.52</v>
      </c>
      <c r="K109" s="45">
        <f>(9.81*(LN(I109)))+30.6</f>
        <v>24.184981354740628</v>
      </c>
      <c r="N109" s="39">
        <v>20</v>
      </c>
      <c r="O109" s="39">
        <v>20</v>
      </c>
      <c r="P109" s="88" t="s">
        <v>1456</v>
      </c>
      <c r="Q109" s="37">
        <v>68</v>
      </c>
      <c r="R109" s="37">
        <f t="shared" si="10"/>
        <v>20</v>
      </c>
    </row>
    <row r="110" spans="1:18" x14ac:dyDescent="0.2">
      <c r="A110" s="36">
        <v>6620120602</v>
      </c>
      <c r="B110" s="37" t="s">
        <v>199</v>
      </c>
      <c r="C110" s="38">
        <v>41075</v>
      </c>
      <c r="D110" s="63">
        <v>21.5</v>
      </c>
      <c r="F110" s="39">
        <f t="shared" si="8"/>
        <v>6.5532000000000004</v>
      </c>
      <c r="G110" s="39">
        <f t="shared" si="9"/>
        <v>32.909870353719171</v>
      </c>
      <c r="N110" s="39">
        <v>21</v>
      </c>
      <c r="O110" s="39">
        <v>22.777777777777779</v>
      </c>
      <c r="P110" s="49" t="s">
        <v>1759</v>
      </c>
      <c r="Q110" s="36">
        <v>73</v>
      </c>
      <c r="R110" s="36">
        <f t="shared" si="10"/>
        <v>22.777777777777779</v>
      </c>
    </row>
    <row r="111" spans="1:18" x14ac:dyDescent="0.2">
      <c r="A111" s="36">
        <v>6620120603</v>
      </c>
      <c r="B111" s="37" t="s">
        <v>199</v>
      </c>
      <c r="C111" s="38">
        <v>41083</v>
      </c>
      <c r="D111" s="63">
        <v>14</v>
      </c>
      <c r="F111" s="39">
        <f t="shared" si="8"/>
        <v>4.2671999999999999</v>
      </c>
      <c r="G111" s="39">
        <f t="shared" si="9"/>
        <v>39.091697029238723</v>
      </c>
      <c r="I111" s="45">
        <v>0.64</v>
      </c>
      <c r="K111" s="45">
        <f>(9.81*(LN(I111)))+30.6</f>
        <v>26.221923523215207</v>
      </c>
      <c r="N111" s="39">
        <v>22</v>
      </c>
      <c r="O111" s="39">
        <v>17.777777777777779</v>
      </c>
      <c r="P111" s="49" t="s">
        <v>1760</v>
      </c>
      <c r="Q111" s="36">
        <v>64</v>
      </c>
      <c r="R111" s="36">
        <f t="shared" si="10"/>
        <v>17.777777777777779</v>
      </c>
    </row>
    <row r="112" spans="1:18" x14ac:dyDescent="0.2">
      <c r="A112" s="36">
        <v>6620120701</v>
      </c>
      <c r="B112" s="37" t="s">
        <v>199</v>
      </c>
      <c r="C112" s="38">
        <v>41091</v>
      </c>
      <c r="D112" s="63">
        <v>19</v>
      </c>
      <c r="F112" s="39">
        <f t="shared" si="8"/>
        <v>5.7911999999999999</v>
      </c>
      <c r="G112" s="39">
        <f t="shared" si="9"/>
        <v>34.691147459206192</v>
      </c>
      <c r="N112" s="39">
        <v>25</v>
      </c>
      <c r="O112" s="39">
        <v>27.777777777777779</v>
      </c>
      <c r="P112" s="49" t="s">
        <v>1761</v>
      </c>
      <c r="Q112" s="36">
        <v>82</v>
      </c>
      <c r="R112" s="36">
        <f t="shared" si="10"/>
        <v>27.777777777777779</v>
      </c>
    </row>
    <row r="113" spans="1:18" x14ac:dyDescent="0.2">
      <c r="A113" s="36">
        <v>6620120702</v>
      </c>
      <c r="B113" s="37" t="s">
        <v>199</v>
      </c>
      <c r="C113" s="38">
        <v>41098</v>
      </c>
      <c r="D113" s="63">
        <v>17</v>
      </c>
      <c r="F113" s="39">
        <f t="shared" si="8"/>
        <v>5.1816000000000004</v>
      </c>
      <c r="G113" s="39">
        <f t="shared" si="9"/>
        <v>36.293908861144516</v>
      </c>
      <c r="I113" s="45">
        <v>0.96</v>
      </c>
      <c r="K113" s="45">
        <f>(9.81*(LN(I113)))+30.6</f>
        <v>30.199536233756298</v>
      </c>
      <c r="N113" s="39">
        <v>24.5</v>
      </c>
      <c r="O113" s="39">
        <v>20</v>
      </c>
      <c r="P113" s="49" t="s">
        <v>1762</v>
      </c>
      <c r="Q113" s="36">
        <v>68</v>
      </c>
      <c r="R113" s="36">
        <f t="shared" si="10"/>
        <v>20</v>
      </c>
    </row>
    <row r="114" spans="1:18" x14ac:dyDescent="0.2">
      <c r="A114" s="36">
        <v>6620120703</v>
      </c>
      <c r="B114" s="37" t="s">
        <v>199</v>
      </c>
      <c r="C114" s="38">
        <v>41104</v>
      </c>
      <c r="D114" s="63">
        <v>13.5</v>
      </c>
      <c r="F114" s="39">
        <f t="shared" si="8"/>
        <v>4.1147999999999998</v>
      </c>
      <c r="G114" s="39">
        <f t="shared" si="9"/>
        <v>39.615754781741025</v>
      </c>
      <c r="N114" s="39">
        <v>27</v>
      </c>
      <c r="O114" s="39">
        <v>25.555555555555557</v>
      </c>
      <c r="P114" s="49" t="s">
        <v>1763</v>
      </c>
      <c r="Q114" s="36">
        <v>78</v>
      </c>
      <c r="R114" s="36">
        <f t="shared" si="10"/>
        <v>25.555555555555557</v>
      </c>
    </row>
    <row r="115" spans="1:18" x14ac:dyDescent="0.2">
      <c r="A115" s="36">
        <v>6620120704</v>
      </c>
      <c r="B115" s="37" t="s">
        <v>199</v>
      </c>
      <c r="C115" s="38">
        <v>41110</v>
      </c>
      <c r="D115" s="63">
        <v>14.5</v>
      </c>
      <c r="F115" s="39">
        <f t="shared" si="8"/>
        <v>4.4196</v>
      </c>
      <c r="G115" s="39">
        <f t="shared" si="9"/>
        <v>38.586031110758313</v>
      </c>
      <c r="I115" s="45">
        <v>0.92</v>
      </c>
      <c r="K115" s="45">
        <f>(9.81*(LN(I115)))+30.6</f>
        <v>29.782026416307911</v>
      </c>
      <c r="N115" s="39">
        <v>26</v>
      </c>
      <c r="O115" s="39">
        <v>23.888888888888889</v>
      </c>
      <c r="P115" s="49" t="s">
        <v>1764</v>
      </c>
      <c r="Q115" s="36">
        <v>75</v>
      </c>
      <c r="R115" s="36">
        <f t="shared" si="10"/>
        <v>23.888888888888889</v>
      </c>
    </row>
    <row r="116" spans="1:18" x14ac:dyDescent="0.2">
      <c r="A116" s="36">
        <v>6620120705</v>
      </c>
      <c r="B116" s="37" t="s">
        <v>199</v>
      </c>
      <c r="C116" s="38">
        <v>41118</v>
      </c>
      <c r="D116" s="39">
        <v>12.5</v>
      </c>
      <c r="F116" s="39">
        <f t="shared" si="8"/>
        <v>3.81</v>
      </c>
      <c r="G116" s="39">
        <f t="shared" si="9"/>
        <v>40.724763384512634</v>
      </c>
      <c r="N116" s="39">
        <v>27</v>
      </c>
      <c r="O116" s="39">
        <v>23.333333333333336</v>
      </c>
      <c r="P116" s="49" t="s">
        <v>1761</v>
      </c>
      <c r="Q116" s="36">
        <v>74</v>
      </c>
      <c r="R116" s="36">
        <f t="shared" si="10"/>
        <v>23.333333333333336</v>
      </c>
    </row>
    <row r="117" spans="1:18" x14ac:dyDescent="0.2">
      <c r="A117" s="36">
        <v>6620120801</v>
      </c>
      <c r="B117" s="37" t="s">
        <v>199</v>
      </c>
      <c r="C117" s="38">
        <v>41125</v>
      </c>
      <c r="D117" s="39">
        <v>8.5</v>
      </c>
      <c r="F117" s="39">
        <f t="shared" si="8"/>
        <v>2.5908000000000002</v>
      </c>
      <c r="G117" s="39">
        <f t="shared" si="9"/>
        <v>46.28215973301333</v>
      </c>
      <c r="I117" s="45">
        <v>0.96</v>
      </c>
      <c r="K117" s="45">
        <f>(9.81*(LN(I117)))+30.6</f>
        <v>30.199536233756298</v>
      </c>
      <c r="N117" s="39">
        <v>26</v>
      </c>
      <c r="O117" s="39">
        <v>30.555555555555557</v>
      </c>
      <c r="P117" s="49" t="s">
        <v>1764</v>
      </c>
      <c r="Q117" s="36">
        <v>87</v>
      </c>
      <c r="R117" s="36">
        <f t="shared" si="10"/>
        <v>30.555555555555557</v>
      </c>
    </row>
    <row r="118" spans="1:18" x14ac:dyDescent="0.2">
      <c r="A118" s="36">
        <v>6620120802</v>
      </c>
      <c r="B118" s="37" t="s">
        <v>199</v>
      </c>
      <c r="C118" s="38">
        <v>41132</v>
      </c>
      <c r="D118" s="39">
        <v>9</v>
      </c>
      <c r="F118" s="39">
        <f t="shared" si="8"/>
        <v>2.7432000000000003</v>
      </c>
      <c r="G118" s="39">
        <f t="shared" si="9"/>
        <v>45.458506989579675</v>
      </c>
      <c r="N118" s="39">
        <v>24</v>
      </c>
      <c r="O118" s="39">
        <v>23.333333333333336</v>
      </c>
      <c r="P118" s="49" t="s">
        <v>1765</v>
      </c>
      <c r="Q118" s="36">
        <v>74</v>
      </c>
      <c r="R118" s="36">
        <f t="shared" si="10"/>
        <v>23.333333333333336</v>
      </c>
    </row>
    <row r="119" spans="1:18" x14ac:dyDescent="0.2">
      <c r="A119" s="36">
        <v>6620120803</v>
      </c>
      <c r="B119" s="37" t="s">
        <v>199</v>
      </c>
      <c r="C119" s="38">
        <v>41140</v>
      </c>
      <c r="D119" s="39">
        <v>10.5</v>
      </c>
      <c r="F119" s="39">
        <f t="shared" si="8"/>
        <v>3.2004000000000001</v>
      </c>
      <c r="G119" s="39">
        <f t="shared" si="9"/>
        <v>43.237195693268887</v>
      </c>
      <c r="I119" s="45">
        <v>1.35</v>
      </c>
      <c r="K119" s="45">
        <f>(9.81*(LN(I119)))+30.6</f>
        <v>33.54402605193782</v>
      </c>
      <c r="N119" s="39">
        <v>22</v>
      </c>
      <c r="O119" s="39">
        <v>16.666666666666668</v>
      </c>
      <c r="P119" s="49" t="s">
        <v>1766</v>
      </c>
      <c r="Q119" s="36">
        <v>62</v>
      </c>
      <c r="R119" s="36">
        <f t="shared" si="10"/>
        <v>16.666666666666668</v>
      </c>
    </row>
    <row r="120" spans="1:18" x14ac:dyDescent="0.2">
      <c r="A120" s="36">
        <v>6620120804</v>
      </c>
      <c r="B120" s="37" t="s">
        <v>199</v>
      </c>
      <c r="C120" s="38">
        <v>41147</v>
      </c>
      <c r="D120" s="39">
        <v>11.5</v>
      </c>
      <c r="F120" s="39">
        <f t="shared" si="8"/>
        <v>3.5052000000000003</v>
      </c>
      <c r="G120" s="39">
        <f t="shared" si="9"/>
        <v>41.926292369324358</v>
      </c>
      <c r="N120" s="39">
        <v>24</v>
      </c>
      <c r="O120" s="39">
        <v>23.333333333333336</v>
      </c>
      <c r="P120" s="49" t="s">
        <v>1767</v>
      </c>
      <c r="Q120" s="36">
        <v>74</v>
      </c>
      <c r="R120" s="36">
        <f t="shared" si="10"/>
        <v>23.333333333333336</v>
      </c>
    </row>
    <row r="121" spans="1:18" s="40" customFormat="1" x14ac:dyDescent="0.2">
      <c r="A121" s="336">
        <v>6620120805</v>
      </c>
      <c r="B121" s="40" t="s">
        <v>199</v>
      </c>
      <c r="C121" s="41">
        <v>41164</v>
      </c>
      <c r="D121" s="42">
        <v>9.5</v>
      </c>
      <c r="E121" s="42">
        <f>AVERAGE(D109:D120)</f>
        <v>14.291666666666666</v>
      </c>
      <c r="F121" s="42">
        <f t="shared" si="8"/>
        <v>2.8956</v>
      </c>
      <c r="G121" s="42">
        <f t="shared" si="9"/>
        <v>44.679398331074999</v>
      </c>
      <c r="H121" s="42">
        <f>AVERAGE(G109:G120)</f>
        <v>39.397444904382368</v>
      </c>
      <c r="I121" s="44">
        <v>0.74</v>
      </c>
      <c r="J121" s="42">
        <f>AVERAGE(I109:I120)</f>
        <v>0.89166666666666661</v>
      </c>
      <c r="K121" s="44">
        <f>(9.81*(LN(I121)))+30.6</f>
        <v>27.64615903978973</v>
      </c>
      <c r="L121" s="42">
        <f>AVERAGE(K109:K120)</f>
        <v>29.022004968952359</v>
      </c>
      <c r="M121" s="44">
        <f>AVERAGE(L121,H121)</f>
        <v>34.209724936667364</v>
      </c>
      <c r="N121" s="42">
        <v>23.5</v>
      </c>
      <c r="O121" s="42">
        <v>20</v>
      </c>
      <c r="P121" s="341" t="s">
        <v>1768</v>
      </c>
      <c r="Q121" s="336">
        <v>68</v>
      </c>
      <c r="R121" s="336">
        <f t="shared" si="10"/>
        <v>20</v>
      </c>
    </row>
    <row r="122" spans="1:18" x14ac:dyDescent="0.2">
      <c r="A122" s="113">
        <f>IF(MONTH(C122)=MONTH(C121),(A121+1),(66*100000000+(YEAR(C122)*10000)+(MONTH(C122)*100)+1))</f>
        <v>6620130601</v>
      </c>
      <c r="B122" s="37" t="s">
        <v>199</v>
      </c>
      <c r="C122" s="38">
        <v>41438</v>
      </c>
      <c r="D122" s="39">
        <v>24</v>
      </c>
      <c r="F122" s="39">
        <f t="shared" si="8"/>
        <v>7.3152000000000008</v>
      </c>
      <c r="G122" s="39">
        <f t="shared" si="9"/>
        <v>31.324757453680697</v>
      </c>
      <c r="I122" s="83"/>
      <c r="N122" s="39">
        <v>16</v>
      </c>
      <c r="O122" s="39">
        <v>20</v>
      </c>
      <c r="P122" s="49" t="s">
        <v>2259</v>
      </c>
      <c r="Q122" s="88" t="s">
        <v>2258</v>
      </c>
    </row>
    <row r="123" spans="1:18" x14ac:dyDescent="0.2">
      <c r="A123" s="113">
        <f t="shared" ref="A123:A131" si="11">IF(MONTH(C123)=MONTH(C122),(A122+1),(66*100000000+(YEAR(C123)*10000)+(MONTH(C123)*100)+1))</f>
        <v>6620130602</v>
      </c>
      <c r="B123" s="37" t="s">
        <v>199</v>
      </c>
      <c r="C123" s="38">
        <v>41446</v>
      </c>
      <c r="D123" s="39">
        <v>23</v>
      </c>
      <c r="F123" s="39">
        <f t="shared" si="8"/>
        <v>7.0104000000000006</v>
      </c>
      <c r="G123" s="39">
        <f t="shared" si="9"/>
        <v>31.938041497455547</v>
      </c>
      <c r="I123" s="83"/>
      <c r="N123" s="39">
        <v>18</v>
      </c>
      <c r="O123" s="39">
        <v>21</v>
      </c>
      <c r="P123" s="49" t="s">
        <v>2260</v>
      </c>
      <c r="Q123" s="88" t="s">
        <v>2258</v>
      </c>
    </row>
    <row r="124" spans="1:18" x14ac:dyDescent="0.2">
      <c r="A124" s="113">
        <f t="shared" si="11"/>
        <v>6620130603</v>
      </c>
      <c r="B124" s="37" t="s">
        <v>199</v>
      </c>
      <c r="C124" s="38">
        <v>41452</v>
      </c>
      <c r="D124" s="39">
        <v>19</v>
      </c>
      <c r="F124" s="39">
        <f t="shared" si="8"/>
        <v>5.7911999999999999</v>
      </c>
      <c r="G124" s="39">
        <f t="shared" si="9"/>
        <v>34.691147459206192</v>
      </c>
      <c r="I124" s="83"/>
      <c r="N124" s="39">
        <v>21</v>
      </c>
      <c r="O124" s="39">
        <v>23</v>
      </c>
      <c r="P124" s="49" t="s">
        <v>2261</v>
      </c>
      <c r="Q124" s="88" t="s">
        <v>2258</v>
      </c>
    </row>
    <row r="125" spans="1:18" x14ac:dyDescent="0.2">
      <c r="A125" s="113">
        <f t="shared" si="11"/>
        <v>6620130701</v>
      </c>
      <c r="B125" s="37" t="s">
        <v>199</v>
      </c>
      <c r="C125" s="38">
        <v>41458</v>
      </c>
      <c r="D125" s="39">
        <v>18.5</v>
      </c>
      <c r="F125" s="39">
        <f t="shared" si="8"/>
        <v>5.6388000000000007</v>
      </c>
      <c r="G125" s="39">
        <f t="shared" si="9"/>
        <v>35.075436899660133</v>
      </c>
      <c r="I125" s="83"/>
      <c r="N125" s="39">
        <v>22</v>
      </c>
      <c r="O125" s="39">
        <v>31</v>
      </c>
      <c r="P125" s="49" t="s">
        <v>2262</v>
      </c>
      <c r="Q125" s="88" t="s">
        <v>2258</v>
      </c>
    </row>
    <row r="126" spans="1:18" x14ac:dyDescent="0.2">
      <c r="A126" s="113">
        <f t="shared" si="11"/>
        <v>6620130702</v>
      </c>
      <c r="B126" s="37" t="s">
        <v>199</v>
      </c>
      <c r="C126" s="38">
        <v>41466</v>
      </c>
      <c r="D126" s="39">
        <v>22.5</v>
      </c>
      <c r="F126" s="39">
        <f t="shared" si="8"/>
        <v>6.8580000000000005</v>
      </c>
      <c r="G126" s="39">
        <f t="shared" si="9"/>
        <v>32.254757543273101</v>
      </c>
      <c r="I126" s="53"/>
      <c r="N126" s="39">
        <v>23</v>
      </c>
      <c r="O126" s="39">
        <v>26</v>
      </c>
      <c r="P126" s="49" t="s">
        <v>2260</v>
      </c>
      <c r="Q126" s="88" t="s">
        <v>2258</v>
      </c>
    </row>
    <row r="127" spans="1:18" x14ac:dyDescent="0.2">
      <c r="A127" s="113">
        <f t="shared" si="11"/>
        <v>6620130703</v>
      </c>
      <c r="B127" s="37" t="s">
        <v>199</v>
      </c>
      <c r="C127" s="38">
        <v>41476</v>
      </c>
      <c r="D127" s="39">
        <v>19</v>
      </c>
      <c r="F127" s="39">
        <f t="shared" si="8"/>
        <v>5.7911999999999999</v>
      </c>
      <c r="G127" s="39">
        <f t="shared" si="9"/>
        <v>34.691147459206192</v>
      </c>
      <c r="I127" s="53"/>
      <c r="N127" s="39">
        <v>25</v>
      </c>
      <c r="O127" s="39">
        <v>21</v>
      </c>
      <c r="P127" s="49" t="s">
        <v>2263</v>
      </c>
      <c r="Q127" s="88" t="s">
        <v>2258</v>
      </c>
    </row>
    <row r="128" spans="1:18" x14ac:dyDescent="0.2">
      <c r="A128" s="113">
        <f t="shared" si="11"/>
        <v>6620130704</v>
      </c>
      <c r="B128" s="37" t="s">
        <v>199</v>
      </c>
      <c r="C128" s="38">
        <v>41484</v>
      </c>
      <c r="I128" s="53"/>
      <c r="N128" s="39">
        <v>20</v>
      </c>
      <c r="O128" s="39">
        <v>20</v>
      </c>
      <c r="P128" s="49" t="s">
        <v>2264</v>
      </c>
      <c r="Q128" s="57" t="s">
        <v>2257</v>
      </c>
    </row>
    <row r="129" spans="1:17" x14ac:dyDescent="0.2">
      <c r="A129" s="113">
        <f t="shared" si="11"/>
        <v>6620130801</v>
      </c>
      <c r="B129" s="37" t="s">
        <v>199</v>
      </c>
      <c r="C129" s="38">
        <v>41488</v>
      </c>
      <c r="D129" s="39">
        <v>17</v>
      </c>
      <c r="F129" s="39">
        <f t="shared" ref="F129:F141" si="12">D129*0.3048</f>
        <v>5.1816000000000004</v>
      </c>
      <c r="G129" s="39">
        <f t="shared" ref="G129:G141" si="13" xml:space="preserve"> 60-(14.41*(LN(F129)))</f>
        <v>36.293908861144516</v>
      </c>
      <c r="I129" s="53"/>
      <c r="N129" s="39">
        <v>20.5</v>
      </c>
      <c r="O129" s="39">
        <v>17.5</v>
      </c>
      <c r="P129" s="49" t="s">
        <v>2265</v>
      </c>
      <c r="Q129" s="88" t="s">
        <v>2258</v>
      </c>
    </row>
    <row r="130" spans="1:17" x14ac:dyDescent="0.2">
      <c r="A130" s="113">
        <f t="shared" si="11"/>
        <v>6620130802</v>
      </c>
      <c r="B130" s="37" t="s">
        <v>199</v>
      </c>
      <c r="C130" s="38">
        <v>41497</v>
      </c>
      <c r="D130" s="39">
        <v>16</v>
      </c>
      <c r="F130" s="39">
        <f t="shared" si="12"/>
        <v>4.8768000000000002</v>
      </c>
      <c r="G130" s="39">
        <f t="shared" si="13"/>
        <v>37.167509661519347</v>
      </c>
      <c r="I130" s="53"/>
      <c r="N130" s="39">
        <v>20</v>
      </c>
      <c r="O130" s="39">
        <v>19</v>
      </c>
      <c r="P130" s="49" t="s">
        <v>2266</v>
      </c>
      <c r="Q130" s="88" t="s">
        <v>2258</v>
      </c>
    </row>
    <row r="131" spans="1:17" s="40" customFormat="1" x14ac:dyDescent="0.2">
      <c r="A131" s="379">
        <f t="shared" si="11"/>
        <v>6620130803</v>
      </c>
      <c r="B131" s="40" t="s">
        <v>199</v>
      </c>
      <c r="C131" s="41">
        <v>41509</v>
      </c>
      <c r="D131" s="42">
        <v>16</v>
      </c>
      <c r="E131" s="42">
        <f>AVERAGE(D122:D131)</f>
        <v>19.444444444444443</v>
      </c>
      <c r="F131" s="42">
        <f t="shared" si="12"/>
        <v>4.8768000000000002</v>
      </c>
      <c r="G131" s="42">
        <f t="shared" si="13"/>
        <v>37.167509661519347</v>
      </c>
      <c r="H131" s="42">
        <f>AVERAGE(G122:G131)</f>
        <v>34.511579610740569</v>
      </c>
      <c r="I131" s="373"/>
      <c r="J131" s="42"/>
      <c r="K131" s="44"/>
      <c r="L131" s="42"/>
      <c r="M131" s="44"/>
      <c r="N131" s="42">
        <v>22</v>
      </c>
      <c r="O131" s="42">
        <v>32</v>
      </c>
      <c r="P131" s="341" t="s">
        <v>2267</v>
      </c>
      <c r="Q131" s="351" t="s">
        <v>2258</v>
      </c>
    </row>
    <row r="132" spans="1:17" x14ac:dyDescent="0.2">
      <c r="A132" s="113">
        <f t="shared" ref="A132:A141" si="14">IF(MONTH(C132)=MONTH(C131),(A131+1),(66*100000000+(YEAR(C132)*10000)+(MONTH(C132)*100)+1))</f>
        <v>6620140601</v>
      </c>
      <c r="B132" s="37" t="s">
        <v>199</v>
      </c>
      <c r="C132" s="38">
        <v>41812</v>
      </c>
      <c r="D132" s="39">
        <v>16.5</v>
      </c>
      <c r="F132" s="39">
        <f t="shared" si="12"/>
        <v>5.0292000000000003</v>
      </c>
      <c r="G132" s="39">
        <f t="shared" si="13"/>
        <v>36.724090060131431</v>
      </c>
      <c r="N132" s="39">
        <v>20</v>
      </c>
      <c r="O132" s="39">
        <v>20</v>
      </c>
      <c r="P132" s="49" t="s">
        <v>2393</v>
      </c>
    </row>
    <row r="133" spans="1:17" x14ac:dyDescent="0.2">
      <c r="A133" s="113">
        <f t="shared" si="14"/>
        <v>6620140602</v>
      </c>
      <c r="B133" s="37" t="s">
        <v>199</v>
      </c>
      <c r="C133" s="38">
        <v>41820</v>
      </c>
      <c r="D133" s="39">
        <v>9.5</v>
      </c>
      <c r="F133" s="39">
        <f t="shared" si="12"/>
        <v>2.8956</v>
      </c>
      <c r="G133" s="39">
        <f t="shared" si="13"/>
        <v>44.679398331074999</v>
      </c>
      <c r="N133" s="39">
        <v>23</v>
      </c>
      <c r="O133" s="39">
        <v>27</v>
      </c>
      <c r="P133" s="49" t="s">
        <v>2394</v>
      </c>
    </row>
    <row r="134" spans="1:17" x14ac:dyDescent="0.2">
      <c r="A134" s="113">
        <f t="shared" si="14"/>
        <v>6620140701</v>
      </c>
      <c r="B134" s="37" t="s">
        <v>199</v>
      </c>
      <c r="C134" s="38">
        <v>41827</v>
      </c>
      <c r="D134" s="39">
        <v>9</v>
      </c>
      <c r="F134" s="39">
        <f t="shared" si="12"/>
        <v>2.7432000000000003</v>
      </c>
      <c r="G134" s="39">
        <f t="shared" si="13"/>
        <v>45.458506989579675</v>
      </c>
      <c r="N134" s="39">
        <v>21</v>
      </c>
      <c r="O134" s="39">
        <v>19.5</v>
      </c>
      <c r="P134" s="49" t="s">
        <v>2395</v>
      </c>
    </row>
    <row r="135" spans="1:17" x14ac:dyDescent="0.2">
      <c r="A135" s="113">
        <f t="shared" si="14"/>
        <v>6620140702</v>
      </c>
      <c r="B135" s="37" t="s">
        <v>199</v>
      </c>
      <c r="C135" s="38">
        <v>41834</v>
      </c>
      <c r="D135" s="39">
        <v>15</v>
      </c>
      <c r="F135" s="39">
        <f t="shared" si="12"/>
        <v>4.5720000000000001</v>
      </c>
      <c r="G135" s="39">
        <f t="shared" si="13"/>
        <v>38.097509751111744</v>
      </c>
      <c r="N135" s="39">
        <v>21</v>
      </c>
      <c r="O135" s="39">
        <v>24</v>
      </c>
      <c r="P135" s="49" t="s">
        <v>2396</v>
      </c>
    </row>
    <row r="136" spans="1:17" x14ac:dyDescent="0.2">
      <c r="A136" s="113">
        <f t="shared" si="14"/>
        <v>6620140703</v>
      </c>
      <c r="B136" s="37" t="s">
        <v>199</v>
      </c>
      <c r="C136" s="38">
        <v>41841</v>
      </c>
      <c r="D136" s="39">
        <v>15</v>
      </c>
      <c r="F136" s="39">
        <f t="shared" si="12"/>
        <v>4.5720000000000001</v>
      </c>
      <c r="G136" s="39">
        <f t="shared" si="13"/>
        <v>38.097509751111744</v>
      </c>
      <c r="N136" s="39">
        <v>22</v>
      </c>
      <c r="O136" s="39">
        <v>26</v>
      </c>
      <c r="P136" s="49" t="s">
        <v>2397</v>
      </c>
    </row>
    <row r="137" spans="1:17" x14ac:dyDescent="0.2">
      <c r="A137" s="113">
        <f t="shared" si="14"/>
        <v>6620140704</v>
      </c>
      <c r="B137" s="37" t="s">
        <v>199</v>
      </c>
      <c r="C137" s="38">
        <v>41850</v>
      </c>
      <c r="D137" s="39">
        <v>15.5</v>
      </c>
      <c r="F137" s="39">
        <f t="shared" si="12"/>
        <v>4.7244000000000002</v>
      </c>
      <c r="G137" s="39">
        <f t="shared" si="13"/>
        <v>37.625008404232446</v>
      </c>
      <c r="N137" s="39">
        <v>20</v>
      </c>
      <c r="O137" s="39">
        <v>19</v>
      </c>
      <c r="P137" s="49" t="s">
        <v>2398</v>
      </c>
    </row>
    <row r="138" spans="1:17" x14ac:dyDescent="0.2">
      <c r="A138" s="113">
        <f t="shared" si="14"/>
        <v>6620140801</v>
      </c>
      <c r="B138" s="37" t="s">
        <v>199</v>
      </c>
      <c r="C138" s="38">
        <v>41857</v>
      </c>
      <c r="D138" s="39">
        <v>15.5</v>
      </c>
      <c r="F138" s="39">
        <f t="shared" si="12"/>
        <v>4.7244000000000002</v>
      </c>
      <c r="G138" s="39">
        <f t="shared" si="13"/>
        <v>37.625008404232446</v>
      </c>
      <c r="N138" s="39">
        <v>24</v>
      </c>
      <c r="O138" s="39">
        <v>21</v>
      </c>
      <c r="P138" s="49" t="s">
        <v>2399</v>
      </c>
    </row>
    <row r="139" spans="1:17" x14ac:dyDescent="0.2">
      <c r="A139" s="113">
        <f t="shared" si="14"/>
        <v>6620140802</v>
      </c>
      <c r="B139" s="37" t="s">
        <v>199</v>
      </c>
      <c r="C139" s="38">
        <v>41861</v>
      </c>
      <c r="D139" s="39">
        <v>15</v>
      </c>
      <c r="F139" s="39">
        <f t="shared" si="12"/>
        <v>4.5720000000000001</v>
      </c>
      <c r="G139" s="39">
        <f t="shared" si="13"/>
        <v>38.097509751111744</v>
      </c>
      <c r="N139" s="39">
        <v>23</v>
      </c>
      <c r="O139" s="39">
        <v>26</v>
      </c>
      <c r="P139" s="49" t="s">
        <v>2400</v>
      </c>
    </row>
    <row r="140" spans="1:17" x14ac:dyDescent="0.2">
      <c r="A140" s="113">
        <f t="shared" si="14"/>
        <v>6620140803</v>
      </c>
      <c r="B140" s="37" t="s">
        <v>199</v>
      </c>
      <c r="C140" s="38">
        <v>41870</v>
      </c>
      <c r="D140" s="39">
        <v>15</v>
      </c>
      <c r="F140" s="39">
        <f t="shared" si="12"/>
        <v>4.5720000000000001</v>
      </c>
      <c r="G140" s="39">
        <f t="shared" si="13"/>
        <v>38.097509751111744</v>
      </c>
      <c r="N140" s="39">
        <v>20</v>
      </c>
      <c r="O140" s="39">
        <v>25</v>
      </c>
      <c r="P140" s="49" t="s">
        <v>2401</v>
      </c>
    </row>
    <row r="141" spans="1:17" s="40" customFormat="1" x14ac:dyDescent="0.2">
      <c r="A141" s="379">
        <f t="shared" si="14"/>
        <v>6620140804</v>
      </c>
      <c r="B141" s="40" t="s">
        <v>199</v>
      </c>
      <c r="C141" s="41">
        <v>41879</v>
      </c>
      <c r="D141" s="42">
        <v>16.5</v>
      </c>
      <c r="E141" s="42">
        <f>AVERAGE(D132:D141)</f>
        <v>14.25</v>
      </c>
      <c r="F141" s="42">
        <f t="shared" si="12"/>
        <v>5.0292000000000003</v>
      </c>
      <c r="G141" s="42">
        <f t="shared" si="13"/>
        <v>36.724090060131431</v>
      </c>
      <c r="H141" s="42">
        <f>AVERAGE(G132:G141)</f>
        <v>39.122614125382938</v>
      </c>
      <c r="I141" s="44"/>
      <c r="J141" s="42"/>
      <c r="K141" s="44"/>
      <c r="L141" s="44"/>
      <c r="M141" s="44"/>
      <c r="N141" s="42">
        <v>20.5</v>
      </c>
      <c r="O141" s="42">
        <v>22.5</v>
      </c>
      <c r="P141" s="341" t="s">
        <v>2402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Lake Codes</vt:lpstr>
      <vt:lpstr>All TSI</vt:lpstr>
      <vt:lpstr>QAQC</vt:lpstr>
      <vt:lpstr>Bass</vt:lpstr>
      <vt:lpstr>Bellaire</vt:lpstr>
      <vt:lpstr>Benway</vt:lpstr>
      <vt:lpstr>Black</vt:lpstr>
      <vt:lpstr>Burt (Main)</vt:lpstr>
      <vt:lpstr>Burt (North)</vt:lpstr>
      <vt:lpstr>Burt (South)</vt:lpstr>
      <vt:lpstr>Charlevoix (Main)</vt:lpstr>
      <vt:lpstr>Charlevoix (South Arm)</vt:lpstr>
      <vt:lpstr>Charlevoix (West)</vt:lpstr>
      <vt:lpstr>Clam</vt:lpstr>
      <vt:lpstr>Clear</vt:lpstr>
      <vt:lpstr>Crooked</vt:lpstr>
      <vt:lpstr>Deer</vt:lpstr>
      <vt:lpstr>Douglas, Cheboygan</vt:lpstr>
      <vt:lpstr>Douglas, Otsego</vt:lpstr>
      <vt:lpstr>Duncan Bay</vt:lpstr>
      <vt:lpstr>East GTB</vt:lpstr>
      <vt:lpstr>Elk</vt:lpstr>
      <vt:lpstr>Ellsworth</vt:lpstr>
      <vt:lpstr>Geneserath</vt:lpstr>
      <vt:lpstr>Geneva</vt:lpstr>
      <vt:lpstr>Hanley</vt:lpstr>
      <vt:lpstr>Huffman</vt:lpstr>
      <vt:lpstr>Intermediate</vt:lpstr>
      <vt:lpstr>Lancaster</vt:lpstr>
      <vt:lpstr>Lark's</vt:lpstr>
      <vt:lpstr>Long</vt:lpstr>
      <vt:lpstr>Marion</vt:lpstr>
      <vt:lpstr>Michigan, Bay Harbor</vt:lpstr>
      <vt:lpstr>Michigan, LTB</vt:lpstr>
      <vt:lpstr>Mullett, Main</vt:lpstr>
      <vt:lpstr>Mullett, North</vt:lpstr>
      <vt:lpstr>Mullett, South</vt:lpstr>
      <vt:lpstr>Munro</vt:lpstr>
      <vt:lpstr>Nowland</vt:lpstr>
      <vt:lpstr>Paradise</vt:lpstr>
      <vt:lpstr>Pickerel</vt:lpstr>
      <vt:lpstr>Round</vt:lpstr>
      <vt:lpstr>Silver</vt:lpstr>
      <vt:lpstr>Six Mile</vt:lpstr>
      <vt:lpstr>Skegemog</vt:lpstr>
      <vt:lpstr>Susan</vt:lpstr>
      <vt:lpstr>Thayer</vt:lpstr>
      <vt:lpstr>Thumb (Louise)</vt:lpstr>
      <vt:lpstr>Torch, North</vt:lpstr>
      <vt:lpstr>Torch, South</vt:lpstr>
      <vt:lpstr>Twin Lakes</vt:lpstr>
      <vt:lpstr>Walloon, Foot</vt:lpstr>
      <vt:lpstr>Walloon, North</vt:lpstr>
      <vt:lpstr>Walloon, Wildwood</vt:lpstr>
      <vt:lpstr>Walloon, West</vt:lpstr>
      <vt:lpstr>Wilson</vt:lpstr>
      <vt:lpstr>template</vt:lpstr>
    </vt:vector>
  </TitlesOfParts>
  <Company>Tip of the Mitt Watershed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Cronk</dc:creator>
  <cp:lastModifiedBy>Valerie Olinik-Damstra</cp:lastModifiedBy>
  <cp:lastPrinted>2006-01-31T23:47:14Z</cp:lastPrinted>
  <dcterms:created xsi:type="dcterms:W3CDTF">2004-12-03T16:59:25Z</dcterms:created>
  <dcterms:modified xsi:type="dcterms:W3CDTF">2014-12-10T17:11:29Z</dcterms:modified>
</cp:coreProperties>
</file>